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20\"/>
    </mc:Choice>
  </mc:AlternateContent>
  <bookViews>
    <workbookView xWindow="0" yWindow="0" windowWidth="19260" windowHeight="7380" tabRatio="874" firstSheet="2" activeTab="7"/>
  </bookViews>
  <sheets>
    <sheet name="TOTAL TRIMESTRE " sheetId="1" r:id="rId1"/>
    <sheet name="TOTAL TRIMESTRE POR REGION" sheetId="2" r:id="rId2"/>
    <sheet name="TOTAL POR MES ENERO" sheetId="3" r:id="rId3"/>
    <sheet name="TOTAL POR MES FEBRERO" sheetId="5" r:id="rId4"/>
    <sheet name="TOTAL POR MES MARZO" sheetId="6" r:id="rId5"/>
    <sheet name="TOTAL ENERO POR REGIÓN" sheetId="4" r:id="rId6"/>
    <sheet name="TOTAL FEBRERO POR REGIÓN" sheetId="7" r:id="rId7"/>
    <sheet name="TOTAL MARZO POR REGIÓN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8" l="1"/>
  <c r="D45" i="6"/>
  <c r="C45" i="6"/>
  <c r="B45" i="6" s="1"/>
  <c r="C45" i="5"/>
  <c r="C45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50" i="6"/>
  <c r="B49" i="6"/>
  <c r="B48" i="6"/>
  <c r="B47" i="6"/>
  <c r="B46" i="6"/>
  <c r="B44" i="6"/>
  <c r="B43" i="6"/>
  <c r="B42" i="6"/>
  <c r="B41" i="6"/>
  <c r="B40" i="6"/>
  <c r="B39" i="6"/>
  <c r="B3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W47" i="4" l="1"/>
  <c r="X21" i="4"/>
  <c r="W21" i="4"/>
  <c r="X35" i="4"/>
  <c r="W35" i="4"/>
  <c r="Q47" i="4"/>
  <c r="P47" i="4"/>
  <c r="Q35" i="4"/>
  <c r="P35" i="4"/>
  <c r="X47" i="4" l="1"/>
  <c r="Q21" i="4"/>
  <c r="P21" i="4"/>
  <c r="B87" i="6" l="1"/>
  <c r="D29" i="4" l="1"/>
  <c r="D19" i="4"/>
  <c r="B2" i="8" l="1"/>
  <c r="B2" i="7"/>
  <c r="B2" i="4"/>
  <c r="B2" i="2"/>
  <c r="Z34" i="8" l="1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X47" i="8" l="1"/>
  <c r="X21" i="8"/>
  <c r="Q21" i="8"/>
  <c r="Q35" i="8" l="1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X47" i="2" l="1"/>
  <c r="X21" i="2"/>
  <c r="Q21" i="2"/>
  <c r="Q35" i="2"/>
  <c r="L8" i="2"/>
  <c r="L10" i="2"/>
  <c r="L12" i="2"/>
  <c r="L14" i="2"/>
  <c r="L16" i="2"/>
  <c r="L18" i="2"/>
  <c r="L20" i="2"/>
  <c r="L26" i="2"/>
  <c r="L28" i="2"/>
  <c r="L30" i="2"/>
  <c r="L32" i="2"/>
  <c r="L34" i="2"/>
  <c r="L40" i="2"/>
  <c r="L42" i="2"/>
  <c r="L44" i="2"/>
  <c r="L46" i="2"/>
  <c r="S8" i="2"/>
  <c r="T8" i="2" s="1"/>
  <c r="R10" i="2"/>
  <c r="R12" i="2"/>
  <c r="S14" i="2"/>
  <c r="T14" i="2" s="1"/>
  <c r="S16" i="2"/>
  <c r="T16" i="2" s="1"/>
  <c r="R18" i="2"/>
  <c r="L11" i="2"/>
  <c r="L31" i="2"/>
  <c r="L45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L9" i="2"/>
  <c r="L17" i="2"/>
  <c r="L19" i="2"/>
  <c r="J35" i="2"/>
  <c r="L29" i="2"/>
  <c r="L39" i="2"/>
  <c r="L43" i="2"/>
  <c r="R31" i="2"/>
  <c r="X35" i="2"/>
  <c r="L25" i="2"/>
  <c r="L27" i="2"/>
  <c r="L41" i="2"/>
  <c r="L7" i="2"/>
  <c r="L13" i="2"/>
  <c r="L15" i="2"/>
  <c r="L33" i="2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Y45" i="2"/>
  <c r="Y25" i="2"/>
  <c r="S39" i="2"/>
  <c r="T39" i="2" s="1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C82" i="1"/>
  <c r="B82" i="1"/>
  <c r="D82" i="1" s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C67" i="1"/>
  <c r="C66" i="1"/>
  <c r="C65" i="1"/>
  <c r="C64" i="1"/>
  <c r="C63" i="1"/>
  <c r="C62" i="1"/>
  <c r="C61" i="1"/>
  <c r="C60" i="1"/>
  <c r="C59" i="1"/>
  <c r="C58" i="1"/>
  <c r="C57" i="1"/>
  <c r="C56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1" i="1"/>
  <c r="D33" i="1" l="1"/>
  <c r="D83" i="1"/>
  <c r="D80" i="1"/>
  <c r="D22" i="1"/>
  <c r="AA39" i="2"/>
  <c r="Z47" i="2"/>
  <c r="AA7" i="2"/>
  <c r="Z21" i="2"/>
  <c r="T7" i="2"/>
  <c r="S21" i="2"/>
  <c r="D78" i="1"/>
  <c r="D79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24" i="1"/>
  <c r="B34" i="1"/>
  <c r="B12" i="1" s="1"/>
  <c r="D26" i="1"/>
  <c r="D2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51" i="1" l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6" i="8"/>
  <c r="L45" i="8"/>
  <c r="L44" i="8"/>
  <c r="L43" i="8"/>
  <c r="L42" i="8"/>
  <c r="L41" i="8"/>
  <c r="L40" i="8"/>
  <c r="L39" i="8"/>
  <c r="L34" i="8"/>
  <c r="L33" i="8"/>
  <c r="L32" i="8"/>
  <c r="L31" i="8"/>
  <c r="L30" i="8"/>
  <c r="L29" i="8"/>
  <c r="L28" i="8"/>
  <c r="L27" i="8"/>
  <c r="L26" i="8"/>
  <c r="L25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6" i="7"/>
  <c r="L45" i="7"/>
  <c r="L44" i="7"/>
  <c r="L43" i="7"/>
  <c r="L42" i="7"/>
  <c r="L41" i="7"/>
  <c r="L40" i="7"/>
  <c r="L39" i="7"/>
  <c r="L35" i="7"/>
  <c r="L34" i="7"/>
  <c r="L33" i="7"/>
  <c r="L32" i="7"/>
  <c r="L31" i="7"/>
  <c r="L30" i="7"/>
  <c r="L29" i="7"/>
  <c r="L28" i="7"/>
  <c r="L27" i="7"/>
  <c r="L26" i="7"/>
  <c r="L25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6" i="4"/>
  <c r="L45" i="4"/>
  <c r="L44" i="4"/>
  <c r="L43" i="4"/>
  <c r="L42" i="4"/>
  <c r="L41" i="4"/>
  <c r="L40" i="4"/>
  <c r="L39" i="4"/>
  <c r="L34" i="4"/>
  <c r="L33" i="4"/>
  <c r="L32" i="4"/>
  <c r="L31" i="4"/>
  <c r="L30" i="4"/>
  <c r="L29" i="4"/>
  <c r="L28" i="4"/>
  <c r="L27" i="4"/>
  <c r="L26" i="4"/>
  <c r="L25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C85" i="6"/>
  <c r="B68" i="6"/>
  <c r="B14" i="6" s="1"/>
  <c r="C68" i="6"/>
  <c r="C51" i="6"/>
  <c r="J49" i="8" s="1"/>
  <c r="C34" i="6"/>
  <c r="B34" i="6"/>
  <c r="C85" i="5"/>
  <c r="B85" i="5"/>
  <c r="B15" i="5" s="1"/>
  <c r="C51" i="5"/>
  <c r="J49" i="7" s="1"/>
  <c r="B51" i="5"/>
  <c r="C34" i="5"/>
  <c r="B34" i="5"/>
  <c r="B85" i="3"/>
  <c r="B15" i="3" s="1"/>
  <c r="B68" i="3"/>
  <c r="B14" i="3" s="1"/>
  <c r="C51" i="3"/>
  <c r="J49" i="4" s="1"/>
  <c r="B34" i="3"/>
  <c r="B12" i="3" s="1"/>
  <c r="W47" i="8"/>
  <c r="Q47" i="8"/>
  <c r="Q49" i="8" s="1"/>
  <c r="P47" i="8"/>
  <c r="J47" i="8"/>
  <c r="I47" i="8"/>
  <c r="C47" i="8"/>
  <c r="E47" i="8" s="1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L47" i="7" s="1"/>
  <c r="I47" i="7"/>
  <c r="C47" i="7"/>
  <c r="W35" i="7"/>
  <c r="Y35" i="7" s="1"/>
  <c r="P35" i="7"/>
  <c r="R35" i="7" s="1"/>
  <c r="J35" i="7"/>
  <c r="I35" i="7"/>
  <c r="C35" i="7"/>
  <c r="E35" i="7" s="1"/>
  <c r="F35" i="7" s="1"/>
  <c r="W21" i="7"/>
  <c r="Y21" i="7" s="1"/>
  <c r="P21" i="7"/>
  <c r="R21" i="7" s="1"/>
  <c r="J21" i="7"/>
  <c r="I21" i="7"/>
  <c r="L21" i="7" s="1"/>
  <c r="C21" i="7"/>
  <c r="E21" i="7" s="1"/>
  <c r="F21" i="7" s="1"/>
  <c r="L47" i="8" l="1"/>
  <c r="L21" i="8"/>
  <c r="P49" i="7"/>
  <c r="E47" i="7"/>
  <c r="F47" i="7" s="1"/>
  <c r="C49" i="7"/>
  <c r="AA7" i="8"/>
  <c r="Z21" i="8"/>
  <c r="AA21" i="8" s="1"/>
  <c r="T7" i="8"/>
  <c r="S21" i="8"/>
  <c r="T21" i="8" s="1"/>
  <c r="Y47" i="8"/>
  <c r="X49" i="8"/>
  <c r="L35" i="8"/>
  <c r="E21" i="8"/>
  <c r="F21" i="8" s="1"/>
  <c r="C49" i="8"/>
  <c r="D68" i="6"/>
  <c r="D35" i="7"/>
  <c r="D85" i="5"/>
  <c r="C68" i="5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D35" i="8"/>
  <c r="C72" i="1"/>
  <c r="C55" i="1"/>
  <c r="D85" i="6"/>
  <c r="B15" i="6"/>
  <c r="D34" i="6"/>
  <c r="B12" i="6"/>
  <c r="D34" i="5"/>
  <c r="B12" i="5"/>
  <c r="J49" i="2"/>
  <c r="D51" i="5"/>
  <c r="I49" i="7"/>
  <c r="L49" i="7" s="1"/>
  <c r="M49" i="7" s="1"/>
  <c r="B13" i="5"/>
  <c r="C85" i="3"/>
  <c r="D85" i="3" s="1"/>
  <c r="C68" i="3"/>
  <c r="D68" i="3" s="1"/>
  <c r="W49" i="8"/>
  <c r="W49" i="7"/>
  <c r="Q49" i="4"/>
  <c r="J47" i="4"/>
  <c r="I47" i="4"/>
  <c r="C47" i="4"/>
  <c r="D39" i="4"/>
  <c r="J35" i="4"/>
  <c r="I35" i="4"/>
  <c r="C35" i="4"/>
  <c r="E35" i="4" s="1"/>
  <c r="F35" i="4" s="1"/>
  <c r="D34" i="4"/>
  <c r="D33" i="4"/>
  <c r="D32" i="4"/>
  <c r="D31" i="4"/>
  <c r="D30" i="4"/>
  <c r="D28" i="4"/>
  <c r="D27" i="4"/>
  <c r="D26" i="4"/>
  <c r="D25" i="4"/>
  <c r="J21" i="4"/>
  <c r="I21" i="4"/>
  <c r="C21" i="4"/>
  <c r="F20" i="4"/>
  <c r="D20" i="4"/>
  <c r="F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L35" i="2" s="1"/>
  <c r="C35" i="2"/>
  <c r="B35" i="2"/>
  <c r="W21" i="2"/>
  <c r="P21" i="2"/>
  <c r="J21" i="2"/>
  <c r="I21" i="2"/>
  <c r="C21" i="2"/>
  <c r="B21" i="2"/>
  <c r="R49" i="7" l="1"/>
  <c r="D49" i="8"/>
  <c r="L47" i="4"/>
  <c r="L35" i="4"/>
  <c r="C49" i="4"/>
  <c r="T47" i="8"/>
  <c r="S49" i="8"/>
  <c r="T49" i="8" s="1"/>
  <c r="R49" i="8"/>
  <c r="L47" i="2"/>
  <c r="L21" i="4"/>
  <c r="Y47" i="2"/>
  <c r="Y35" i="2"/>
  <c r="AA21" i="2"/>
  <c r="W49" i="2"/>
  <c r="R47" i="2"/>
  <c r="S47" i="2"/>
  <c r="T47" i="2" s="1"/>
  <c r="R35" i="2"/>
  <c r="T21" i="2"/>
  <c r="P49" i="2"/>
  <c r="L21" i="2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C68" i="1"/>
  <c r="D21" i="1"/>
  <c r="D34" i="1" s="1"/>
  <c r="C34" i="1"/>
  <c r="K49" i="7"/>
  <c r="C34" i="3"/>
  <c r="D34" i="3" s="1"/>
  <c r="P49" i="4"/>
  <c r="W49" i="4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Y49" i="4" l="1"/>
  <c r="AA35" i="2"/>
  <c r="Z49" i="2"/>
  <c r="AA49" i="2" s="1"/>
  <c r="T35" i="2"/>
  <c r="S49" i="2"/>
  <c r="T49" i="2" s="1"/>
  <c r="R49" i="2"/>
  <c r="Z49" i="4"/>
  <c r="AA49" i="4" s="1"/>
  <c r="S49" i="4"/>
  <c r="T49" i="4" s="1"/>
  <c r="E49" i="4"/>
  <c r="F49" i="4" s="1"/>
  <c r="B48" i="3"/>
  <c r="B48" i="1" s="1"/>
  <c r="D48" i="1" s="1"/>
  <c r="B42" i="1"/>
  <c r="D42" i="1" s="1"/>
  <c r="B46" i="1"/>
  <c r="D46" i="1" s="1"/>
  <c r="B41" i="3"/>
  <c r="B41" i="1" s="1"/>
  <c r="D41" i="1" s="1"/>
  <c r="B50" i="3"/>
  <c r="B50" i="1"/>
  <c r="D50" i="1" s="1"/>
  <c r="B40" i="3"/>
  <c r="B40" i="1" s="1"/>
  <c r="D40" i="1" s="1"/>
  <c r="B43" i="3"/>
  <c r="B87" i="3" s="1"/>
  <c r="B43" i="1"/>
  <c r="B39" i="3"/>
  <c r="B39" i="1" s="1"/>
  <c r="D39" i="1" s="1"/>
  <c r="B42" i="3"/>
  <c r="B44" i="3"/>
  <c r="B44" i="1" s="1"/>
  <c r="D44" i="1" s="1"/>
  <c r="B45" i="3"/>
  <c r="B49" i="3"/>
  <c r="B49" i="1" s="1"/>
  <c r="D49" i="1" s="1"/>
  <c r="B47" i="3"/>
  <c r="B47" i="1" s="1"/>
  <c r="D47" i="1" s="1"/>
  <c r="B38" i="3"/>
  <c r="B38" i="1" s="1"/>
  <c r="D43" i="1" l="1"/>
  <c r="D38" i="1"/>
  <c r="B51" i="3"/>
  <c r="B13" i="3" l="1"/>
  <c r="D51" i="3"/>
  <c r="B16" i="3" l="1"/>
  <c r="C13" i="3" s="1"/>
  <c r="I49" i="4"/>
  <c r="L49" i="4" l="1"/>
  <c r="M49" i="4" s="1"/>
  <c r="K49" i="4"/>
  <c r="C12" i="3"/>
  <c r="C15" i="3"/>
  <c r="C14" i="3"/>
  <c r="C16" i="3" l="1"/>
  <c r="B67" i="5"/>
  <c r="B67" i="1" s="1"/>
  <c r="D67" i="1" s="1"/>
  <c r="B66" i="5"/>
  <c r="B66" i="1"/>
  <c r="D66" i="1" s="1"/>
  <c r="B56" i="5"/>
  <c r="B56" i="1" s="1"/>
  <c r="D56" i="1" s="1"/>
  <c r="B64" i="5"/>
  <c r="B64" i="1" s="1"/>
  <c r="D64" i="1" s="1"/>
  <c r="B57" i="5"/>
  <c r="B57" i="1"/>
  <c r="D57" i="1" s="1"/>
  <c r="B63" i="5"/>
  <c r="B63" i="1"/>
  <c r="D63" i="1" s="1"/>
  <c r="B60" i="5"/>
  <c r="B60" i="1" s="1"/>
  <c r="B59" i="5"/>
  <c r="B59" i="1"/>
  <c r="D59" i="1" s="1"/>
  <c r="B58" i="5"/>
  <c r="B58" i="1" s="1"/>
  <c r="D58" i="1" s="1"/>
  <c r="B61" i="5"/>
  <c r="B61" i="1"/>
  <c r="D61" i="1" s="1"/>
  <c r="B65" i="5"/>
  <c r="B65" i="1" s="1"/>
  <c r="D65" i="1" s="1"/>
  <c r="B62" i="5"/>
  <c r="B62" i="1" s="1"/>
  <c r="D62" i="1" s="1"/>
  <c r="B55" i="5"/>
  <c r="B55" i="1" s="1"/>
  <c r="B87" i="5" l="1"/>
  <c r="B68" i="1"/>
  <c r="B14" i="1" s="1"/>
  <c r="D55" i="1"/>
  <c r="D60" i="1"/>
  <c r="B87" i="1"/>
  <c r="B68" i="5"/>
  <c r="D68" i="1" l="1"/>
  <c r="D68" i="5"/>
  <c r="B14" i="5"/>
  <c r="B16" i="5" l="1"/>
  <c r="C15" i="5" l="1"/>
  <c r="C13" i="5"/>
  <c r="C12" i="5"/>
  <c r="C14" i="5"/>
  <c r="C16" i="5" l="1"/>
  <c r="B51" i="6"/>
  <c r="B13" i="6" s="1"/>
  <c r="B16" i="6" s="1"/>
  <c r="B45" i="1"/>
  <c r="D45" i="1" s="1"/>
  <c r="D51" i="1" s="1"/>
  <c r="I49" i="8" l="1"/>
  <c r="I49" i="2" s="1"/>
  <c r="D51" i="6"/>
  <c r="D88" i="6" s="1"/>
  <c r="L49" i="2"/>
  <c r="M49" i="2" s="1"/>
  <c r="K49" i="2"/>
  <c r="C14" i="6"/>
  <c r="C12" i="6"/>
  <c r="C15" i="6"/>
  <c r="C13" i="6"/>
  <c r="B51" i="1"/>
  <c r="B13" i="1" s="1"/>
  <c r="L49" i="8"/>
  <c r="M49" i="8" s="1"/>
  <c r="K49" i="8"/>
  <c r="C16" i="6" l="1"/>
  <c r="B16" i="1"/>
  <c r="C14" i="1" l="1"/>
  <c r="C15" i="1"/>
  <c r="C12" i="1"/>
  <c r="C13" i="1"/>
  <c r="C16" i="1" l="1"/>
</calcChain>
</file>

<file path=xl/sharedStrings.xml><?xml version="1.0" encoding="utf-8"?>
<sst xmlns="http://schemas.openxmlformats.org/spreadsheetml/2006/main" count="1188" uniqueCount="88">
  <si>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</si>
  <si>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</si>
  <si>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</si>
  <si>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</si>
  <si>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</si>
  <si>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</si>
  <si>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</si>
  <si>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</si>
  <si>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</si>
  <si>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</si>
  <si>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</si>
  <si>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</si>
  <si>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</si>
  <si>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</si>
  <si>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</si>
  <si>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</si>
  <si>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</si>
  <si>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</si>
  <si>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</si>
  <si>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</si>
  <si>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</si>
  <si>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</si>
  <si>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</si>
  <si>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</si>
  <si>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</si>
  <si>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</si>
  <si>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</si>
  <si>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</si>
  <si>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</si>
  <si>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</si>
  <si>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</si>
  <si>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</si>
  <si>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</si>
  <si>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</si>
  <si>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</si>
  <si>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</si>
  <si>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</si>
  <si>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</si>
  <si>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</si>
  <si>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</si>
  <si>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</si>
  <si>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</si>
  <si>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</si>
  <si>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</si>
  <si>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</si>
  <si>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</si>
  <si>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</si>
  <si>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</si>
  <si>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</si>
  <si>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</si>
  <si>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</si>
  <si>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</si>
  <si>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</si>
  <si>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</si>
  <si>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</si>
  <si>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</si>
  <si>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</si>
  <si>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</si>
  <si>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</si>
  <si>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</si>
  <si>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</si>
  <si>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</si>
  <si>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</si>
  <si>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</si>
  <si>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</si>
  <si>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</si>
  <si>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</si>
  <si>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</si>
  <si>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</si>
  <si>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</si>
  <si>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</si>
  <si>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</si>
  <si>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</si>
  <si>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</si>
  <si>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</si>
  <si>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</si>
  <si>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</si>
  <si>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</si>
  <si>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</si>
  <si>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</si>
  <si>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</si>
  <si>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</si>
  <si>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Elias Pina</t>
  </si>
  <si>
    <t>Monsenor Nouel</t>
  </si>
  <si>
    <t>ENERO - MARZO  -2020</t>
  </si>
  <si>
    <t>ENERO -2020</t>
  </si>
  <si>
    <t>FEBRERO -2020</t>
  </si>
  <si>
    <t>MARZO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</si>
</sst>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5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3" fontId="3" fillId="5" borderId="11" xfId="0" applyNumberFormat="1" applyFont="1" applyFill="1" applyBorder="1" applyAlignment="1">
      <alignment horizontal="center"/>
    </xf>
    <xf numFmtId="9" fontId="7" fillId="12" borderId="11" xfId="0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7"/>
  <sheetViews>
    <sheetView showGridLines="0" topLeftCell="A40" workbookViewId="0">
      <selection activeCell="A69" sqref="A69:D70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0" t="s">
        <v>66</v>
      </c>
      <c r="C2" s="111"/>
      <c r="D2" s="18"/>
    </row>
    <row r="3" spans="1:4" ht="15.75" thickBot="1" x14ac:dyDescent="0.3">
      <c r="A3" s="18"/>
      <c r="B3" s="112" t="s">
        <v>84</v>
      </c>
      <c r="C3" s="113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4" t="s">
        <v>67</v>
      </c>
      <c r="B6" s="115"/>
      <c r="C6" s="15"/>
      <c r="D6" s="18"/>
    </row>
    <row r="7" spans="1:4" x14ac:dyDescent="0.25">
      <c r="A7" s="116"/>
      <c r="B7" s="117"/>
      <c r="C7" s="16"/>
      <c r="D7" s="18"/>
    </row>
    <row r="8" spans="1:4" ht="15.75" thickBot="1" x14ac:dyDescent="0.3">
      <c r="A8" s="118"/>
      <c r="B8" s="119"/>
      <c r="C8" s="17"/>
      <c r="D8" s="18"/>
    </row>
    <row r="9" spans="1:4" x14ac:dyDescent="0.25">
      <c r="A9" s="120" t="s">
        <v>19</v>
      </c>
      <c r="B9" s="123" t="s">
        <v>65</v>
      </c>
      <c r="C9" s="126" t="s">
        <v>20</v>
      </c>
      <c r="D9" s="18"/>
    </row>
    <row r="10" spans="1:4" x14ac:dyDescent="0.25">
      <c r="A10" s="121"/>
      <c r="B10" s="124"/>
      <c r="C10" s="127"/>
      <c r="D10" s="18"/>
    </row>
    <row r="11" spans="1:4" ht="15.75" thickBot="1" x14ac:dyDescent="0.3">
      <c r="A11" s="122"/>
      <c r="B11" s="125"/>
      <c r="C11" s="128"/>
      <c r="D11" s="18"/>
    </row>
    <row r="12" spans="1:4" x14ac:dyDescent="0.25">
      <c r="A12" s="5" t="s">
        <v>21</v>
      </c>
      <c r="B12" s="83">
        <f>+B34</f>
        <v>36118</v>
      </c>
      <c r="C12" s="21">
        <f>+B12/B16</f>
        <v>0.16690619555723971</v>
      </c>
      <c r="D12" s="18"/>
    </row>
    <row r="13" spans="1:4" x14ac:dyDescent="0.25">
      <c r="A13" s="19" t="s">
        <v>22</v>
      </c>
      <c r="B13" s="20">
        <f>+B51</f>
        <v>110560</v>
      </c>
      <c r="C13" s="22">
        <f>+B13/B16</f>
        <v>0.5109128130242101</v>
      </c>
      <c r="D13" s="18"/>
    </row>
    <row r="14" spans="1:4" x14ac:dyDescent="0.25">
      <c r="A14" s="19" t="s">
        <v>23</v>
      </c>
      <c r="B14" s="20">
        <f>+B68</f>
        <v>27767</v>
      </c>
      <c r="C14" s="22">
        <f>+B14/B16</f>
        <v>0.12831508754742441</v>
      </c>
      <c r="D14" s="18"/>
    </row>
    <row r="15" spans="1:4" x14ac:dyDescent="0.25">
      <c r="A15" s="23" t="s">
        <v>18</v>
      </c>
      <c r="B15" s="24">
        <f>+B85</f>
        <v>41952</v>
      </c>
      <c r="C15" s="22">
        <f>+B15/B16</f>
        <v>0.19386590387112576</v>
      </c>
      <c r="D15" s="18"/>
    </row>
    <row r="16" spans="1:4" x14ac:dyDescent="0.25">
      <c r="A16" s="129" t="s">
        <v>24</v>
      </c>
      <c r="B16" s="131">
        <f>SUM(B12:B15)</f>
        <v>216397</v>
      </c>
      <c r="C16" s="133">
        <f>SUM(C12:C15)</f>
        <v>1</v>
      </c>
      <c r="D16" s="18"/>
    </row>
    <row r="17" spans="1:4" ht="15.75" thickBot="1" x14ac:dyDescent="0.3">
      <c r="A17" s="130"/>
      <c r="B17" s="132"/>
      <c r="C17" s="134"/>
      <c r="D17" s="18"/>
    </row>
    <row r="18" spans="1:4" x14ac:dyDescent="0.25">
      <c r="A18" s="104" t="s">
        <v>0</v>
      </c>
      <c r="B18" s="105"/>
      <c r="C18" s="105"/>
      <c r="D18" s="106"/>
    </row>
    <row r="19" spans="1:4" ht="15.75" thickBot="1" x14ac:dyDescent="0.3">
      <c r="A19" s="107"/>
      <c r="B19" s="108"/>
      <c r="C19" s="108"/>
      <c r="D19" s="109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ENERO'!B21+'TOTAL POR MES FEBRERO'!B21+'TOTAL POR MES MARZO'!B21</f>
        <v>2787</v>
      </c>
      <c r="C21" s="56">
        <f>+'TOTAL POR MES ENERO'!C21+'TOTAL POR MES FEBRERO'!C21+'TOTAL POR MES MARZO'!C21</f>
        <v>2140</v>
      </c>
      <c r="D21" s="49">
        <f>+B21-C21</f>
        <v>647</v>
      </c>
    </row>
    <row r="22" spans="1:4" x14ac:dyDescent="0.25">
      <c r="A22" s="4" t="s">
        <v>6</v>
      </c>
      <c r="B22" s="1">
        <f>+'TOTAL POR MES ENERO'!B22+'TOTAL POR MES FEBRERO'!B22+'TOTAL POR MES MARZO'!B22</f>
        <v>0</v>
      </c>
      <c r="C22" s="56">
        <f>+'TOTAL POR MES ENERO'!C22+'TOTAL POR MES FEBRERO'!C22+'TOTAL POR MES MARZO'!C22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ENERO'!B23+'TOTAL POR MES FEBRERO'!B23+'TOTAL POR MES MARZO'!B23</f>
        <v>54</v>
      </c>
      <c r="C23" s="56">
        <f>+'TOTAL POR MES ENERO'!C23+'TOTAL POR MES FEBRERO'!C23+'TOTAL POR MES MARZO'!C23</f>
        <v>35</v>
      </c>
      <c r="D23" s="3">
        <f t="shared" si="0"/>
        <v>19</v>
      </c>
    </row>
    <row r="24" spans="1:4" x14ac:dyDescent="0.25">
      <c r="A24" s="4" t="s">
        <v>8</v>
      </c>
      <c r="B24" s="1">
        <f>+'TOTAL POR MES ENERO'!B24+'TOTAL POR MES FEBRERO'!B24+'TOTAL POR MES MARZO'!B24</f>
        <v>706</v>
      </c>
      <c r="C24" s="56">
        <f>+'TOTAL POR MES ENERO'!C24+'TOTAL POR MES FEBRERO'!C24+'TOTAL POR MES MARZO'!C24</f>
        <v>524</v>
      </c>
      <c r="D24" s="3">
        <f t="shared" si="0"/>
        <v>182</v>
      </c>
    </row>
    <row r="25" spans="1:4" x14ac:dyDescent="0.25">
      <c r="A25" s="4" t="s">
        <v>9</v>
      </c>
      <c r="B25" s="1">
        <f>+'TOTAL POR MES ENERO'!B25+'TOTAL POR MES FEBRERO'!B25+'TOTAL POR MES MARZO'!B25</f>
        <v>0</v>
      </c>
      <c r="C25" s="56">
        <f>+'TOTAL POR MES ENERO'!C25+'TOTAL POR MES FEBRERO'!C25+'TOTAL POR MES MARZO'!C25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ENERO'!B26+'TOTAL POR MES FEBRERO'!B26+'TOTAL POR MES MARZO'!B26</f>
        <v>23523</v>
      </c>
      <c r="C26" s="56">
        <f>+'TOTAL POR MES ENERO'!C26+'TOTAL POR MES FEBRERO'!C26+'TOTAL POR MES MARZO'!C26</f>
        <v>23463</v>
      </c>
      <c r="D26" s="3">
        <f t="shared" si="0"/>
        <v>60</v>
      </c>
    </row>
    <row r="27" spans="1:4" x14ac:dyDescent="0.25">
      <c r="A27" s="4" t="s">
        <v>11</v>
      </c>
      <c r="B27" s="1">
        <f>+'TOTAL POR MES ENERO'!B27+'TOTAL POR MES FEBRERO'!B27+'TOTAL POR MES MARZO'!B27</f>
        <v>157</v>
      </c>
      <c r="C27" s="56">
        <f>+'TOTAL POR MES ENERO'!C27+'TOTAL POR MES FEBRERO'!C27+'TOTAL POR MES MARZO'!C27</f>
        <v>157</v>
      </c>
      <c r="D27" s="3">
        <f t="shared" si="0"/>
        <v>0</v>
      </c>
    </row>
    <row r="28" spans="1:4" x14ac:dyDescent="0.25">
      <c r="A28" s="4" t="s">
        <v>12</v>
      </c>
      <c r="B28" s="1">
        <f>+'TOTAL POR MES ENERO'!B28+'TOTAL POR MES FEBRERO'!B28+'TOTAL POR MES MARZO'!B28</f>
        <v>8891</v>
      </c>
      <c r="C28" s="56">
        <f>+'TOTAL POR MES ENERO'!C28+'TOTAL POR MES FEBRERO'!C28+'TOTAL POR MES MARZO'!C28</f>
        <v>8848</v>
      </c>
      <c r="D28" s="3">
        <f t="shared" si="0"/>
        <v>43</v>
      </c>
    </row>
    <row r="29" spans="1:4" x14ac:dyDescent="0.25">
      <c r="A29" s="4" t="s">
        <v>13</v>
      </c>
      <c r="B29" s="1">
        <f>+'TOTAL POR MES ENERO'!B29+'TOTAL POR MES FEBRERO'!B29+'TOTAL POR MES MARZO'!B29</f>
        <v>0</v>
      </c>
      <c r="C29" s="56">
        <f>+'TOTAL POR MES ENERO'!C29+'TOTAL POR MES FEBRERO'!C29+'TOTAL POR MES MARZO'!C29</f>
        <v>0</v>
      </c>
      <c r="D29" s="3">
        <f t="shared" si="0"/>
        <v>0</v>
      </c>
    </row>
    <row r="30" spans="1:4" x14ac:dyDescent="0.25">
      <c r="A30" s="4" t="s">
        <v>14</v>
      </c>
      <c r="B30" s="1">
        <f>+'TOTAL POR MES ENERO'!B30+'TOTAL POR MES FEBRERO'!B30+'TOTAL POR MES MARZO'!B30</f>
        <v>0</v>
      </c>
      <c r="C30" s="56">
        <f>+'TOTAL POR MES ENERO'!C30+'TOTAL POR MES FEBRERO'!C30+'TOTAL POR MES MARZO'!C30</f>
        <v>0</v>
      </c>
      <c r="D30" s="3">
        <f t="shared" si="0"/>
        <v>0</v>
      </c>
    </row>
    <row r="31" spans="1:4" x14ac:dyDescent="0.25">
      <c r="A31" s="4"/>
      <c r="B31" s="1">
        <f>+'TOTAL POR MES ENERO'!B31+'TOTAL POR MES FEBRERO'!B31+'TOTAL POR MES MARZO'!B31</f>
        <v>0</v>
      </c>
      <c r="C31" s="56">
        <f>+'TOTAL POR MES ENERO'!C31+'TOTAL POR MES FEBRERO'!C31+'TOTAL POR MES MARZO'!C31</f>
        <v>0</v>
      </c>
      <c r="D31" s="3">
        <f t="shared" si="0"/>
        <v>0</v>
      </c>
    </row>
    <row r="32" spans="1:4" x14ac:dyDescent="0.25">
      <c r="A32" s="4"/>
      <c r="B32" s="1">
        <f>+'TOTAL POR MES ENERO'!B32+'TOTAL POR MES FEBRERO'!B32+'TOTAL POR MES MARZO'!B32</f>
        <v>0</v>
      </c>
      <c r="C32" s="56">
        <f>+'TOTAL POR MES ENERO'!C32+'TOTAL POR MES FEBRERO'!C32+'TOTAL POR MES MARZO'!C32</f>
        <v>0</v>
      </c>
      <c r="D32" s="3">
        <f t="shared" si="0"/>
        <v>0</v>
      </c>
    </row>
    <row r="33" spans="1:4" x14ac:dyDescent="0.25">
      <c r="A33" s="4"/>
      <c r="B33" s="1">
        <f>+'TOTAL POR MES ENERO'!B33+'TOTAL POR MES FEBRERO'!B33+'TOTAL POR MES MARZO'!B33</f>
        <v>0</v>
      </c>
      <c r="C33" s="56">
        <f>+'TOTAL POR MES ENERO'!C33+'TOTAL POR MES FEBRERO'!C33+'TOTAL POR MES MARZO'!C33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36118</v>
      </c>
      <c r="C34" s="9">
        <f>SUM(C21:C33)</f>
        <v>35167</v>
      </c>
      <c r="D34" s="10">
        <f>SUM(D21:D33)</f>
        <v>951</v>
      </c>
    </row>
    <row r="35" spans="1:4" x14ac:dyDescent="0.25">
      <c r="A35" s="104" t="s">
        <v>16</v>
      </c>
      <c r="B35" s="105"/>
      <c r="C35" s="105"/>
      <c r="D35" s="106"/>
    </row>
    <row r="36" spans="1:4" ht="15.75" thickBot="1" x14ac:dyDescent="0.3">
      <c r="A36" s="107"/>
      <c r="B36" s="108"/>
      <c r="C36" s="108"/>
      <c r="D36" s="109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ENERO'!B38+'TOTAL POR MES FEBRERO'!B38+'TOTAL POR MES MARZO'!B38</f>
        <v>20128</v>
      </c>
      <c r="C38" s="56">
        <f>+'TOTAL POR MES ENERO'!C38+'TOTAL POR MES FEBRERO'!C38+'TOTAL POR MES MARZO'!C38</f>
        <v>20096</v>
      </c>
      <c r="D38" s="49">
        <f>+B38-C38</f>
        <v>32</v>
      </c>
    </row>
    <row r="39" spans="1:4" x14ac:dyDescent="0.25">
      <c r="A39" s="4" t="s">
        <v>6</v>
      </c>
      <c r="B39" s="1">
        <f>+'TOTAL POR MES ENERO'!B39+'TOTAL POR MES FEBRERO'!B39+'TOTAL POR MES MARZO'!B39</f>
        <v>0</v>
      </c>
      <c r="C39" s="56">
        <f>+'TOTAL POR MES ENERO'!C39+'TOTAL POR MES FEBRERO'!C39+'TOTAL POR MES MARZO'!C39</f>
        <v>0</v>
      </c>
      <c r="D39" s="3">
        <f t="shared" ref="D39:D50" si="1">+B39-C39</f>
        <v>0</v>
      </c>
    </row>
    <row r="40" spans="1:4" x14ac:dyDescent="0.25">
      <c r="A40" s="4" t="s">
        <v>7</v>
      </c>
      <c r="B40" s="1">
        <f>+'TOTAL POR MES ENERO'!B40+'TOTAL POR MES FEBRERO'!B40+'TOTAL POR MES MARZO'!B40</f>
        <v>0</v>
      </c>
      <c r="C40" s="56">
        <f>+'TOTAL POR MES ENERO'!C40+'TOTAL POR MES FEBRERO'!C40+'TOTAL POR MES MARZO'!C40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ENERO'!B41+'TOTAL POR MES FEBRERO'!B41+'TOTAL POR MES MARZO'!B41</f>
        <v>0</v>
      </c>
      <c r="C41" s="56">
        <f>+'TOTAL POR MES ENERO'!C41+'TOTAL POR MES FEBRERO'!C41+'TOTAL POR MES MARZO'!C41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ENERO'!B42+'TOTAL POR MES FEBRERO'!B42+'TOTAL POR MES MARZO'!B42</f>
        <v>0</v>
      </c>
      <c r="C42" s="56">
        <f>+'TOTAL POR MES ENERO'!C42+'TOTAL POR MES FEBRERO'!C42+'TOTAL POR MES MARZO'!C42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ENERO'!B43+'TOTAL POR MES FEBRERO'!B43+'TOTAL POR MES MARZO'!B43</f>
        <v>64183</v>
      </c>
      <c r="C43" s="56">
        <f>+'TOTAL POR MES ENERO'!C43+'TOTAL POR MES FEBRERO'!C43+'TOTAL POR MES MARZO'!C43</f>
        <v>63622</v>
      </c>
      <c r="D43" s="3">
        <f t="shared" si="1"/>
        <v>561</v>
      </c>
    </row>
    <row r="44" spans="1:4" x14ac:dyDescent="0.25">
      <c r="A44" s="4" t="s">
        <v>11</v>
      </c>
      <c r="B44" s="1">
        <f>+'TOTAL POR MES ENERO'!B44+'TOTAL POR MES FEBRERO'!B44+'TOTAL POR MES MARZO'!B44</f>
        <v>38</v>
      </c>
      <c r="C44" s="56">
        <f>+'TOTAL POR MES ENERO'!C44+'TOTAL POR MES FEBRERO'!C44+'TOTAL POR MES MARZO'!C44</f>
        <v>38</v>
      </c>
      <c r="D44" s="3">
        <f t="shared" si="1"/>
        <v>0</v>
      </c>
    </row>
    <row r="45" spans="1:4" x14ac:dyDescent="0.25">
      <c r="A45" s="4" t="s">
        <v>12</v>
      </c>
      <c r="B45" s="1">
        <f>+'TOTAL POR MES ENERO'!B45+'TOTAL POR MES FEBRERO'!B45+'TOTAL POR MES MARZO'!B45</f>
        <v>26211</v>
      </c>
      <c r="C45" s="56">
        <f>+'TOTAL POR MES ENERO'!C45+'TOTAL POR MES FEBRERO'!C45+'TOTAL POR MES MARZO'!C45</f>
        <v>25259</v>
      </c>
      <c r="D45" s="3">
        <f t="shared" si="1"/>
        <v>952</v>
      </c>
    </row>
    <row r="46" spans="1:4" x14ac:dyDescent="0.25">
      <c r="A46" s="4" t="s">
        <v>13</v>
      </c>
      <c r="B46" s="1">
        <f>+'TOTAL POR MES ENERO'!B46+'TOTAL POR MES FEBRERO'!B46+'TOTAL POR MES MARZO'!B46</f>
        <v>0</v>
      </c>
      <c r="C46" s="56">
        <f>+'TOTAL POR MES ENERO'!C46+'TOTAL POR MES FEBRERO'!C46+'TOTAL POR MES MARZO'!C46</f>
        <v>0</v>
      </c>
      <c r="D46" s="3">
        <f t="shared" si="1"/>
        <v>0</v>
      </c>
    </row>
    <row r="47" spans="1:4" x14ac:dyDescent="0.25">
      <c r="A47" s="4" t="s">
        <v>14</v>
      </c>
      <c r="B47" s="1">
        <f>+'TOTAL POR MES ENERO'!B47+'TOTAL POR MES FEBRERO'!B47+'TOTAL POR MES MARZO'!B47</f>
        <v>0</v>
      </c>
      <c r="C47" s="56">
        <f>+'TOTAL POR MES ENERO'!C47+'TOTAL POR MES FEBRERO'!C47+'TOTAL POR MES MARZO'!C47</f>
        <v>0</v>
      </c>
      <c r="D47" s="3">
        <f t="shared" si="1"/>
        <v>0</v>
      </c>
    </row>
    <row r="48" spans="1:4" x14ac:dyDescent="0.25">
      <c r="A48" s="4"/>
      <c r="B48" s="1">
        <f>+'TOTAL POR MES ENERO'!B48+'TOTAL POR MES FEBRERO'!B48+'TOTAL POR MES MARZO'!B48</f>
        <v>0</v>
      </c>
      <c r="C48" s="56">
        <f>+'TOTAL POR MES ENERO'!C48+'TOTAL POR MES FEBRERO'!C48+'TOTAL POR MES MARZO'!C48</f>
        <v>0</v>
      </c>
      <c r="D48" s="3">
        <f t="shared" si="1"/>
        <v>0</v>
      </c>
    </row>
    <row r="49" spans="1:4" x14ac:dyDescent="0.25">
      <c r="A49" s="4"/>
      <c r="B49" s="1">
        <f>+'TOTAL POR MES ENERO'!B49+'TOTAL POR MES FEBRERO'!B49+'TOTAL POR MES MARZO'!B49</f>
        <v>0</v>
      </c>
      <c r="C49" s="56">
        <f>+'TOTAL POR MES ENERO'!C49+'TOTAL POR MES FEBRERO'!C49+'TOTAL POR MES MARZO'!C49</f>
        <v>0</v>
      </c>
      <c r="D49" s="3">
        <f t="shared" si="1"/>
        <v>0</v>
      </c>
    </row>
    <row r="50" spans="1:4" x14ac:dyDescent="0.25">
      <c r="A50" s="4"/>
      <c r="B50" s="1">
        <f>+'TOTAL POR MES ENERO'!B50+'TOTAL POR MES FEBRERO'!B50+'TOTAL POR MES MARZO'!B50</f>
        <v>0</v>
      </c>
      <c r="C50" s="56">
        <f>+'TOTAL POR MES ENERO'!C50+'TOTAL POR MES FEBRERO'!C50+'TOTAL POR MES MARZO'!C50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110560</v>
      </c>
      <c r="C51" s="9">
        <f>SUM(C38:C50)</f>
        <v>109015</v>
      </c>
      <c r="D51" s="57">
        <f>SUM(D38:D50)</f>
        <v>1545</v>
      </c>
    </row>
    <row r="52" spans="1:4" x14ac:dyDescent="0.25">
      <c r="A52" s="104" t="s">
        <v>17</v>
      </c>
      <c r="B52" s="105"/>
      <c r="C52" s="105"/>
      <c r="D52" s="106"/>
    </row>
    <row r="53" spans="1:4" ht="15.75" thickBot="1" x14ac:dyDescent="0.3">
      <c r="A53" s="107"/>
      <c r="B53" s="108"/>
      <c r="C53" s="108"/>
      <c r="D53" s="109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ENERO'!B55+'TOTAL POR MES FEBRERO'!B55+'TOTAL POR MES MARZO'!B55</f>
        <v>1162</v>
      </c>
      <c r="C55" s="56">
        <f>+'TOTAL POR MES ENERO'!C55+'TOTAL POR MES FEBRERO'!C55+'TOTAL POR MES MARZO'!C55</f>
        <v>853</v>
      </c>
      <c r="D55" s="49">
        <f>+B55-C55</f>
        <v>309</v>
      </c>
    </row>
    <row r="56" spans="1:4" x14ac:dyDescent="0.25">
      <c r="A56" s="4" t="s">
        <v>6</v>
      </c>
      <c r="B56" s="1">
        <f>+'TOTAL POR MES ENERO'!B56+'TOTAL POR MES FEBRERO'!B56+'TOTAL POR MES MARZO'!B56</f>
        <v>0</v>
      </c>
      <c r="C56" s="56">
        <f>+'TOTAL POR MES ENERO'!C56+'TOTAL POR MES FEBRERO'!C56+'TOTAL POR MES MARZO'!C56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ENERO'!B57+'TOTAL POR MES FEBRERO'!B57+'TOTAL POR MES MARZO'!B57</f>
        <v>10</v>
      </c>
      <c r="C57" s="56">
        <f>+'TOTAL POR MES ENERO'!C57+'TOTAL POR MES FEBRERO'!C57+'TOTAL POR MES MARZO'!C57</f>
        <v>7</v>
      </c>
      <c r="D57" s="3">
        <f t="shared" si="2"/>
        <v>3</v>
      </c>
    </row>
    <row r="58" spans="1:4" x14ac:dyDescent="0.25">
      <c r="A58" s="4" t="s">
        <v>8</v>
      </c>
      <c r="B58" s="1">
        <f>+'TOTAL POR MES ENERO'!B58+'TOTAL POR MES FEBRERO'!B58+'TOTAL POR MES MARZO'!B58</f>
        <v>164</v>
      </c>
      <c r="C58" s="56">
        <f>+'TOTAL POR MES ENERO'!C58+'TOTAL POR MES FEBRERO'!C58+'TOTAL POR MES MARZO'!C58</f>
        <v>127</v>
      </c>
      <c r="D58" s="3">
        <f t="shared" si="2"/>
        <v>37</v>
      </c>
    </row>
    <row r="59" spans="1:4" x14ac:dyDescent="0.25">
      <c r="A59" s="4" t="s">
        <v>9</v>
      </c>
      <c r="B59" s="1">
        <f>+'TOTAL POR MES ENERO'!B59+'TOTAL POR MES FEBRERO'!B59+'TOTAL POR MES MARZO'!B59</f>
        <v>0</v>
      </c>
      <c r="C59" s="56">
        <f>+'TOTAL POR MES ENERO'!C59+'TOTAL POR MES FEBRERO'!C59+'TOTAL POR MES MARZO'!C59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ENERO'!B60+'TOTAL POR MES FEBRERO'!B60+'TOTAL POR MES MARZO'!B60</f>
        <v>23844</v>
      </c>
      <c r="C60" s="56">
        <f>+'TOTAL POR MES ENERO'!C60+'TOTAL POR MES FEBRERO'!C60+'TOTAL POR MES MARZO'!C60</f>
        <v>23743</v>
      </c>
      <c r="D60" s="3">
        <f t="shared" si="2"/>
        <v>101</v>
      </c>
    </row>
    <row r="61" spans="1:4" x14ac:dyDescent="0.25">
      <c r="A61" s="4" t="s">
        <v>11</v>
      </c>
      <c r="B61" s="1">
        <f>+'TOTAL POR MES ENERO'!B61+'TOTAL POR MES FEBRERO'!B61+'TOTAL POR MES MARZO'!B61</f>
        <v>21</v>
      </c>
      <c r="C61" s="56">
        <f>+'TOTAL POR MES ENERO'!C61+'TOTAL POR MES FEBRERO'!C61+'TOTAL POR MES MARZO'!C61</f>
        <v>21</v>
      </c>
      <c r="D61" s="3">
        <f t="shared" si="2"/>
        <v>0</v>
      </c>
    </row>
    <row r="62" spans="1:4" x14ac:dyDescent="0.25">
      <c r="A62" s="4" t="s">
        <v>12</v>
      </c>
      <c r="B62" s="1">
        <f>+'TOTAL POR MES ENERO'!B62+'TOTAL POR MES FEBRERO'!B62+'TOTAL POR MES MARZO'!B62</f>
        <v>2566</v>
      </c>
      <c r="C62" s="56">
        <f>+'TOTAL POR MES ENERO'!C62+'TOTAL POR MES FEBRERO'!C62+'TOTAL POR MES MARZO'!C62</f>
        <v>2555</v>
      </c>
      <c r="D62" s="3">
        <f t="shared" si="2"/>
        <v>11</v>
      </c>
    </row>
    <row r="63" spans="1:4" x14ac:dyDescent="0.25">
      <c r="A63" s="4" t="s">
        <v>13</v>
      </c>
      <c r="B63" s="1">
        <f>+'TOTAL POR MES ENERO'!B63+'TOTAL POR MES FEBRERO'!B63+'TOTAL POR MES MARZO'!B63</f>
        <v>0</v>
      </c>
      <c r="C63" s="56">
        <f>+'TOTAL POR MES ENERO'!C63+'TOTAL POR MES FEBRERO'!C63+'TOTAL POR MES MARZO'!C63</f>
        <v>0</v>
      </c>
      <c r="D63" s="3">
        <f t="shared" si="2"/>
        <v>0</v>
      </c>
    </row>
    <row r="64" spans="1:4" x14ac:dyDescent="0.25">
      <c r="A64" s="4" t="s">
        <v>14</v>
      </c>
      <c r="B64" s="1">
        <f>+'TOTAL POR MES ENERO'!B64+'TOTAL POR MES FEBRERO'!B64+'TOTAL POR MES MARZO'!B64</f>
        <v>0</v>
      </c>
      <c r="C64" s="56">
        <f>+'TOTAL POR MES ENERO'!C64+'TOTAL POR MES FEBRERO'!C64+'TOTAL POR MES MARZO'!C64</f>
        <v>0</v>
      </c>
      <c r="D64" s="3">
        <f t="shared" si="2"/>
        <v>0</v>
      </c>
    </row>
    <row r="65" spans="1:4" x14ac:dyDescent="0.25">
      <c r="A65" s="4"/>
      <c r="B65" s="1">
        <f>+'TOTAL POR MES ENERO'!B65+'TOTAL POR MES FEBRERO'!B65+'TOTAL POR MES MARZO'!B65</f>
        <v>0</v>
      </c>
      <c r="C65" s="56">
        <f>+'TOTAL POR MES ENERO'!C65+'TOTAL POR MES FEBRERO'!C65+'TOTAL POR MES MARZO'!C65</f>
        <v>0</v>
      </c>
      <c r="D65" s="3">
        <f t="shared" si="2"/>
        <v>0</v>
      </c>
    </row>
    <row r="66" spans="1:4" x14ac:dyDescent="0.25">
      <c r="A66" s="4"/>
      <c r="B66" s="1">
        <f>+'TOTAL POR MES ENERO'!B66+'TOTAL POR MES FEBRERO'!B66+'TOTAL POR MES MARZO'!B66</f>
        <v>0</v>
      </c>
      <c r="C66" s="56">
        <f>+'TOTAL POR MES ENERO'!C66+'TOTAL POR MES FEBRERO'!C66+'TOTAL POR MES MARZO'!C66</f>
        <v>0</v>
      </c>
      <c r="D66" s="3">
        <f t="shared" si="2"/>
        <v>0</v>
      </c>
    </row>
    <row r="67" spans="1:4" x14ac:dyDescent="0.25">
      <c r="A67" s="4"/>
      <c r="B67" s="1">
        <f>+'TOTAL POR MES ENERO'!B67+'TOTAL POR MES FEBRERO'!B67+'TOTAL POR MES MARZO'!B67</f>
        <v>0</v>
      </c>
      <c r="C67" s="56">
        <f>+'TOTAL POR MES ENERO'!C67+'TOTAL POR MES FEBRERO'!C67+'TOTAL POR MES MARZO'!C67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27767</v>
      </c>
      <c r="C68" s="9">
        <f>SUM(C55:C67)</f>
        <v>27306</v>
      </c>
      <c r="D68" s="57">
        <f>SUM(D55:D67)</f>
        <v>461</v>
      </c>
    </row>
    <row r="69" spans="1:4" x14ac:dyDescent="0.25">
      <c r="A69" s="104" t="s">
        <v>18</v>
      </c>
      <c r="B69" s="105"/>
      <c r="C69" s="105"/>
      <c r="D69" s="106"/>
    </row>
    <row r="70" spans="1:4" ht="15.75" thickBot="1" x14ac:dyDescent="0.3">
      <c r="A70" s="107"/>
      <c r="B70" s="108"/>
      <c r="C70" s="108"/>
      <c r="D70" s="109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ENERO'!B72+'TOTAL POR MES FEBRERO'!B72+'TOTAL POR MES MARZO'!B72</f>
        <v>2069</v>
      </c>
      <c r="C72" s="56">
        <f>+'TOTAL POR MES ENERO'!C72+'TOTAL POR MES FEBRERO'!C72+'TOTAL POR MES MARZO'!C72</f>
        <v>1679</v>
      </c>
      <c r="D72" s="49">
        <f>+B72-C72</f>
        <v>390</v>
      </c>
    </row>
    <row r="73" spans="1:4" x14ac:dyDescent="0.25">
      <c r="A73" s="4" t="s">
        <v>6</v>
      </c>
      <c r="B73" s="1">
        <f>+'TOTAL POR MES ENERO'!B73+'TOTAL POR MES FEBRERO'!B73+'TOTAL POR MES MARZO'!B73</f>
        <v>0</v>
      </c>
      <c r="C73" s="56">
        <f>+'TOTAL POR MES ENERO'!C73+'TOTAL POR MES FEBRERO'!C73+'TOTAL POR MES MARZO'!C73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ENERO'!B74+'TOTAL POR MES FEBRERO'!B74+'TOTAL POR MES MARZO'!B74</f>
        <v>19</v>
      </c>
      <c r="C74" s="56">
        <f>+'TOTAL POR MES ENERO'!C74+'TOTAL POR MES FEBRERO'!C74+'TOTAL POR MES MARZO'!C74</f>
        <v>14</v>
      </c>
      <c r="D74" s="3">
        <f t="shared" si="3"/>
        <v>5</v>
      </c>
    </row>
    <row r="75" spans="1:4" x14ac:dyDescent="0.25">
      <c r="A75" s="4" t="s">
        <v>8</v>
      </c>
      <c r="B75" s="1">
        <f>+'TOTAL POR MES ENERO'!B75+'TOTAL POR MES FEBRERO'!B75+'TOTAL POR MES MARZO'!B75</f>
        <v>245</v>
      </c>
      <c r="C75" s="56">
        <f>+'TOTAL POR MES ENERO'!C75+'TOTAL POR MES FEBRERO'!C75+'TOTAL POR MES MARZO'!C75</f>
        <v>202</v>
      </c>
      <c r="D75" s="3">
        <f t="shared" si="3"/>
        <v>43</v>
      </c>
    </row>
    <row r="76" spans="1:4" x14ac:dyDescent="0.25">
      <c r="A76" s="4" t="s">
        <v>9</v>
      </c>
      <c r="B76" s="1">
        <f>+'TOTAL POR MES ENERO'!B76+'TOTAL POR MES FEBRERO'!B76+'TOTAL POR MES MARZO'!B76</f>
        <v>0</v>
      </c>
      <c r="C76" s="56">
        <f>+'TOTAL POR MES ENERO'!C76+'TOTAL POR MES FEBRERO'!C76+'TOTAL POR MES MARZO'!C76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ENERO'!B77+'TOTAL POR MES FEBRERO'!B77+'TOTAL POR MES MARZO'!B77</f>
        <v>33805</v>
      </c>
      <c r="C77" s="56">
        <f>+'TOTAL POR MES ENERO'!C77+'TOTAL POR MES FEBRERO'!C77+'TOTAL POR MES MARZO'!C77</f>
        <v>33729</v>
      </c>
      <c r="D77" s="3">
        <f t="shared" si="3"/>
        <v>76</v>
      </c>
    </row>
    <row r="78" spans="1:4" x14ac:dyDescent="0.25">
      <c r="A78" s="4" t="s">
        <v>11</v>
      </c>
      <c r="B78" s="1">
        <f>+'TOTAL POR MES ENERO'!B78+'TOTAL POR MES FEBRERO'!B78+'TOTAL POR MES MARZO'!B78</f>
        <v>10</v>
      </c>
      <c r="C78" s="56">
        <f>+'TOTAL POR MES ENERO'!C78+'TOTAL POR MES FEBRERO'!C78+'TOTAL POR MES MARZO'!C78</f>
        <v>10</v>
      </c>
      <c r="D78" s="3">
        <f t="shared" si="3"/>
        <v>0</v>
      </c>
    </row>
    <row r="79" spans="1:4" x14ac:dyDescent="0.25">
      <c r="A79" s="4" t="s">
        <v>12</v>
      </c>
      <c r="B79" s="1">
        <f>+'TOTAL POR MES ENERO'!B79+'TOTAL POR MES FEBRERO'!B79+'TOTAL POR MES MARZO'!B79</f>
        <v>5804</v>
      </c>
      <c r="C79" s="56">
        <f>+'TOTAL POR MES ENERO'!C79+'TOTAL POR MES FEBRERO'!C79+'TOTAL POR MES MARZO'!C79</f>
        <v>5783</v>
      </c>
      <c r="D79" s="3">
        <f t="shared" si="3"/>
        <v>21</v>
      </c>
    </row>
    <row r="80" spans="1:4" x14ac:dyDescent="0.25">
      <c r="A80" s="4" t="s">
        <v>13</v>
      </c>
      <c r="B80" s="1">
        <f>+'TOTAL POR MES ENERO'!B80+'TOTAL POR MES FEBRERO'!B80+'TOTAL POR MES MARZO'!B80</f>
        <v>0</v>
      </c>
      <c r="C80" s="56">
        <f>+'TOTAL POR MES ENERO'!C80+'TOTAL POR MES FEBRERO'!C80+'TOTAL POR MES MARZO'!C80</f>
        <v>0</v>
      </c>
      <c r="D80" s="3">
        <f t="shared" si="3"/>
        <v>0</v>
      </c>
    </row>
    <row r="81" spans="1:4" x14ac:dyDescent="0.25">
      <c r="A81" s="4" t="s">
        <v>14</v>
      </c>
      <c r="B81" s="1">
        <f>+'TOTAL POR MES ENERO'!B81+'TOTAL POR MES FEBRERO'!B81+'TOTAL POR MES MARZO'!B81</f>
        <v>0</v>
      </c>
      <c r="C81" s="56">
        <f>+'TOTAL POR MES ENERO'!C81+'TOTAL POR MES FEBRERO'!C81+'TOTAL POR MES MARZO'!C81</f>
        <v>0</v>
      </c>
      <c r="D81" s="3">
        <f t="shared" si="3"/>
        <v>0</v>
      </c>
    </row>
    <row r="82" spans="1:4" x14ac:dyDescent="0.25">
      <c r="A82" s="4"/>
      <c r="B82" s="1">
        <f>+'TOTAL POR MES ENERO'!B82+'TOTAL POR MES FEBRERO'!B82+'TOTAL POR MES MARZO'!B82</f>
        <v>0</v>
      </c>
      <c r="C82" s="56">
        <f>+'TOTAL POR MES ENERO'!C82+'TOTAL POR MES FEBRERO'!C82+'TOTAL POR MES MARZO'!C82</f>
        <v>0</v>
      </c>
      <c r="D82" s="3">
        <f t="shared" si="3"/>
        <v>0</v>
      </c>
    </row>
    <row r="83" spans="1:4" x14ac:dyDescent="0.25">
      <c r="A83" s="4"/>
      <c r="B83" s="1">
        <f>+'TOTAL POR MES ENERO'!B83+'TOTAL POR MES FEBRERO'!B83+'TOTAL POR MES MARZO'!B83</f>
        <v>0</v>
      </c>
      <c r="C83" s="56">
        <f>+'TOTAL POR MES ENERO'!C83+'TOTAL POR MES FEBRERO'!C83+'TOTAL POR MES MARZO'!C83</f>
        <v>0</v>
      </c>
      <c r="D83" s="3">
        <f t="shared" si="3"/>
        <v>0</v>
      </c>
    </row>
    <row r="84" spans="1:4" x14ac:dyDescent="0.25">
      <c r="A84" s="4"/>
      <c r="B84" s="1">
        <f>+'TOTAL POR MES ENERO'!B84+'TOTAL POR MES FEBRERO'!B84+'TOTAL POR MES MARZO'!B84</f>
        <v>0</v>
      </c>
      <c r="C84" s="56">
        <f>+'TOTAL POR MES ENERO'!C84+'TOTAL POR MES FEBRERO'!C84+'TOTAL POR MES MARZO'!C84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41952</v>
      </c>
      <c r="C85" s="13">
        <f>SUM(C72:C84)</f>
        <v>41417</v>
      </c>
      <c r="D85" s="90">
        <f>SUM(D72:D84)</f>
        <v>535</v>
      </c>
    </row>
    <row r="87" spans="1:4" x14ac:dyDescent="0.25">
      <c r="A87" s="4" t="s">
        <v>10</v>
      </c>
      <c r="B87" s="102">
        <f>+B77+B60+B43+B26</f>
        <v>145355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workbookViewId="0"/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110" t="s">
        <v>66</v>
      </c>
      <c r="C1" s="135"/>
      <c r="D1" s="111"/>
    </row>
    <row r="2" spans="1:27" ht="15.75" thickBot="1" x14ac:dyDescent="0.3">
      <c r="B2" s="112" t="str">
        <f>+'TOTAL TRIMESTRE '!B3:C3</f>
        <v>ENERO - MARZO  -2020</v>
      </c>
      <c r="C2" s="136"/>
      <c r="D2" s="113"/>
    </row>
    <row r="3" spans="1:27" ht="15.75" thickBot="1" x14ac:dyDescent="0.3"/>
    <row r="4" spans="1:27" x14ac:dyDescent="0.25">
      <c r="A4" s="25"/>
      <c r="B4" s="140" t="s">
        <v>68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71</v>
      </c>
      <c r="X4" s="141"/>
      <c r="Y4" s="142"/>
      <c r="Z4" s="25"/>
      <c r="AA4" s="25"/>
    </row>
    <row r="5" spans="1:27" x14ac:dyDescent="0.25">
      <c r="A5" s="137" t="s">
        <v>25</v>
      </c>
      <c r="B5" s="138" t="s">
        <v>26</v>
      </c>
      <c r="C5" s="138" t="s">
        <v>27</v>
      </c>
      <c r="D5" s="139" t="s">
        <v>28</v>
      </c>
      <c r="E5" s="138" t="s">
        <v>29</v>
      </c>
      <c r="F5" s="139" t="s">
        <v>30</v>
      </c>
      <c r="G5" s="27"/>
      <c r="H5" s="137" t="s">
        <v>25</v>
      </c>
      <c r="I5" s="138" t="s">
        <v>26</v>
      </c>
      <c r="J5" s="138" t="s">
        <v>27</v>
      </c>
      <c r="K5" s="139" t="s">
        <v>28</v>
      </c>
      <c r="L5" s="138" t="s">
        <v>29</v>
      </c>
      <c r="M5" s="139" t="s">
        <v>30</v>
      </c>
      <c r="N5" s="26"/>
      <c r="O5" s="137" t="s">
        <v>25</v>
      </c>
      <c r="P5" s="138" t="s">
        <v>26</v>
      </c>
      <c r="Q5" s="138" t="s">
        <v>27</v>
      </c>
      <c r="R5" s="139" t="s">
        <v>28</v>
      </c>
      <c r="S5" s="138" t="s">
        <v>29</v>
      </c>
      <c r="T5" s="139" t="s">
        <v>30</v>
      </c>
      <c r="U5" s="26"/>
      <c r="V5" s="137" t="s">
        <v>25</v>
      </c>
      <c r="W5" s="138" t="s">
        <v>26</v>
      </c>
      <c r="X5" s="138" t="s">
        <v>27</v>
      </c>
      <c r="Y5" s="139" t="s">
        <v>28</v>
      </c>
      <c r="Z5" s="138" t="s">
        <v>29</v>
      </c>
      <c r="AA5" s="139" t="s">
        <v>30</v>
      </c>
    </row>
    <row r="6" spans="1:27" x14ac:dyDescent="0.25">
      <c r="A6" s="137"/>
      <c r="B6" s="138"/>
      <c r="C6" s="138"/>
      <c r="D6" s="139"/>
      <c r="E6" s="138"/>
      <c r="F6" s="139"/>
      <c r="G6" s="28"/>
      <c r="H6" s="137"/>
      <c r="I6" s="138"/>
      <c r="J6" s="138"/>
      <c r="K6" s="139"/>
      <c r="L6" s="138"/>
      <c r="M6" s="139"/>
      <c r="N6" s="26"/>
      <c r="O6" s="137"/>
      <c r="P6" s="138"/>
      <c r="Q6" s="138"/>
      <c r="R6" s="139"/>
      <c r="S6" s="138"/>
      <c r="T6" s="139"/>
      <c r="U6" s="26"/>
      <c r="V6" s="137"/>
      <c r="W6" s="138"/>
      <c r="X6" s="138"/>
      <c r="Y6" s="139"/>
      <c r="Z6" s="138"/>
      <c r="AA6" s="139"/>
    </row>
    <row r="7" spans="1:27" x14ac:dyDescent="0.25">
      <c r="A7" s="66" t="s">
        <v>31</v>
      </c>
      <c r="B7" s="29">
        <f>+'TOTAL ENERO POR REGIÓN'!B7+'TOTAL FEBRERO POR REGIÓN'!B7+'TOTAL MARZO POR REGIÓN'!B7</f>
        <v>639</v>
      </c>
      <c r="C7" s="30">
        <f>+'TOTAL ENERO POR REGIÓN'!C7+'TOTAL FEBRERO POR REGIÓN'!C7+'TOTAL MARZO POR REGIÓN'!C7</f>
        <v>627</v>
      </c>
      <c r="D7" s="86">
        <f t="shared" ref="D7:D21" si="0">+C7/B7</f>
        <v>0.98122065727699526</v>
      </c>
      <c r="E7" s="68">
        <f t="shared" ref="E7:E21" si="1">+B7-C7</f>
        <v>12</v>
      </c>
      <c r="F7" s="86">
        <f t="shared" ref="F7:F21" si="2">+E7/B7</f>
        <v>1.8779342723004695E-2</v>
      </c>
      <c r="G7" s="25"/>
      <c r="H7" s="66" t="s">
        <v>31</v>
      </c>
      <c r="I7" s="29">
        <f>+'TOTAL ENERO POR REGIÓN'!I7+'TOTAL FEBRERO POR REGIÓN'!I7+'TOTAL MARZO POR REGIÓN'!I7</f>
        <v>0</v>
      </c>
      <c r="J7" s="29">
        <f>+'TOTAL ENERO POR REGIÓN'!J7+'TOTAL FEBRERO POR REGIÓN'!J7+'TOTAL MARZO POR REGIÓN'!J7</f>
        <v>0</v>
      </c>
      <c r="K7" s="67">
        <v>0</v>
      </c>
      <c r="L7" s="30">
        <f t="shared" ref="L7:L21" si="3">+I7-J7</f>
        <v>0</v>
      </c>
      <c r="M7" s="69">
        <v>0</v>
      </c>
      <c r="N7" s="26"/>
      <c r="O7" s="66" t="s">
        <v>31</v>
      </c>
      <c r="P7" s="29">
        <f>+'TOTAL ENERO POR REGIÓN'!P7+'TOTAL FEBRERO POR REGIÓN'!P7+'TOTAL MARZO POR REGIÓN'!P7</f>
        <v>497</v>
      </c>
      <c r="Q7" s="29">
        <f>+'TOTAL ENERO POR REGIÓN'!Q7+'TOTAL FEBRERO POR REGIÓN'!Q7+'TOTAL MARZO POR REGIÓN'!Q7</f>
        <v>494</v>
      </c>
      <c r="R7" s="86">
        <f t="shared" ref="R7:R21" si="4">+Q7/P7</f>
        <v>0.99396378269617702</v>
      </c>
      <c r="S7" s="30">
        <f t="shared" ref="S7:S20" si="5">+P7-Q7</f>
        <v>3</v>
      </c>
      <c r="T7" s="86">
        <f t="shared" ref="T7:T21" si="6">+S7/P7</f>
        <v>6.0362173038229373E-3</v>
      </c>
      <c r="U7" s="26"/>
      <c r="V7" s="66" t="s">
        <v>31</v>
      </c>
      <c r="W7" s="29">
        <f>+'TOTAL ENERO POR REGIÓN'!W7+'TOTAL FEBRERO POR REGIÓN'!W7+'TOTAL MARZO POR REGIÓN'!W7</f>
        <v>544</v>
      </c>
      <c r="X7" s="29">
        <f>+'TOTAL ENERO POR REGIÓN'!X7+'TOTAL FEBRERO POR REGIÓN'!X7+'TOTAL MARZO POR REGIÓN'!X7</f>
        <v>541</v>
      </c>
      <c r="Y7" s="86">
        <f t="shared" ref="Y7:Y21" si="7">+X7/W7</f>
        <v>0.99448529411764708</v>
      </c>
      <c r="Z7" s="30">
        <f t="shared" ref="Z7:Z20" si="8">+W7-X7</f>
        <v>3</v>
      </c>
      <c r="AA7" s="86">
        <f t="shared" ref="AA7:AA21" si="9">+Z7/W7</f>
        <v>5.5147058823529415E-3</v>
      </c>
    </row>
    <row r="8" spans="1:27" x14ac:dyDescent="0.25">
      <c r="A8" s="66" t="s">
        <v>32</v>
      </c>
      <c r="B8" s="29">
        <f>+'TOTAL ENERO POR REGIÓN'!B8+'TOTAL FEBRERO POR REGIÓN'!B8+'TOTAL MARZO POR REGIÓN'!B8</f>
        <v>259</v>
      </c>
      <c r="C8" s="30">
        <f>+'TOTAL ENERO POR REGIÓN'!C8+'TOTAL FEBRERO POR REGIÓN'!C8+'TOTAL MARZO POR REGIÓN'!C8</f>
        <v>258</v>
      </c>
      <c r="D8" s="86">
        <f t="shared" si="0"/>
        <v>0.99613899613899615</v>
      </c>
      <c r="E8" s="68">
        <f t="shared" si="1"/>
        <v>1</v>
      </c>
      <c r="F8" s="86">
        <f t="shared" si="2"/>
        <v>3.8610038610038611E-3</v>
      </c>
      <c r="G8" s="25"/>
      <c r="H8" s="66" t="s">
        <v>32</v>
      </c>
      <c r="I8" s="29">
        <f>+'TOTAL ENERO POR REGIÓN'!I8+'TOTAL FEBRERO POR REGIÓN'!I8+'TOTAL MARZO POR REGIÓN'!I8</f>
        <v>0</v>
      </c>
      <c r="J8" s="29">
        <f>+'TOTAL ENERO POR REGIÓN'!J8+'TOTAL FEBRERO POR REGIÓN'!J8+'TOTAL MARZO POR REGIÓN'!J8</f>
        <v>0</v>
      </c>
      <c r="K8" s="67">
        <v>0</v>
      </c>
      <c r="L8" s="30">
        <f t="shared" si="3"/>
        <v>0</v>
      </c>
      <c r="M8" s="69">
        <v>0</v>
      </c>
      <c r="N8" s="26"/>
      <c r="O8" s="66" t="s">
        <v>32</v>
      </c>
      <c r="P8" s="29">
        <f>+'TOTAL ENERO POR REGIÓN'!P8+'TOTAL FEBRERO POR REGIÓN'!P8+'TOTAL MARZO POR REGIÓN'!P8</f>
        <v>216</v>
      </c>
      <c r="Q8" s="29">
        <f>+'TOTAL ENERO POR REGIÓN'!Q8+'TOTAL FEBRERO POR REGIÓN'!Q8+'TOTAL MARZO POR REGIÓN'!Q8</f>
        <v>213</v>
      </c>
      <c r="R8" s="86">
        <f t="shared" si="4"/>
        <v>0.98611111111111116</v>
      </c>
      <c r="S8" s="30">
        <f t="shared" si="5"/>
        <v>3</v>
      </c>
      <c r="T8" s="86">
        <f t="shared" si="6"/>
        <v>1.3888888888888888E-2</v>
      </c>
      <c r="U8" s="26"/>
      <c r="V8" s="66" t="s">
        <v>32</v>
      </c>
      <c r="W8" s="29">
        <f>+'TOTAL ENERO POR REGIÓN'!W8+'TOTAL FEBRERO POR REGIÓN'!W8+'TOTAL MARZO POR REGIÓN'!W8</f>
        <v>345</v>
      </c>
      <c r="X8" s="29">
        <f>+'TOTAL ENERO POR REGIÓN'!X8+'TOTAL FEBRERO POR REGIÓN'!X8+'TOTAL MARZO POR REGIÓN'!X8</f>
        <v>343</v>
      </c>
      <c r="Y8" s="86">
        <f t="shared" si="7"/>
        <v>0.99420289855072463</v>
      </c>
      <c r="Z8" s="30">
        <f t="shared" si="8"/>
        <v>2</v>
      </c>
      <c r="AA8" s="86">
        <f t="shared" si="9"/>
        <v>5.7971014492753624E-3</v>
      </c>
    </row>
    <row r="9" spans="1:27" x14ac:dyDescent="0.25">
      <c r="A9" s="66" t="s">
        <v>33</v>
      </c>
      <c r="B9" s="29">
        <f>+'TOTAL ENERO POR REGIÓN'!B9+'TOTAL FEBRERO POR REGIÓN'!B9+'TOTAL MARZO POR REGIÓN'!B9</f>
        <v>201</v>
      </c>
      <c r="C9" s="30">
        <f>+'TOTAL ENERO POR REGIÓN'!C9+'TOTAL FEBRERO POR REGIÓN'!C9+'TOTAL MARZO POR REGIÓN'!C9</f>
        <v>198</v>
      </c>
      <c r="D9" s="86">
        <f t="shared" si="0"/>
        <v>0.9850746268656716</v>
      </c>
      <c r="E9" s="68">
        <f t="shared" si="1"/>
        <v>3</v>
      </c>
      <c r="F9" s="86">
        <f t="shared" si="2"/>
        <v>1.4925373134328358E-2</v>
      </c>
      <c r="G9" s="25"/>
      <c r="H9" s="66" t="s">
        <v>33</v>
      </c>
      <c r="I9" s="29">
        <f>+'TOTAL ENERO POR REGIÓN'!I9+'TOTAL FEBRERO POR REGIÓN'!I9+'TOTAL MARZO POR REGIÓN'!I9</f>
        <v>0</v>
      </c>
      <c r="J9" s="29">
        <f>+'TOTAL ENERO POR REGIÓN'!J9+'TOTAL FEBRERO POR REGIÓN'!J9+'TOTAL MARZO POR REGIÓN'!J9</f>
        <v>0</v>
      </c>
      <c r="K9" s="67">
        <v>0</v>
      </c>
      <c r="L9" s="30">
        <f t="shared" si="3"/>
        <v>0</v>
      </c>
      <c r="M9" s="69">
        <v>0</v>
      </c>
      <c r="N9" s="26"/>
      <c r="O9" s="66" t="s">
        <v>33</v>
      </c>
      <c r="P9" s="29">
        <f>+'TOTAL ENERO POR REGIÓN'!P9+'TOTAL FEBRERO POR REGIÓN'!P9+'TOTAL MARZO POR REGIÓN'!P9</f>
        <v>207</v>
      </c>
      <c r="Q9" s="29">
        <f>+'TOTAL ENERO POR REGIÓN'!Q9+'TOTAL FEBRERO POR REGIÓN'!Q9+'TOTAL MARZO POR REGIÓN'!Q9</f>
        <v>207</v>
      </c>
      <c r="R9" s="86">
        <f t="shared" si="4"/>
        <v>1</v>
      </c>
      <c r="S9" s="30">
        <f t="shared" si="5"/>
        <v>0</v>
      </c>
      <c r="T9" s="86">
        <f t="shared" si="6"/>
        <v>0</v>
      </c>
      <c r="U9" s="26"/>
      <c r="V9" s="66" t="s">
        <v>33</v>
      </c>
      <c r="W9" s="29">
        <f>+'TOTAL ENERO POR REGIÓN'!W9+'TOTAL FEBRERO POR REGIÓN'!W9+'TOTAL MARZO POR REGIÓN'!W9</f>
        <v>850</v>
      </c>
      <c r="X9" s="29">
        <f>+'TOTAL ENERO POR REGIÓN'!X9+'TOTAL FEBRERO POR REGIÓN'!X9+'TOTAL MARZO POR REGIÓN'!X9</f>
        <v>847</v>
      </c>
      <c r="Y9" s="86">
        <f t="shared" si="7"/>
        <v>0.99647058823529411</v>
      </c>
      <c r="Z9" s="30">
        <f t="shared" si="8"/>
        <v>3</v>
      </c>
      <c r="AA9" s="86">
        <f t="shared" si="9"/>
        <v>3.5294117647058825E-3</v>
      </c>
    </row>
    <row r="10" spans="1:27" x14ac:dyDescent="0.25">
      <c r="A10" s="66" t="s">
        <v>34</v>
      </c>
      <c r="B10" s="29">
        <f>+'TOTAL ENERO POR REGIÓN'!B10+'TOTAL FEBRERO POR REGIÓN'!B10+'TOTAL MARZO POR REGIÓN'!B10</f>
        <v>160</v>
      </c>
      <c r="C10" s="30">
        <f>+'TOTAL ENERO POR REGIÓN'!C10+'TOTAL FEBRERO POR REGIÓN'!C10+'TOTAL MARZO POR REGIÓN'!C10</f>
        <v>155</v>
      </c>
      <c r="D10" s="86">
        <f t="shared" si="0"/>
        <v>0.96875</v>
      </c>
      <c r="E10" s="68">
        <f t="shared" si="1"/>
        <v>5</v>
      </c>
      <c r="F10" s="86">
        <f t="shared" si="2"/>
        <v>3.125E-2</v>
      </c>
      <c r="G10" s="25"/>
      <c r="H10" s="66" t="s">
        <v>34</v>
      </c>
      <c r="I10" s="29">
        <f>+'TOTAL ENERO POR REGIÓN'!I10+'TOTAL FEBRERO POR REGIÓN'!I10+'TOTAL MARZO POR REGIÓN'!I10</f>
        <v>0</v>
      </c>
      <c r="J10" s="29">
        <f>+'TOTAL ENERO POR REGIÓN'!J10+'TOTAL FEBRERO POR REGIÓN'!J10+'TOTAL MARZO POR REGIÓN'!J10</f>
        <v>0</v>
      </c>
      <c r="K10" s="67">
        <v>0</v>
      </c>
      <c r="L10" s="30">
        <f t="shared" si="3"/>
        <v>0</v>
      </c>
      <c r="M10" s="69">
        <v>0</v>
      </c>
      <c r="N10" s="26"/>
      <c r="O10" s="66" t="s">
        <v>34</v>
      </c>
      <c r="P10" s="29">
        <f>+'TOTAL ENERO POR REGIÓN'!P10+'TOTAL FEBRERO POR REGIÓN'!P10+'TOTAL MARZO POR REGIÓN'!P10</f>
        <v>235</v>
      </c>
      <c r="Q10" s="29">
        <f>+'TOTAL ENERO POR REGIÓN'!Q10+'TOTAL FEBRERO POR REGIÓN'!Q10+'TOTAL MARZO POR REGIÓN'!Q10</f>
        <v>233</v>
      </c>
      <c r="R10" s="86">
        <f t="shared" si="4"/>
        <v>0.99148936170212765</v>
      </c>
      <c r="S10" s="30">
        <f t="shared" si="5"/>
        <v>2</v>
      </c>
      <c r="T10" s="86">
        <f t="shared" si="6"/>
        <v>8.5106382978723406E-3</v>
      </c>
      <c r="U10" s="26"/>
      <c r="V10" s="66" t="s">
        <v>34</v>
      </c>
      <c r="W10" s="29">
        <f>+'TOTAL ENERO POR REGIÓN'!W10+'TOTAL FEBRERO POR REGIÓN'!W10+'TOTAL MARZO POR REGIÓN'!W10</f>
        <v>857</v>
      </c>
      <c r="X10" s="29">
        <f>+'TOTAL ENERO POR REGIÓN'!X10+'TOTAL FEBRERO POR REGIÓN'!X10+'TOTAL MARZO POR REGIÓN'!X10</f>
        <v>851</v>
      </c>
      <c r="Y10" s="86">
        <f t="shared" si="7"/>
        <v>0.99299883313885651</v>
      </c>
      <c r="Z10" s="30">
        <f t="shared" si="8"/>
        <v>6</v>
      </c>
      <c r="AA10" s="86">
        <f t="shared" si="9"/>
        <v>7.0011668611435242E-3</v>
      </c>
    </row>
    <row r="11" spans="1:27" x14ac:dyDescent="0.25">
      <c r="A11" s="66" t="s">
        <v>35</v>
      </c>
      <c r="B11" s="29">
        <f>+'TOTAL ENERO POR REGIÓN'!B11+'TOTAL FEBRERO POR REGIÓN'!B11+'TOTAL MARZO POR REGIÓN'!B11</f>
        <v>84</v>
      </c>
      <c r="C11" s="30">
        <f>+'TOTAL ENERO POR REGIÓN'!C11+'TOTAL FEBRERO POR REGIÓN'!C11+'TOTAL MARZO POR REGIÓN'!C11</f>
        <v>82</v>
      </c>
      <c r="D11" s="86">
        <f t="shared" si="0"/>
        <v>0.97619047619047616</v>
      </c>
      <c r="E11" s="68">
        <f t="shared" si="1"/>
        <v>2</v>
      </c>
      <c r="F11" s="86">
        <f t="shared" si="2"/>
        <v>2.3809523809523808E-2</v>
      </c>
      <c r="G11" s="25"/>
      <c r="H11" s="66" t="s">
        <v>35</v>
      </c>
      <c r="I11" s="29">
        <f>+'TOTAL ENERO POR REGIÓN'!I11+'TOTAL FEBRERO POR REGIÓN'!I11+'TOTAL MARZO POR REGIÓN'!I11</f>
        <v>0</v>
      </c>
      <c r="J11" s="29">
        <f>+'TOTAL ENERO POR REGIÓN'!J11+'TOTAL FEBRERO POR REGIÓN'!J11+'TOTAL MARZO POR REGIÓN'!J11</f>
        <v>0</v>
      </c>
      <c r="K11" s="67">
        <v>0</v>
      </c>
      <c r="L11" s="30">
        <f t="shared" si="3"/>
        <v>0</v>
      </c>
      <c r="M11" s="69">
        <v>0</v>
      </c>
      <c r="N11" s="26"/>
      <c r="O11" s="66" t="s">
        <v>35</v>
      </c>
      <c r="P11" s="29">
        <f>+'TOTAL ENERO POR REGIÓN'!P11+'TOTAL FEBRERO POR REGIÓN'!P11+'TOTAL MARZO POR REGIÓN'!P11</f>
        <v>83</v>
      </c>
      <c r="Q11" s="29">
        <f>+'TOTAL ENERO POR REGIÓN'!Q11+'TOTAL FEBRERO POR REGIÓN'!Q11+'TOTAL MARZO POR REGIÓN'!Q11</f>
        <v>81</v>
      </c>
      <c r="R11" s="86">
        <f t="shared" si="4"/>
        <v>0.97590361445783136</v>
      </c>
      <c r="S11" s="30">
        <f t="shared" si="5"/>
        <v>2</v>
      </c>
      <c r="T11" s="86">
        <f t="shared" si="6"/>
        <v>2.4096385542168676E-2</v>
      </c>
      <c r="U11" s="26"/>
      <c r="V11" s="66" t="s">
        <v>35</v>
      </c>
      <c r="W11" s="29">
        <f>+'TOTAL ENERO POR REGIÓN'!W11+'TOTAL FEBRERO POR REGIÓN'!W11+'TOTAL MARZO POR REGIÓN'!W11</f>
        <v>230</v>
      </c>
      <c r="X11" s="29">
        <f>+'TOTAL ENERO POR REGIÓN'!X11+'TOTAL FEBRERO POR REGIÓN'!X11+'TOTAL MARZO POR REGIÓN'!X11</f>
        <v>229</v>
      </c>
      <c r="Y11" s="86">
        <f t="shared" si="7"/>
        <v>0.9956521739130435</v>
      </c>
      <c r="Z11" s="30">
        <f t="shared" si="8"/>
        <v>1</v>
      </c>
      <c r="AA11" s="86">
        <f t="shared" si="9"/>
        <v>4.3478260869565218E-3</v>
      </c>
    </row>
    <row r="12" spans="1:27" x14ac:dyDescent="0.25">
      <c r="A12" s="66" t="s">
        <v>36</v>
      </c>
      <c r="B12" s="29">
        <f>+'TOTAL ENERO POR REGIÓN'!B12+'TOTAL FEBRERO POR REGIÓN'!B12+'TOTAL MARZO POR REGIÓN'!B12</f>
        <v>140</v>
      </c>
      <c r="C12" s="30">
        <f>+'TOTAL ENERO POR REGIÓN'!C12+'TOTAL FEBRERO POR REGIÓN'!C12+'TOTAL MARZO POR REGIÓN'!C12</f>
        <v>140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f>+'TOTAL ENERO POR REGIÓN'!I12+'TOTAL FEBRERO POR REGIÓN'!I12+'TOTAL MARZO POR REGIÓN'!I12</f>
        <v>0</v>
      </c>
      <c r="J12" s="29">
        <f>+'TOTAL ENERO POR REGIÓN'!J12+'TOTAL FEBRERO POR REGIÓN'!J12+'TOTAL MARZO POR REGIÓN'!J12</f>
        <v>0</v>
      </c>
      <c r="K12" s="67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f>+'TOTAL ENERO POR REGIÓN'!P12+'TOTAL FEBRERO POR REGIÓN'!P12+'TOTAL MARZO POR REGIÓN'!P12</f>
        <v>109</v>
      </c>
      <c r="Q12" s="29">
        <f>+'TOTAL ENERO POR REGIÓN'!Q12+'TOTAL FEBRERO POR REGIÓN'!Q12+'TOTAL MARZO POR REGIÓN'!Q12</f>
        <v>109</v>
      </c>
      <c r="R12" s="86">
        <f t="shared" si="4"/>
        <v>1</v>
      </c>
      <c r="S12" s="30">
        <f t="shared" si="5"/>
        <v>0</v>
      </c>
      <c r="T12" s="86">
        <f t="shared" si="6"/>
        <v>0</v>
      </c>
      <c r="U12" s="26"/>
      <c r="V12" s="66" t="s">
        <v>36</v>
      </c>
      <c r="W12" s="29">
        <f>+'TOTAL ENERO POR REGIÓN'!W12+'TOTAL FEBRERO POR REGIÓN'!W12+'TOTAL MARZO POR REGIÓN'!W12</f>
        <v>287</v>
      </c>
      <c r="X12" s="29">
        <f>+'TOTAL ENERO POR REGIÓN'!X12+'TOTAL FEBRERO POR REGIÓN'!X12+'TOTAL MARZO POR REGIÓN'!X12</f>
        <v>287</v>
      </c>
      <c r="Y12" s="86">
        <f t="shared" si="7"/>
        <v>1</v>
      </c>
      <c r="Z12" s="30">
        <f t="shared" si="8"/>
        <v>0</v>
      </c>
      <c r="AA12" s="86">
        <f t="shared" si="9"/>
        <v>0</v>
      </c>
    </row>
    <row r="13" spans="1:27" x14ac:dyDescent="0.25">
      <c r="A13" s="66" t="s">
        <v>37</v>
      </c>
      <c r="B13" s="29">
        <f>+'TOTAL ENERO POR REGIÓN'!B13+'TOTAL FEBRERO POR REGIÓN'!B13+'TOTAL MARZO POR REGIÓN'!B13</f>
        <v>68</v>
      </c>
      <c r="C13" s="30">
        <f>+'TOTAL ENERO POR REGIÓN'!C13+'TOTAL FEBRERO POR REGIÓN'!C13+'TOTAL MARZO POR REGIÓN'!C13</f>
        <v>67</v>
      </c>
      <c r="D13" s="86">
        <f t="shared" si="0"/>
        <v>0.98529411764705888</v>
      </c>
      <c r="E13" s="68">
        <f t="shared" si="1"/>
        <v>1</v>
      </c>
      <c r="F13" s="86">
        <f t="shared" si="2"/>
        <v>1.4705882352941176E-2</v>
      </c>
      <c r="G13" s="25"/>
      <c r="H13" s="66" t="s">
        <v>37</v>
      </c>
      <c r="I13" s="29">
        <f>+'TOTAL ENERO POR REGIÓN'!I13+'TOTAL FEBRERO POR REGIÓN'!I13+'TOTAL MARZO POR REGIÓN'!I13</f>
        <v>0</v>
      </c>
      <c r="J13" s="29">
        <f>+'TOTAL ENERO POR REGIÓN'!J13+'TOTAL FEBRERO POR REGIÓN'!J13+'TOTAL MARZO POR REGIÓN'!J13</f>
        <v>0</v>
      </c>
      <c r="K13" s="67">
        <v>0</v>
      </c>
      <c r="L13" s="30">
        <f t="shared" si="3"/>
        <v>0</v>
      </c>
      <c r="M13" s="69">
        <v>0</v>
      </c>
      <c r="N13" s="26"/>
      <c r="O13" s="66" t="s">
        <v>37</v>
      </c>
      <c r="P13" s="29">
        <f>+'TOTAL ENERO POR REGIÓN'!P13+'TOTAL FEBRERO POR REGIÓN'!P13+'TOTAL MARZO POR REGIÓN'!P13</f>
        <v>62</v>
      </c>
      <c r="Q13" s="29">
        <f>+'TOTAL ENERO POR REGIÓN'!Q13+'TOTAL FEBRERO POR REGIÓN'!Q13+'TOTAL MARZO POR REGIÓN'!Q13</f>
        <v>61</v>
      </c>
      <c r="R13" s="86">
        <f t="shared" si="4"/>
        <v>0.9838709677419355</v>
      </c>
      <c r="S13" s="30">
        <f t="shared" si="5"/>
        <v>1</v>
      </c>
      <c r="T13" s="86">
        <f t="shared" si="6"/>
        <v>1.6129032258064516E-2</v>
      </c>
      <c r="U13" s="26"/>
      <c r="V13" s="66" t="s">
        <v>37</v>
      </c>
      <c r="W13" s="29">
        <f>+'TOTAL ENERO POR REGIÓN'!W13+'TOTAL FEBRERO POR REGIÓN'!W13+'TOTAL MARZO POR REGIÓN'!W13</f>
        <v>215</v>
      </c>
      <c r="X13" s="29">
        <f>+'TOTAL ENERO POR REGIÓN'!X13+'TOTAL FEBRERO POR REGIÓN'!X13+'TOTAL MARZO POR REGIÓN'!X13</f>
        <v>215</v>
      </c>
      <c r="Y13" s="86">
        <f t="shared" si="7"/>
        <v>1</v>
      </c>
      <c r="Z13" s="30">
        <f t="shared" si="8"/>
        <v>0</v>
      </c>
      <c r="AA13" s="86">
        <f t="shared" si="9"/>
        <v>0</v>
      </c>
    </row>
    <row r="14" spans="1:27" x14ac:dyDescent="0.25">
      <c r="A14" s="66" t="s">
        <v>38</v>
      </c>
      <c r="B14" s="29">
        <f>+'TOTAL ENERO POR REGIÓN'!B14+'TOTAL FEBRERO POR REGIÓN'!B14+'TOTAL MARZO POR REGIÓN'!B14</f>
        <v>449</v>
      </c>
      <c r="C14" s="30">
        <f>+'TOTAL ENERO POR REGIÓN'!C14+'TOTAL FEBRERO POR REGIÓN'!C14+'TOTAL MARZO POR REGIÓN'!C14</f>
        <v>447</v>
      </c>
      <c r="D14" s="86">
        <f t="shared" si="0"/>
        <v>0.99554565701559017</v>
      </c>
      <c r="E14" s="68">
        <f t="shared" si="1"/>
        <v>2</v>
      </c>
      <c r="F14" s="86">
        <f t="shared" si="2"/>
        <v>4.4543429844097994E-3</v>
      </c>
      <c r="G14" s="25"/>
      <c r="H14" s="66" t="s">
        <v>38</v>
      </c>
      <c r="I14" s="29">
        <f>+'TOTAL ENERO POR REGIÓN'!I14+'TOTAL FEBRERO POR REGIÓN'!I14+'TOTAL MARZO POR REGIÓN'!I14</f>
        <v>0</v>
      </c>
      <c r="J14" s="29">
        <f>+'TOTAL ENERO POR REGIÓN'!J14+'TOTAL FEBRERO POR REGIÓN'!J14+'TOTAL MARZO POR REGIÓN'!J14</f>
        <v>0</v>
      </c>
      <c r="K14" s="67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f>+'TOTAL ENERO POR REGIÓN'!P14+'TOTAL FEBRERO POR REGIÓN'!P14+'TOTAL MARZO POR REGIÓN'!P14</f>
        <v>311</v>
      </c>
      <c r="Q14" s="29">
        <f>+'TOTAL ENERO POR REGIÓN'!Q14+'TOTAL FEBRERO POR REGIÓN'!Q14+'TOTAL MARZO POR REGIÓN'!Q14</f>
        <v>309</v>
      </c>
      <c r="R14" s="86">
        <f t="shared" si="4"/>
        <v>0.99356913183279738</v>
      </c>
      <c r="S14" s="30">
        <f t="shared" si="5"/>
        <v>2</v>
      </c>
      <c r="T14" s="86">
        <f t="shared" si="6"/>
        <v>6.4308681672025723E-3</v>
      </c>
      <c r="U14" s="26"/>
      <c r="V14" s="66" t="s">
        <v>38</v>
      </c>
      <c r="W14" s="29">
        <f>+'TOTAL ENERO POR REGIÓN'!W14+'TOTAL FEBRERO POR REGIÓN'!W14+'TOTAL MARZO POR REGIÓN'!W14</f>
        <v>290</v>
      </c>
      <c r="X14" s="29">
        <f>+'TOTAL ENERO POR REGIÓN'!X14+'TOTAL FEBRERO POR REGIÓN'!X14+'TOTAL MARZO POR REGIÓN'!X14</f>
        <v>289</v>
      </c>
      <c r="Y14" s="86">
        <f t="shared" si="7"/>
        <v>0.99655172413793103</v>
      </c>
      <c r="Z14" s="30">
        <f t="shared" si="8"/>
        <v>1</v>
      </c>
      <c r="AA14" s="86">
        <f t="shared" si="9"/>
        <v>3.4482758620689655E-3</v>
      </c>
    </row>
    <row r="15" spans="1:27" x14ac:dyDescent="0.25">
      <c r="A15" s="66" t="s">
        <v>39</v>
      </c>
      <c r="B15" s="29">
        <f>+'TOTAL ENERO POR REGIÓN'!B15+'TOTAL FEBRERO POR REGIÓN'!B15+'TOTAL MARZO POR REGIÓN'!B15</f>
        <v>516</v>
      </c>
      <c r="C15" s="30">
        <f>+'TOTAL ENERO POR REGIÓN'!C15+'TOTAL FEBRERO POR REGIÓN'!C15+'TOTAL MARZO POR REGIÓN'!C15</f>
        <v>508</v>
      </c>
      <c r="D15" s="86">
        <f t="shared" si="0"/>
        <v>0.98449612403100772</v>
      </c>
      <c r="E15" s="68">
        <f t="shared" si="1"/>
        <v>8</v>
      </c>
      <c r="F15" s="86">
        <f t="shared" si="2"/>
        <v>1.5503875968992248E-2</v>
      </c>
      <c r="G15" s="25"/>
      <c r="H15" s="66" t="s">
        <v>39</v>
      </c>
      <c r="I15" s="29">
        <f>+'TOTAL ENERO POR REGIÓN'!I15+'TOTAL FEBRERO POR REGIÓN'!I15+'TOTAL MARZO POR REGIÓN'!I15</f>
        <v>0</v>
      </c>
      <c r="J15" s="29">
        <f>+'TOTAL ENERO POR REGIÓN'!J15+'TOTAL FEBRERO POR REGIÓN'!J15+'TOTAL MARZO POR REGIÓN'!J15</f>
        <v>0</v>
      </c>
      <c r="K15" s="67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f>+'TOTAL ENERO POR REGIÓN'!P15+'TOTAL FEBRERO POR REGIÓN'!P15+'TOTAL MARZO POR REGIÓN'!P15</f>
        <v>347</v>
      </c>
      <c r="Q15" s="29">
        <f>+'TOTAL ENERO POR REGIÓN'!Q15+'TOTAL FEBRERO POR REGIÓN'!Q15+'TOTAL MARZO POR REGIÓN'!Q15</f>
        <v>345</v>
      </c>
      <c r="R15" s="86">
        <f t="shared" si="4"/>
        <v>0.99423631123919309</v>
      </c>
      <c r="S15" s="30">
        <f t="shared" si="5"/>
        <v>2</v>
      </c>
      <c r="T15" s="86">
        <f t="shared" si="6"/>
        <v>5.763688760806916E-3</v>
      </c>
      <c r="U15" s="26"/>
      <c r="V15" s="66" t="s">
        <v>39</v>
      </c>
      <c r="W15" s="29">
        <f>+'TOTAL ENERO POR REGIÓN'!W15+'TOTAL FEBRERO POR REGIÓN'!W15+'TOTAL MARZO POR REGIÓN'!W15</f>
        <v>452</v>
      </c>
      <c r="X15" s="29">
        <f>+'TOTAL ENERO POR REGIÓN'!X15+'TOTAL FEBRERO POR REGIÓN'!X15+'TOTAL MARZO POR REGIÓN'!X15</f>
        <v>450</v>
      </c>
      <c r="Y15" s="86">
        <f t="shared" si="7"/>
        <v>0.99557522123893805</v>
      </c>
      <c r="Z15" s="30">
        <f t="shared" si="8"/>
        <v>2</v>
      </c>
      <c r="AA15" s="86">
        <f t="shared" si="9"/>
        <v>4.4247787610619468E-3</v>
      </c>
    </row>
    <row r="16" spans="1:27" x14ac:dyDescent="0.25">
      <c r="A16" s="66" t="s">
        <v>40</v>
      </c>
      <c r="B16" s="29">
        <f>+'TOTAL ENERO POR REGIÓN'!B16+'TOTAL FEBRERO POR REGIÓN'!B16+'TOTAL MARZO POR REGIÓN'!B16</f>
        <v>1161</v>
      </c>
      <c r="C16" s="30">
        <f>+'TOTAL ENERO POR REGIÓN'!C16+'TOTAL FEBRERO POR REGIÓN'!C16+'TOTAL MARZO POR REGIÓN'!C16</f>
        <v>1144</v>
      </c>
      <c r="D16" s="86">
        <f t="shared" si="0"/>
        <v>0.98535745047372958</v>
      </c>
      <c r="E16" s="68">
        <f t="shared" si="1"/>
        <v>17</v>
      </c>
      <c r="F16" s="86">
        <f t="shared" si="2"/>
        <v>1.4642549526270457E-2</v>
      </c>
      <c r="G16" s="25"/>
      <c r="H16" s="66" t="s">
        <v>40</v>
      </c>
      <c r="I16" s="29">
        <f>+'TOTAL ENERO POR REGIÓN'!I16+'TOTAL FEBRERO POR REGIÓN'!I16+'TOTAL MARZO POR REGIÓN'!I16</f>
        <v>0</v>
      </c>
      <c r="J16" s="29">
        <f>+'TOTAL ENERO POR REGIÓN'!J16+'TOTAL FEBRERO POR REGIÓN'!J16+'TOTAL MARZO POR REGIÓN'!J16</f>
        <v>0</v>
      </c>
      <c r="K16" s="67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f>+'TOTAL ENERO POR REGIÓN'!P16+'TOTAL FEBRERO POR REGIÓN'!P16+'TOTAL MARZO POR REGIÓN'!P16</f>
        <v>989</v>
      </c>
      <c r="Q16" s="29">
        <f>+'TOTAL ENERO POR REGIÓN'!Q16+'TOTAL FEBRERO POR REGIÓN'!Q16+'TOTAL MARZO POR REGIÓN'!Q16</f>
        <v>985</v>
      </c>
      <c r="R16" s="86">
        <f t="shared" si="4"/>
        <v>0.99595551061678467</v>
      </c>
      <c r="S16" s="30">
        <f t="shared" si="5"/>
        <v>4</v>
      </c>
      <c r="T16" s="86">
        <f t="shared" si="6"/>
        <v>4.0444893832153692E-3</v>
      </c>
      <c r="U16" s="26"/>
      <c r="V16" s="66" t="s">
        <v>40</v>
      </c>
      <c r="W16" s="29">
        <f>+'TOTAL ENERO POR REGIÓN'!W16+'TOTAL FEBRERO POR REGIÓN'!W16+'TOTAL MARZO POR REGIÓN'!W16</f>
        <v>921</v>
      </c>
      <c r="X16" s="29">
        <f>+'TOTAL ENERO POR REGIÓN'!X16+'TOTAL FEBRERO POR REGIÓN'!X16+'TOTAL MARZO POR REGIÓN'!X16</f>
        <v>917</v>
      </c>
      <c r="Y16" s="86">
        <f t="shared" si="7"/>
        <v>0.99565689467969598</v>
      </c>
      <c r="Z16" s="30">
        <f t="shared" si="8"/>
        <v>4</v>
      </c>
      <c r="AA16" s="86">
        <f t="shared" si="9"/>
        <v>4.3431053203040176E-3</v>
      </c>
    </row>
    <row r="17" spans="1:27" x14ac:dyDescent="0.25">
      <c r="A17" s="66" t="s">
        <v>41</v>
      </c>
      <c r="B17" s="29">
        <f>+'TOTAL ENERO POR REGIÓN'!B17+'TOTAL FEBRERO POR REGIÓN'!B17+'TOTAL MARZO POR REGIÓN'!B17</f>
        <v>3580</v>
      </c>
      <c r="C17" s="30">
        <f>+'TOTAL ENERO POR REGIÓN'!C17+'TOTAL FEBRERO POR REGIÓN'!C17+'TOTAL MARZO POR REGIÓN'!C17</f>
        <v>3525</v>
      </c>
      <c r="D17" s="86">
        <f t="shared" si="0"/>
        <v>0.98463687150837986</v>
      </c>
      <c r="E17" s="68">
        <f t="shared" si="1"/>
        <v>55</v>
      </c>
      <c r="F17" s="86">
        <f t="shared" si="2"/>
        <v>1.5363128491620111E-2</v>
      </c>
      <c r="G17" s="25"/>
      <c r="H17" s="66" t="s">
        <v>41</v>
      </c>
      <c r="I17" s="29">
        <f>+'TOTAL ENERO POR REGIÓN'!I17+'TOTAL FEBRERO POR REGIÓN'!I17+'TOTAL MARZO POR REGIÓN'!I17</f>
        <v>0</v>
      </c>
      <c r="J17" s="29">
        <f>+'TOTAL ENERO POR REGIÓN'!J17+'TOTAL FEBRERO POR REGIÓN'!J17+'TOTAL MARZO POR REGIÓN'!J17</f>
        <v>0</v>
      </c>
      <c r="K17" s="67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f>+'TOTAL ENERO POR REGIÓN'!P17+'TOTAL FEBRERO POR REGIÓN'!P17+'TOTAL MARZO POR REGIÓN'!P17</f>
        <v>2650</v>
      </c>
      <c r="Q17" s="29">
        <f>+'TOTAL ENERO POR REGIÓN'!Q17+'TOTAL FEBRERO POR REGIÓN'!Q17+'TOTAL MARZO POR REGIÓN'!Q17</f>
        <v>2619</v>
      </c>
      <c r="R17" s="86">
        <f t="shared" si="4"/>
        <v>0.98830188679245279</v>
      </c>
      <c r="S17" s="30">
        <f t="shared" si="5"/>
        <v>31</v>
      </c>
      <c r="T17" s="86">
        <f t="shared" si="6"/>
        <v>1.169811320754717E-2</v>
      </c>
      <c r="U17" s="26"/>
      <c r="V17" s="66" t="s">
        <v>41</v>
      </c>
      <c r="W17" s="29">
        <f>+'TOTAL ENERO POR REGIÓN'!W17+'TOTAL FEBRERO POR REGIÓN'!W17+'TOTAL MARZO POR REGIÓN'!W17</f>
        <v>2420</v>
      </c>
      <c r="X17" s="29">
        <f>+'TOTAL ENERO POR REGIÓN'!X17+'TOTAL FEBRERO POR REGIÓN'!X17+'TOTAL MARZO POR REGIÓN'!X17</f>
        <v>2403</v>
      </c>
      <c r="Y17" s="86">
        <f t="shared" si="7"/>
        <v>0.99297520661157024</v>
      </c>
      <c r="Z17" s="30">
        <f t="shared" si="8"/>
        <v>17</v>
      </c>
      <c r="AA17" s="86">
        <f t="shared" si="9"/>
        <v>7.0247933884297524E-3</v>
      </c>
    </row>
    <row r="18" spans="1:27" x14ac:dyDescent="0.25">
      <c r="A18" s="66" t="s">
        <v>42</v>
      </c>
      <c r="B18" s="29">
        <f>+'TOTAL ENERO POR REGIÓN'!B18+'TOTAL FEBRERO POR REGIÓN'!B18+'TOTAL MARZO POR REGIÓN'!B18</f>
        <v>1238</v>
      </c>
      <c r="C18" s="30">
        <f>+'TOTAL ENERO POR REGIÓN'!C18+'TOTAL FEBRERO POR REGIÓN'!C18+'TOTAL MARZO POR REGIÓN'!C18</f>
        <v>1222</v>
      </c>
      <c r="D18" s="86">
        <f t="shared" si="0"/>
        <v>0.98707592891760909</v>
      </c>
      <c r="E18" s="68">
        <f t="shared" si="1"/>
        <v>16</v>
      </c>
      <c r="F18" s="86">
        <f t="shared" si="2"/>
        <v>1.2924071082390954E-2</v>
      </c>
      <c r="G18" s="25"/>
      <c r="H18" s="66" t="s">
        <v>42</v>
      </c>
      <c r="I18" s="29">
        <f>+'TOTAL ENERO POR REGIÓN'!I18+'TOTAL FEBRERO POR REGIÓN'!I18+'TOTAL MARZO POR REGIÓN'!I18</f>
        <v>0</v>
      </c>
      <c r="J18" s="29">
        <f>+'TOTAL ENERO POR REGIÓN'!J18+'TOTAL FEBRERO POR REGIÓN'!J18+'TOTAL MARZO POR REGIÓN'!J18</f>
        <v>0</v>
      </c>
      <c r="K18" s="67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f>+'TOTAL ENERO POR REGIÓN'!P18+'TOTAL FEBRERO POR REGIÓN'!P18+'TOTAL MARZO POR REGIÓN'!P18</f>
        <v>1092</v>
      </c>
      <c r="Q18" s="29">
        <f>+'TOTAL ENERO POR REGIÓN'!Q18+'TOTAL FEBRERO POR REGIÓN'!Q18+'TOTAL MARZO POR REGIÓN'!Q18</f>
        <v>1083</v>
      </c>
      <c r="R18" s="86">
        <f t="shared" si="4"/>
        <v>0.99175824175824179</v>
      </c>
      <c r="S18" s="30">
        <f t="shared" si="5"/>
        <v>9</v>
      </c>
      <c r="T18" s="86">
        <f t="shared" si="6"/>
        <v>8.241758241758242E-3</v>
      </c>
      <c r="U18" s="26"/>
      <c r="V18" s="66" t="s">
        <v>42</v>
      </c>
      <c r="W18" s="29">
        <f>+'TOTAL ENERO POR REGIÓN'!W18+'TOTAL FEBRERO POR REGIÓN'!W18+'TOTAL MARZO POR REGIÓN'!W18</f>
        <v>1270</v>
      </c>
      <c r="X18" s="29">
        <f>+'TOTAL ENERO POR REGIÓN'!X18+'TOTAL FEBRERO POR REGIÓN'!X18+'TOTAL MARZO POR REGIÓN'!X18</f>
        <v>1258</v>
      </c>
      <c r="Y18" s="86">
        <f t="shared" si="7"/>
        <v>0.99055118110236218</v>
      </c>
      <c r="Z18" s="30">
        <f t="shared" si="8"/>
        <v>12</v>
      </c>
      <c r="AA18" s="86">
        <f t="shared" si="9"/>
        <v>9.4488188976377951E-3</v>
      </c>
    </row>
    <row r="19" spans="1:27" x14ac:dyDescent="0.25">
      <c r="A19" s="66" t="s">
        <v>43</v>
      </c>
      <c r="B19" s="29">
        <f>+'TOTAL ENERO POR REGIÓN'!B19+'TOTAL FEBRERO POR REGIÓN'!B19+'TOTAL MARZO POR REGIÓN'!B19</f>
        <v>585</v>
      </c>
      <c r="C19" s="30">
        <f>+'TOTAL ENERO POR REGIÓN'!C19+'TOTAL FEBRERO POR REGIÓN'!C19+'TOTAL MARZO POR REGIÓN'!C19</f>
        <v>580</v>
      </c>
      <c r="D19" s="86">
        <f t="shared" si="0"/>
        <v>0.99145299145299148</v>
      </c>
      <c r="E19" s="68">
        <f t="shared" si="1"/>
        <v>5</v>
      </c>
      <c r="F19" s="86">
        <f t="shared" si="2"/>
        <v>8.5470085470085479E-3</v>
      </c>
      <c r="G19" s="25"/>
      <c r="H19" s="66" t="s">
        <v>43</v>
      </c>
      <c r="I19" s="29">
        <f>+'TOTAL ENERO POR REGIÓN'!I19+'TOTAL FEBRERO POR REGIÓN'!I19+'TOTAL MARZO POR REGIÓN'!I19</f>
        <v>0</v>
      </c>
      <c r="J19" s="29">
        <f>+'TOTAL ENERO POR REGIÓN'!J19+'TOTAL FEBRERO POR REGIÓN'!J19+'TOTAL MARZO POR REGIÓN'!J19</f>
        <v>0</v>
      </c>
      <c r="K19" s="67">
        <v>0</v>
      </c>
      <c r="L19" s="30">
        <f t="shared" si="3"/>
        <v>0</v>
      </c>
      <c r="M19" s="69">
        <v>0</v>
      </c>
      <c r="N19" s="26"/>
      <c r="O19" s="66" t="s">
        <v>43</v>
      </c>
      <c r="P19" s="29">
        <f>+'TOTAL ENERO POR REGIÓN'!P19+'TOTAL FEBRERO POR REGIÓN'!P19+'TOTAL MARZO POR REGIÓN'!P19</f>
        <v>611</v>
      </c>
      <c r="Q19" s="29">
        <f>+'TOTAL ENERO POR REGIÓN'!Q19+'TOTAL FEBRERO POR REGIÓN'!Q19+'TOTAL MARZO POR REGIÓN'!Q19</f>
        <v>610</v>
      </c>
      <c r="R19" s="86">
        <f t="shared" si="4"/>
        <v>0.99836333878887074</v>
      </c>
      <c r="S19" s="30">
        <f t="shared" si="5"/>
        <v>1</v>
      </c>
      <c r="T19" s="86">
        <f t="shared" si="6"/>
        <v>1.6366612111292963E-3</v>
      </c>
      <c r="U19" s="26"/>
      <c r="V19" s="66" t="s">
        <v>43</v>
      </c>
      <c r="W19" s="29">
        <f>+'TOTAL ENERO POR REGIÓN'!W19+'TOTAL FEBRERO POR REGIÓN'!W19+'TOTAL MARZO POR REGIÓN'!W19</f>
        <v>1231</v>
      </c>
      <c r="X19" s="29">
        <f>+'TOTAL ENERO POR REGIÓN'!X19+'TOTAL FEBRERO POR REGIÓN'!X19+'TOTAL MARZO POR REGIÓN'!X19</f>
        <v>1224</v>
      </c>
      <c r="Y19" s="86">
        <f t="shared" si="7"/>
        <v>0.99431356620633626</v>
      </c>
      <c r="Z19" s="30">
        <f t="shared" si="8"/>
        <v>7</v>
      </c>
      <c r="AA19" s="86">
        <f t="shared" si="9"/>
        <v>5.686433793663688E-3</v>
      </c>
    </row>
    <row r="20" spans="1:27" x14ac:dyDescent="0.25">
      <c r="A20" s="66" t="s">
        <v>44</v>
      </c>
      <c r="B20" s="29">
        <f>+'TOTAL ENERO POR REGIÓN'!B20+'TOTAL FEBRERO POR REGIÓN'!B20+'TOTAL MARZO POR REGIÓN'!B20</f>
        <v>321</v>
      </c>
      <c r="C20" s="30">
        <f>+'TOTAL ENERO POR REGIÓN'!C20+'TOTAL FEBRERO POR REGIÓN'!C20+'TOTAL MARZO POR REGIÓN'!C20</f>
        <v>320</v>
      </c>
      <c r="D20" s="86">
        <f t="shared" si="0"/>
        <v>0.99688473520249221</v>
      </c>
      <c r="E20" s="68">
        <f t="shared" si="1"/>
        <v>1</v>
      </c>
      <c r="F20" s="86">
        <f t="shared" si="2"/>
        <v>3.1152647975077881E-3</v>
      </c>
      <c r="G20" s="25"/>
      <c r="H20" s="66" t="s">
        <v>44</v>
      </c>
      <c r="I20" s="29">
        <f>+'TOTAL ENERO POR REGIÓN'!I20+'TOTAL FEBRERO POR REGIÓN'!I20+'TOTAL MARZO POR REGIÓN'!I20</f>
        <v>0</v>
      </c>
      <c r="J20" s="29">
        <f>+'TOTAL ENERO POR REGIÓN'!J20+'TOTAL FEBRERO POR REGIÓN'!J20+'TOTAL MARZO POR REGIÓN'!J20</f>
        <v>0</v>
      </c>
      <c r="K20" s="67">
        <v>0</v>
      </c>
      <c r="L20" s="30">
        <f t="shared" si="3"/>
        <v>0</v>
      </c>
      <c r="M20" s="69">
        <v>0</v>
      </c>
      <c r="N20" s="26"/>
      <c r="O20" s="66" t="s">
        <v>44</v>
      </c>
      <c r="P20" s="29">
        <f>+'TOTAL ENERO POR REGIÓN'!P20+'TOTAL FEBRERO POR REGIÓN'!P20+'TOTAL MARZO POR REGIÓN'!P20</f>
        <v>282</v>
      </c>
      <c r="Q20" s="29">
        <f>+'TOTAL ENERO POR REGIÓN'!Q20+'TOTAL FEBRERO POR REGIÓN'!Q20+'TOTAL MARZO POR REGIÓN'!Q20</f>
        <v>280</v>
      </c>
      <c r="R20" s="86">
        <f t="shared" si="4"/>
        <v>0.99290780141843971</v>
      </c>
      <c r="S20" s="30">
        <f t="shared" si="5"/>
        <v>2</v>
      </c>
      <c r="T20" s="86">
        <f t="shared" si="6"/>
        <v>7.0921985815602835E-3</v>
      </c>
      <c r="U20" s="26"/>
      <c r="V20" s="66" t="s">
        <v>44</v>
      </c>
      <c r="W20" s="29">
        <f>+'TOTAL ENERO POR REGIÓN'!W20+'TOTAL FEBRERO POR REGIÓN'!W20+'TOTAL MARZO POR REGIÓN'!W20</f>
        <v>594</v>
      </c>
      <c r="X20" s="29">
        <f>+'TOTAL ENERO POR REGIÓN'!X20+'TOTAL FEBRERO POR REGIÓN'!X20+'TOTAL MARZO POR REGIÓN'!X20</f>
        <v>589</v>
      </c>
      <c r="Y20" s="86">
        <f t="shared" si="7"/>
        <v>0.99158249158249157</v>
      </c>
      <c r="Z20" s="30">
        <f t="shared" si="8"/>
        <v>5</v>
      </c>
      <c r="AA20" s="86">
        <f t="shared" si="9"/>
        <v>8.4175084175084174E-3</v>
      </c>
    </row>
    <row r="21" spans="1:27" x14ac:dyDescent="0.25">
      <c r="A21" s="66" t="s">
        <v>15</v>
      </c>
      <c r="B21" s="70">
        <f>SUM(B7:B20)</f>
        <v>9401</v>
      </c>
      <c r="C21" s="70">
        <f>SUM(C7:C20)</f>
        <v>9273</v>
      </c>
      <c r="D21" s="93">
        <f t="shared" si="0"/>
        <v>0.98638442718859698</v>
      </c>
      <c r="E21" s="71">
        <f t="shared" si="1"/>
        <v>128</v>
      </c>
      <c r="F21" s="93">
        <f t="shared" si="2"/>
        <v>1.3615572811403041E-2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7691</v>
      </c>
      <c r="Q21" s="70">
        <f>SUM(Q7:Q20)</f>
        <v>7629</v>
      </c>
      <c r="R21" s="96">
        <f t="shared" si="4"/>
        <v>0.99193862956702639</v>
      </c>
      <c r="S21" s="95">
        <f>SUM(S7:S20)</f>
        <v>62</v>
      </c>
      <c r="T21" s="93">
        <f t="shared" si="6"/>
        <v>8.0613704329736049E-3</v>
      </c>
      <c r="U21" s="26"/>
      <c r="V21" s="66" t="s">
        <v>15</v>
      </c>
      <c r="W21" s="70">
        <f>SUM(W7:W20)</f>
        <v>10506</v>
      </c>
      <c r="X21" s="70">
        <f>SUM(X7:X20)</f>
        <v>10443</v>
      </c>
      <c r="Y21" s="96">
        <f t="shared" si="7"/>
        <v>0.99400342661336383</v>
      </c>
      <c r="Z21" s="95">
        <f>SUM(Z7:Z20)</f>
        <v>63</v>
      </c>
      <c r="AA21" s="93">
        <f t="shared" si="9"/>
        <v>5.9965733866362081E-3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7" t="s">
        <v>45</v>
      </c>
      <c r="B23" s="138" t="s">
        <v>26</v>
      </c>
      <c r="C23" s="138" t="s">
        <v>27</v>
      </c>
      <c r="D23" s="139" t="s">
        <v>28</v>
      </c>
      <c r="E23" s="138" t="s">
        <v>29</v>
      </c>
      <c r="F23" s="139" t="s">
        <v>30</v>
      </c>
      <c r="G23" s="25"/>
      <c r="H23" s="137" t="s">
        <v>45</v>
      </c>
      <c r="I23" s="138" t="s">
        <v>26</v>
      </c>
      <c r="J23" s="138" t="s">
        <v>27</v>
      </c>
      <c r="K23" s="139" t="s">
        <v>28</v>
      </c>
      <c r="L23" s="138" t="s">
        <v>29</v>
      </c>
      <c r="M23" s="139" t="s">
        <v>30</v>
      </c>
      <c r="N23" s="26"/>
      <c r="O23" s="137" t="s">
        <v>45</v>
      </c>
      <c r="P23" s="138" t="s">
        <v>26</v>
      </c>
      <c r="Q23" s="138" t="s">
        <v>27</v>
      </c>
      <c r="R23" s="139" t="s">
        <v>28</v>
      </c>
      <c r="S23" s="138" t="s">
        <v>29</v>
      </c>
      <c r="T23" s="139" t="s">
        <v>30</v>
      </c>
      <c r="U23" s="26"/>
      <c r="V23" s="137" t="s">
        <v>45</v>
      </c>
      <c r="W23" s="138" t="s">
        <v>26</v>
      </c>
      <c r="X23" s="138" t="s">
        <v>27</v>
      </c>
      <c r="Y23" s="139" t="s">
        <v>28</v>
      </c>
      <c r="Z23" s="138" t="s">
        <v>29</v>
      </c>
      <c r="AA23" s="139" t="s">
        <v>30</v>
      </c>
    </row>
    <row r="24" spans="1:27" x14ac:dyDescent="0.25">
      <c r="A24" s="137"/>
      <c r="B24" s="138"/>
      <c r="C24" s="138"/>
      <c r="D24" s="139"/>
      <c r="E24" s="138"/>
      <c r="F24" s="139"/>
      <c r="G24" s="25"/>
      <c r="H24" s="137"/>
      <c r="I24" s="138"/>
      <c r="J24" s="138"/>
      <c r="K24" s="139"/>
      <c r="L24" s="138"/>
      <c r="M24" s="139"/>
      <c r="N24" s="26"/>
      <c r="O24" s="137"/>
      <c r="P24" s="138"/>
      <c r="Q24" s="138"/>
      <c r="R24" s="139"/>
      <c r="S24" s="138"/>
      <c r="T24" s="139"/>
      <c r="U24" s="26"/>
      <c r="V24" s="137"/>
      <c r="W24" s="138"/>
      <c r="X24" s="138"/>
      <c r="Y24" s="139"/>
      <c r="Z24" s="138"/>
      <c r="AA24" s="139"/>
    </row>
    <row r="25" spans="1:27" x14ac:dyDescent="0.25">
      <c r="A25" s="63" t="s">
        <v>46</v>
      </c>
      <c r="B25" s="35">
        <f>+'TOTAL ENERO POR REGIÓN'!B25+'TOTAL FEBRERO POR REGIÓN'!B25+'TOTAL MARZO POR REGIÓN'!B25</f>
        <v>338</v>
      </c>
      <c r="C25" s="35">
        <f>+'TOTAL ENERO POR REGIÓN'!C25+'TOTAL FEBRERO POR REGIÓN'!C25+'TOTAL MARZO POR REGIÓN'!C25</f>
        <v>336</v>
      </c>
      <c r="D25" s="91">
        <f t="shared" ref="D25:D35" si="10">+C25/B25</f>
        <v>0.99408284023668636</v>
      </c>
      <c r="E25" s="64">
        <f t="shared" ref="E25:E35" si="11">+B25-C25</f>
        <v>2</v>
      </c>
      <c r="F25" s="91">
        <f t="shared" ref="F25:F35" si="12">+E25/B25</f>
        <v>5.9171597633136093E-3</v>
      </c>
      <c r="G25" s="25"/>
      <c r="H25" s="63" t="s">
        <v>46</v>
      </c>
      <c r="I25" s="35">
        <f>+'TOTAL ENERO POR REGIÓN'!I25+'TOTAL FEBRERO POR REGIÓN'!I25+'TOTAL MARZO POR REGIÓN'!I25</f>
        <v>0</v>
      </c>
      <c r="J25" s="35">
        <f>+'TOTAL ENERO POR REGIÓN'!J25+'TOTAL FEBRERO POR REGIÓN'!J25+'TOTAL MARZO POR REGIÓN'!J25</f>
        <v>0</v>
      </c>
      <c r="K25" s="34">
        <v>0</v>
      </c>
      <c r="L25" s="81">
        <f t="shared" ref="L25:L35" si="13">+I25-J25</f>
        <v>0</v>
      </c>
      <c r="M25" s="34">
        <v>0</v>
      </c>
      <c r="N25" s="26"/>
      <c r="O25" s="63" t="s">
        <v>46</v>
      </c>
      <c r="P25" s="35">
        <f>+'TOTAL ENERO POR REGIÓN'!P25+'TOTAL FEBRERO POR REGIÓN'!P25+'TOTAL MARZO POR REGIÓN'!P25</f>
        <v>335</v>
      </c>
      <c r="Q25" s="35">
        <f>+'TOTAL ENERO POR REGIÓN'!Q25+'TOTAL FEBRERO POR REGIÓN'!Q25+'TOTAL MARZO POR REGIÓN'!Q25</f>
        <v>331</v>
      </c>
      <c r="R25" s="91">
        <f t="shared" ref="R25:R35" si="14">+Q25/P25</f>
        <v>0.9880597014925373</v>
      </c>
      <c r="S25" s="81">
        <f t="shared" ref="S25:S35" si="15">+P25-Q25</f>
        <v>4</v>
      </c>
      <c r="T25" s="91">
        <f t="shared" ref="T25:T35" si="16">+S25/P25</f>
        <v>1.1940298507462687E-2</v>
      </c>
      <c r="U25" s="26"/>
      <c r="V25" s="63" t="s">
        <v>46</v>
      </c>
      <c r="W25" s="35">
        <f>+'TOTAL ENERO POR REGIÓN'!W25+'TOTAL FEBRERO POR REGIÓN'!W25+'TOTAL MARZO POR REGIÓN'!W25</f>
        <v>1829</v>
      </c>
      <c r="X25" s="81">
        <f>+'TOTAL ENERO POR REGIÓN'!X25+'TOTAL FEBRERO POR REGIÓN'!X25+'TOTAL MARZO POR REGIÓN'!X25</f>
        <v>1824</v>
      </c>
      <c r="Y25" s="91">
        <f t="shared" ref="Y25:Y35" si="17">+X25/W25</f>
        <v>0.99726626571897214</v>
      </c>
      <c r="Z25" s="81">
        <f t="shared" ref="Z25:Z35" si="18">+W25-X25</f>
        <v>5</v>
      </c>
      <c r="AA25" s="91">
        <f t="shared" ref="AA25:AA35" si="19">+Z25/W25</f>
        <v>2.7337342810278839E-3</v>
      </c>
    </row>
    <row r="26" spans="1:27" x14ac:dyDescent="0.25">
      <c r="A26" s="63" t="s">
        <v>47</v>
      </c>
      <c r="B26" s="35">
        <f>+'TOTAL ENERO POR REGIÓN'!B26+'TOTAL FEBRERO POR REGIÓN'!B26+'TOTAL MARZO POR REGIÓN'!B26</f>
        <v>973</v>
      </c>
      <c r="C26" s="35">
        <f>+'TOTAL ENERO POR REGIÓN'!C26+'TOTAL FEBRERO POR REGIÓN'!C26+'TOTAL MARZO POR REGIÓN'!C26</f>
        <v>961</v>
      </c>
      <c r="D26" s="91">
        <f t="shared" si="10"/>
        <v>0.98766700924974304</v>
      </c>
      <c r="E26" s="64">
        <f t="shared" si="11"/>
        <v>12</v>
      </c>
      <c r="F26" s="91">
        <f t="shared" si="12"/>
        <v>1.2332990750256937E-2</v>
      </c>
      <c r="G26" s="25"/>
      <c r="H26" s="63" t="s">
        <v>47</v>
      </c>
      <c r="I26" s="35">
        <f>+'TOTAL ENERO POR REGIÓN'!I26+'TOTAL FEBRERO POR REGIÓN'!I26+'TOTAL MARZO POR REGIÓN'!I26</f>
        <v>0</v>
      </c>
      <c r="J26" s="35">
        <f>+'TOTAL ENERO POR REGIÓN'!J26+'TOTAL FEBRERO POR REGIÓN'!J26+'TOTAL MARZO POR REGIÓN'!J26</f>
        <v>0</v>
      </c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f>+'TOTAL ENERO POR REGIÓN'!P26+'TOTAL FEBRERO POR REGIÓN'!P26+'TOTAL MARZO POR REGIÓN'!P26</f>
        <v>699</v>
      </c>
      <c r="Q26" s="35">
        <f>+'TOTAL ENERO POR REGIÓN'!Q26+'TOTAL FEBRERO POR REGIÓN'!Q26+'TOTAL MARZO POR REGIÓN'!Q26</f>
        <v>696</v>
      </c>
      <c r="R26" s="91">
        <f t="shared" si="14"/>
        <v>0.99570815450643779</v>
      </c>
      <c r="S26" s="81">
        <f t="shared" si="15"/>
        <v>3</v>
      </c>
      <c r="T26" s="91">
        <f t="shared" si="16"/>
        <v>4.2918454935622317E-3</v>
      </c>
      <c r="U26" s="26"/>
      <c r="V26" s="63" t="s">
        <v>47</v>
      </c>
      <c r="W26" s="35">
        <f>+'TOTAL ENERO POR REGIÓN'!W26+'TOTAL FEBRERO POR REGIÓN'!W26+'TOTAL MARZO POR REGIÓN'!W26</f>
        <v>863</v>
      </c>
      <c r="X26" s="81">
        <f>+'TOTAL ENERO POR REGIÓN'!X26+'TOTAL FEBRERO POR REGIÓN'!X26+'TOTAL MARZO POR REGIÓN'!X26</f>
        <v>852</v>
      </c>
      <c r="Y26" s="91">
        <f t="shared" si="17"/>
        <v>0.98725376593279257</v>
      </c>
      <c r="Z26" s="81">
        <f t="shared" si="18"/>
        <v>11</v>
      </c>
      <c r="AA26" s="91">
        <f t="shared" si="19"/>
        <v>1.2746234067207415E-2</v>
      </c>
    </row>
    <row r="27" spans="1:27" x14ac:dyDescent="0.25">
      <c r="A27" s="63" t="s">
        <v>48</v>
      </c>
      <c r="B27" s="35">
        <f>+'TOTAL ENERO POR REGIÓN'!B27+'TOTAL FEBRERO POR REGIÓN'!B27+'TOTAL MARZO POR REGIÓN'!B27</f>
        <v>77</v>
      </c>
      <c r="C27" s="35">
        <f>+'TOTAL ENERO POR REGIÓN'!C27+'TOTAL FEBRERO POR REGIÓN'!C27+'TOTAL MARZO POR REGIÓN'!C27</f>
        <v>76</v>
      </c>
      <c r="D27" s="91">
        <f t="shared" si="10"/>
        <v>0.98701298701298701</v>
      </c>
      <c r="E27" s="64">
        <f t="shared" si="11"/>
        <v>1</v>
      </c>
      <c r="F27" s="91">
        <f t="shared" si="12"/>
        <v>1.2987012987012988E-2</v>
      </c>
      <c r="G27" s="25"/>
      <c r="H27" s="63" t="s">
        <v>48</v>
      </c>
      <c r="I27" s="35">
        <f>+'TOTAL ENERO POR REGIÓN'!I27+'TOTAL FEBRERO POR REGIÓN'!I27+'TOTAL MARZO POR REGIÓN'!I27</f>
        <v>0</v>
      </c>
      <c r="J27" s="35">
        <f>+'TOTAL ENERO POR REGIÓN'!J27+'TOTAL FEBRERO POR REGIÓN'!J27+'TOTAL MARZO POR REGIÓN'!J27</f>
        <v>0</v>
      </c>
      <c r="K27" s="34">
        <v>0</v>
      </c>
      <c r="L27" s="81">
        <f t="shared" si="13"/>
        <v>0</v>
      </c>
      <c r="M27" s="34">
        <v>0</v>
      </c>
      <c r="N27" s="26"/>
      <c r="O27" s="63" t="s">
        <v>48</v>
      </c>
      <c r="P27" s="35">
        <f>+'TOTAL ENERO POR REGIÓN'!P27+'TOTAL FEBRERO POR REGIÓN'!P27+'TOTAL MARZO POR REGIÓN'!P27</f>
        <v>75</v>
      </c>
      <c r="Q27" s="35">
        <f>+'TOTAL ENERO POR REGIÓN'!Q27+'TOTAL FEBRERO POR REGIÓN'!Q27+'TOTAL MARZO POR REGIÓN'!Q27</f>
        <v>74</v>
      </c>
      <c r="R27" s="91">
        <f t="shared" si="14"/>
        <v>0.98666666666666669</v>
      </c>
      <c r="S27" s="81">
        <f t="shared" si="15"/>
        <v>1</v>
      </c>
      <c r="T27" s="91">
        <f t="shared" si="16"/>
        <v>1.3333333333333334E-2</v>
      </c>
      <c r="U27" s="26"/>
      <c r="V27" s="63" t="s">
        <v>48</v>
      </c>
      <c r="W27" s="35">
        <f>+'TOTAL ENERO POR REGIÓN'!W27+'TOTAL FEBRERO POR REGIÓN'!W27+'TOTAL MARZO POR REGIÓN'!W27</f>
        <v>289</v>
      </c>
      <c r="X27" s="81">
        <f>+'TOTAL ENERO POR REGIÓN'!X27+'TOTAL FEBRERO POR REGIÓN'!X27+'TOTAL MARZO POR REGIÓN'!X27</f>
        <v>287</v>
      </c>
      <c r="Y27" s="91">
        <f t="shared" si="17"/>
        <v>0.99307958477508651</v>
      </c>
      <c r="Z27" s="81">
        <f t="shared" si="18"/>
        <v>2</v>
      </c>
      <c r="AA27" s="91">
        <f t="shared" si="19"/>
        <v>6.920415224913495E-3</v>
      </c>
    </row>
    <row r="28" spans="1:27" x14ac:dyDescent="0.25">
      <c r="A28" s="63" t="s">
        <v>49</v>
      </c>
      <c r="B28" s="35">
        <f>+'TOTAL ENERO POR REGIÓN'!B28+'TOTAL FEBRERO POR REGIÓN'!B28+'TOTAL MARZO POR REGIÓN'!B28</f>
        <v>1677</v>
      </c>
      <c r="C28" s="35">
        <f>+'TOTAL ENERO POR REGIÓN'!C28+'TOTAL FEBRERO POR REGIÓN'!C28+'TOTAL MARZO POR REGIÓN'!C28</f>
        <v>1668</v>
      </c>
      <c r="D28" s="91">
        <f t="shared" si="10"/>
        <v>0.99463327370304111</v>
      </c>
      <c r="E28" s="64">
        <f t="shared" si="11"/>
        <v>9</v>
      </c>
      <c r="F28" s="91">
        <f t="shared" si="12"/>
        <v>5.3667262969588547E-3</v>
      </c>
      <c r="G28" s="25"/>
      <c r="H28" s="63" t="s">
        <v>49</v>
      </c>
      <c r="I28" s="35">
        <f>+'TOTAL ENERO POR REGIÓN'!I28+'TOTAL FEBRERO POR REGIÓN'!I28+'TOTAL MARZO POR REGIÓN'!I28</f>
        <v>0</v>
      </c>
      <c r="J28" s="35">
        <f>+'TOTAL ENERO POR REGIÓN'!J28+'TOTAL FEBRERO POR REGIÓN'!J28+'TOTAL MARZO POR REGIÓN'!J28</f>
        <v>0</v>
      </c>
      <c r="K28" s="34">
        <v>0</v>
      </c>
      <c r="L28" s="81">
        <f t="shared" si="13"/>
        <v>0</v>
      </c>
      <c r="M28" s="34">
        <v>0</v>
      </c>
      <c r="N28" s="26"/>
      <c r="O28" s="63" t="s">
        <v>49</v>
      </c>
      <c r="P28" s="35">
        <f>+'TOTAL ENERO POR REGIÓN'!P28+'TOTAL FEBRERO POR REGIÓN'!P28+'TOTAL MARZO POR REGIÓN'!P28</f>
        <v>1036</v>
      </c>
      <c r="Q28" s="35">
        <f>+'TOTAL ENERO POR REGIÓN'!Q28+'TOTAL FEBRERO POR REGIÓN'!Q28+'TOTAL MARZO POR REGIÓN'!Q28</f>
        <v>1026</v>
      </c>
      <c r="R28" s="91">
        <f t="shared" si="14"/>
        <v>0.99034749034749037</v>
      </c>
      <c r="S28" s="81">
        <f t="shared" si="15"/>
        <v>10</v>
      </c>
      <c r="T28" s="91">
        <f t="shared" si="16"/>
        <v>9.6525096525096523E-3</v>
      </c>
      <c r="U28" s="26"/>
      <c r="V28" s="63" t="s">
        <v>49</v>
      </c>
      <c r="W28" s="35">
        <f>+'TOTAL ENERO POR REGIÓN'!W28+'TOTAL FEBRERO POR REGIÓN'!W28+'TOTAL MARZO POR REGIÓN'!W28</f>
        <v>2591</v>
      </c>
      <c r="X28" s="81">
        <f>+'TOTAL ENERO POR REGIÓN'!X28+'TOTAL FEBRERO POR REGIÓN'!X28+'TOTAL MARZO POR REGIÓN'!X28</f>
        <v>2572</v>
      </c>
      <c r="Y28" s="91">
        <f t="shared" si="17"/>
        <v>0.99266692396758005</v>
      </c>
      <c r="Z28" s="81">
        <f t="shared" si="18"/>
        <v>19</v>
      </c>
      <c r="AA28" s="91">
        <f t="shared" si="19"/>
        <v>7.3330760324199148E-3</v>
      </c>
    </row>
    <row r="29" spans="1:27" x14ac:dyDescent="0.25">
      <c r="A29" s="63" t="s">
        <v>50</v>
      </c>
      <c r="B29" s="35">
        <f>+'TOTAL ENERO POR REGIÓN'!B29+'TOTAL FEBRERO POR REGIÓN'!B29+'TOTAL MARZO POR REGIÓN'!B29</f>
        <v>21</v>
      </c>
      <c r="C29" s="35">
        <f>+'TOTAL ENERO POR REGIÓN'!C29+'TOTAL FEBRERO POR REGIÓN'!C29+'TOTAL MARZO POR REGIÓN'!C29</f>
        <v>21</v>
      </c>
      <c r="D29" s="91">
        <f t="shared" si="10"/>
        <v>1</v>
      </c>
      <c r="E29" s="64">
        <f t="shared" si="11"/>
        <v>0</v>
      </c>
      <c r="F29" s="91">
        <f t="shared" si="12"/>
        <v>0</v>
      </c>
      <c r="G29" s="25"/>
      <c r="H29" s="63" t="s">
        <v>50</v>
      </c>
      <c r="I29" s="35">
        <f>+'TOTAL ENERO POR REGIÓN'!I29+'TOTAL FEBRERO POR REGIÓN'!I29+'TOTAL MARZO POR REGIÓN'!I29</f>
        <v>0</v>
      </c>
      <c r="J29" s="35">
        <f>+'TOTAL ENERO POR REGIÓN'!J29+'TOTAL FEBRERO POR REGIÓN'!J29+'TOTAL MARZO POR REGIÓN'!J29</f>
        <v>0</v>
      </c>
      <c r="K29" s="34">
        <v>0</v>
      </c>
      <c r="L29" s="81">
        <f t="shared" si="13"/>
        <v>0</v>
      </c>
      <c r="M29" s="34">
        <v>0</v>
      </c>
      <c r="N29" s="26"/>
      <c r="O29" s="63" t="s">
        <v>50</v>
      </c>
      <c r="P29" s="35">
        <f>+'TOTAL ENERO POR REGIÓN'!P29+'TOTAL FEBRERO POR REGIÓN'!P29+'TOTAL MARZO POR REGIÓN'!P29</f>
        <v>25</v>
      </c>
      <c r="Q29" s="35">
        <f>+'TOTAL ENERO POR REGIÓN'!Q29+'TOTAL FEBRERO POR REGIÓN'!Q29+'TOTAL MARZO POR REGIÓN'!Q29</f>
        <v>25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50</v>
      </c>
      <c r="W29" s="35">
        <f>+'TOTAL ENERO POR REGIÓN'!W29+'TOTAL FEBRERO POR REGIÓN'!W29+'TOTAL MARZO POR REGIÓN'!W29</f>
        <v>295</v>
      </c>
      <c r="X29" s="81">
        <f>+'TOTAL ENERO POR REGIÓN'!X29+'TOTAL FEBRERO POR REGIÓN'!X29+'TOTAL MARZO POR REGIÓN'!X29</f>
        <v>295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f>+'TOTAL ENERO POR REGIÓN'!B30+'TOTAL FEBRERO POR REGIÓN'!B30+'TOTAL MARZO POR REGIÓN'!B30</f>
        <v>428</v>
      </c>
      <c r="C30" s="35">
        <f>+'TOTAL ENERO POR REGIÓN'!C30+'TOTAL FEBRERO POR REGIÓN'!C30+'TOTAL MARZO POR REGIÓN'!C30</f>
        <v>426</v>
      </c>
      <c r="D30" s="91">
        <f t="shared" si="10"/>
        <v>0.99532710280373837</v>
      </c>
      <c r="E30" s="64">
        <f t="shared" si="11"/>
        <v>2</v>
      </c>
      <c r="F30" s="91">
        <f t="shared" si="12"/>
        <v>4.6728971962616819E-3</v>
      </c>
      <c r="G30" s="25"/>
      <c r="H30" s="63" t="s">
        <v>51</v>
      </c>
      <c r="I30" s="35">
        <f>+'TOTAL ENERO POR REGIÓN'!I30+'TOTAL FEBRERO POR REGIÓN'!I30+'TOTAL MARZO POR REGIÓN'!I30</f>
        <v>0</v>
      </c>
      <c r="J30" s="35">
        <f>+'TOTAL ENERO POR REGIÓN'!J30+'TOTAL FEBRERO POR REGIÓN'!J30+'TOTAL MARZO POR REGIÓN'!J30</f>
        <v>0</v>
      </c>
      <c r="K30" s="34">
        <v>0</v>
      </c>
      <c r="L30" s="81">
        <f t="shared" si="13"/>
        <v>0</v>
      </c>
      <c r="M30" s="34">
        <v>0</v>
      </c>
      <c r="N30" s="26"/>
      <c r="O30" s="63" t="s">
        <v>51</v>
      </c>
      <c r="P30" s="35">
        <f>+'TOTAL ENERO POR REGIÓN'!P30+'TOTAL FEBRERO POR REGIÓN'!P30+'TOTAL MARZO POR REGIÓN'!P30</f>
        <v>361</v>
      </c>
      <c r="Q30" s="35">
        <f>+'TOTAL ENERO POR REGIÓN'!Q30+'TOTAL FEBRERO POR REGIÓN'!Q30+'TOTAL MARZO POR REGIÓN'!Q30</f>
        <v>358</v>
      </c>
      <c r="R30" s="91">
        <f t="shared" si="14"/>
        <v>0.99168975069252074</v>
      </c>
      <c r="S30" s="81">
        <f t="shared" si="15"/>
        <v>3</v>
      </c>
      <c r="T30" s="91">
        <f t="shared" si="16"/>
        <v>8.3102493074792248E-3</v>
      </c>
      <c r="U30" s="26"/>
      <c r="V30" s="63" t="s">
        <v>51</v>
      </c>
      <c r="W30" s="35">
        <f>+'TOTAL ENERO POR REGIÓN'!W30+'TOTAL FEBRERO POR REGIÓN'!W30+'TOTAL MARZO POR REGIÓN'!W30</f>
        <v>1338</v>
      </c>
      <c r="X30" s="81">
        <f>+'TOTAL ENERO POR REGIÓN'!X30+'TOTAL FEBRERO POR REGIÓN'!X30+'TOTAL MARZO POR REGIÓN'!X30</f>
        <v>1330</v>
      </c>
      <c r="Y30" s="91">
        <f t="shared" si="17"/>
        <v>0.99402092675635279</v>
      </c>
      <c r="Z30" s="81">
        <f t="shared" si="18"/>
        <v>8</v>
      </c>
      <c r="AA30" s="91">
        <f t="shared" si="19"/>
        <v>5.9790732436472349E-3</v>
      </c>
    </row>
    <row r="31" spans="1:27" x14ac:dyDescent="0.25">
      <c r="A31" s="63" t="s">
        <v>52</v>
      </c>
      <c r="B31" s="35">
        <f>+'TOTAL ENERO POR REGIÓN'!B31+'TOTAL FEBRERO POR REGIÓN'!B31+'TOTAL MARZO POR REGIÓN'!B31</f>
        <v>427</v>
      </c>
      <c r="C31" s="35">
        <f>+'TOTAL ENERO POR REGIÓN'!C31+'TOTAL FEBRERO POR REGIÓN'!C31+'TOTAL MARZO POR REGIÓN'!C31</f>
        <v>420</v>
      </c>
      <c r="D31" s="91">
        <f t="shared" si="10"/>
        <v>0.98360655737704916</v>
      </c>
      <c r="E31" s="64">
        <f t="shared" si="11"/>
        <v>7</v>
      </c>
      <c r="F31" s="91">
        <f t="shared" si="12"/>
        <v>1.6393442622950821E-2</v>
      </c>
      <c r="G31" s="25"/>
      <c r="H31" s="63" t="s">
        <v>52</v>
      </c>
      <c r="I31" s="35">
        <f>+'TOTAL ENERO POR REGIÓN'!I31+'TOTAL FEBRERO POR REGIÓN'!I31+'TOTAL MARZO POR REGIÓN'!I31</f>
        <v>0</v>
      </c>
      <c r="J31" s="35">
        <f>+'TOTAL ENERO POR REGIÓN'!J31+'TOTAL FEBRERO POR REGIÓN'!J31+'TOTAL MARZO POR REGIÓN'!J31</f>
        <v>0</v>
      </c>
      <c r="K31" s="34">
        <v>0</v>
      </c>
      <c r="L31" s="81">
        <f t="shared" si="13"/>
        <v>0</v>
      </c>
      <c r="M31" s="34">
        <v>0</v>
      </c>
      <c r="N31" s="26"/>
      <c r="O31" s="63" t="s">
        <v>52</v>
      </c>
      <c r="P31" s="35">
        <f>+'TOTAL ENERO POR REGIÓN'!P31+'TOTAL FEBRERO POR REGIÓN'!P31+'TOTAL MARZO POR REGIÓN'!P31</f>
        <v>356</v>
      </c>
      <c r="Q31" s="35">
        <f>+'TOTAL ENERO POR REGIÓN'!Q31+'TOTAL FEBRERO POR REGIÓN'!Q31+'TOTAL MARZO POR REGIÓN'!Q31</f>
        <v>353</v>
      </c>
      <c r="R31" s="91">
        <f t="shared" si="14"/>
        <v>0.9915730337078652</v>
      </c>
      <c r="S31" s="81">
        <f t="shared" si="15"/>
        <v>3</v>
      </c>
      <c r="T31" s="91">
        <f t="shared" si="16"/>
        <v>8.4269662921348312E-3</v>
      </c>
      <c r="U31" s="26"/>
      <c r="V31" s="63" t="s">
        <v>52</v>
      </c>
      <c r="W31" s="35">
        <f>+'TOTAL ENERO POR REGIÓN'!W31+'TOTAL FEBRERO POR REGIÓN'!W31+'TOTAL MARZO POR REGIÓN'!W31</f>
        <v>821</v>
      </c>
      <c r="X31" s="81">
        <f>+'TOTAL ENERO POR REGIÓN'!X31+'TOTAL FEBRERO POR REGIÓN'!X31+'TOTAL MARZO POR REGIÓN'!X31</f>
        <v>813</v>
      </c>
      <c r="Y31" s="91">
        <f t="shared" si="17"/>
        <v>0.99025578562728378</v>
      </c>
      <c r="Z31" s="81">
        <f t="shared" si="18"/>
        <v>8</v>
      </c>
      <c r="AA31" s="91">
        <f t="shared" si="19"/>
        <v>9.7442143727161992E-3</v>
      </c>
    </row>
    <row r="32" spans="1:27" x14ac:dyDescent="0.25">
      <c r="A32" s="63" t="s">
        <v>53</v>
      </c>
      <c r="B32" s="35">
        <f>+'TOTAL ENERO POR REGIÓN'!B32+'TOTAL FEBRERO POR REGIÓN'!B32+'TOTAL MARZO POR REGIÓN'!B32</f>
        <v>81</v>
      </c>
      <c r="C32" s="35">
        <f>+'TOTAL ENERO POR REGIÓN'!C32+'TOTAL FEBRERO POR REGIÓN'!C32+'TOTAL MARZO POR REGIÓN'!C32</f>
        <v>81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>
        <f>+'TOTAL ENERO POR REGIÓN'!I32+'TOTAL FEBRERO POR REGIÓN'!I32+'TOTAL MARZO POR REGIÓN'!I32</f>
        <v>0</v>
      </c>
      <c r="J32" s="35">
        <f>+'TOTAL ENERO POR REGIÓN'!J32+'TOTAL FEBRERO POR REGIÓN'!J32+'TOTAL MARZO POR REGIÓN'!J32</f>
        <v>0</v>
      </c>
      <c r="K32" s="34">
        <v>0</v>
      </c>
      <c r="L32" s="81">
        <f t="shared" si="13"/>
        <v>0</v>
      </c>
      <c r="M32" s="34">
        <v>0</v>
      </c>
      <c r="N32" s="26"/>
      <c r="O32" s="63" t="s">
        <v>53</v>
      </c>
      <c r="P32" s="35">
        <f>+'TOTAL ENERO POR REGIÓN'!P32+'TOTAL FEBRERO POR REGIÓN'!P32+'TOTAL MARZO POR REGIÓN'!P32</f>
        <v>81</v>
      </c>
      <c r="Q32" s="35">
        <f>+'TOTAL ENERO POR REGIÓN'!Q32+'TOTAL FEBRERO POR REGIÓN'!Q32+'TOTAL MARZO POR REGIÓN'!Q32</f>
        <v>81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f>+'TOTAL ENERO POR REGIÓN'!W32+'TOTAL FEBRERO POR REGIÓN'!W32+'TOTAL MARZO POR REGIÓN'!W32</f>
        <v>259</v>
      </c>
      <c r="X32" s="81">
        <f>+'TOTAL ENERO POR REGIÓN'!X32+'TOTAL FEBRERO POR REGIÓN'!X32+'TOTAL MARZO POR REGIÓN'!X32</f>
        <v>258</v>
      </c>
      <c r="Y32" s="91">
        <f t="shared" si="17"/>
        <v>0.99613899613899615</v>
      </c>
      <c r="Z32" s="81">
        <f t="shared" si="18"/>
        <v>1</v>
      </c>
      <c r="AA32" s="91">
        <f t="shared" si="19"/>
        <v>3.8610038610038611E-3</v>
      </c>
    </row>
    <row r="33" spans="1:27" x14ac:dyDescent="0.25">
      <c r="A33" s="63" t="s">
        <v>54</v>
      </c>
      <c r="B33" s="35">
        <f>+'TOTAL ENERO POR REGIÓN'!B33+'TOTAL FEBRERO POR REGIÓN'!B33+'TOTAL MARZO POR REGIÓN'!B33</f>
        <v>20</v>
      </c>
      <c r="C33" s="35">
        <f>+'TOTAL ENERO POR REGIÓN'!C33+'TOTAL FEBRERO POR REGIÓN'!C33+'TOTAL MARZO POR REGIÓN'!C33</f>
        <v>20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>
        <f>+'TOTAL ENERO POR REGIÓN'!I33+'TOTAL FEBRERO POR REGIÓN'!I33+'TOTAL MARZO POR REGIÓN'!I33</f>
        <v>0</v>
      </c>
      <c r="J33" s="35">
        <f>+'TOTAL ENERO POR REGIÓN'!J33+'TOTAL FEBRERO POR REGIÓN'!J33+'TOTAL MARZO POR REGIÓN'!J33</f>
        <v>0</v>
      </c>
      <c r="K33" s="34">
        <v>0</v>
      </c>
      <c r="L33" s="81">
        <f t="shared" si="13"/>
        <v>0</v>
      </c>
      <c r="M33" s="34">
        <v>0</v>
      </c>
      <c r="N33" s="26"/>
      <c r="O33" s="63" t="s">
        <v>54</v>
      </c>
      <c r="P33" s="35">
        <f>+'TOTAL ENERO POR REGIÓN'!P33+'TOTAL FEBRERO POR REGIÓN'!P33+'TOTAL MARZO POR REGIÓN'!P33</f>
        <v>29</v>
      </c>
      <c r="Q33" s="35">
        <f>+'TOTAL ENERO POR REGIÓN'!Q33+'TOTAL FEBRERO POR REGIÓN'!Q33+'TOTAL MARZO POR REGIÓN'!Q33</f>
        <v>28</v>
      </c>
      <c r="R33" s="91">
        <f t="shared" si="14"/>
        <v>0.96551724137931039</v>
      </c>
      <c r="S33" s="81">
        <f t="shared" si="15"/>
        <v>1</v>
      </c>
      <c r="T33" s="91">
        <f t="shared" si="16"/>
        <v>3.4482758620689655E-2</v>
      </c>
      <c r="U33" s="26"/>
      <c r="V33" s="63" t="s">
        <v>54</v>
      </c>
      <c r="W33" s="35">
        <f>+'TOTAL ENERO POR REGIÓN'!W33+'TOTAL FEBRERO POR REGIÓN'!W33+'TOTAL MARZO POR REGIÓN'!W33</f>
        <v>137</v>
      </c>
      <c r="X33" s="81">
        <f>+'TOTAL ENERO POR REGIÓN'!X33+'TOTAL FEBRERO POR REGIÓN'!X33+'TOTAL MARZO POR REGIÓN'!X33</f>
        <v>137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f>+'TOTAL ENERO POR REGIÓN'!B34+'TOTAL FEBRERO POR REGIÓN'!B34+'TOTAL MARZO POR REGIÓN'!B34</f>
        <v>11</v>
      </c>
      <c r="C34" s="35">
        <f>+'TOTAL ENERO POR REGIÓN'!C34+'TOTAL FEBRERO POR REGIÓN'!C34+'TOTAL MARZO POR REGIÓN'!C34</f>
        <v>11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>
        <f>+'TOTAL ENERO POR REGIÓN'!I34+'TOTAL FEBRERO POR REGIÓN'!I34+'TOTAL MARZO POR REGIÓN'!I34</f>
        <v>0</v>
      </c>
      <c r="J34" s="35">
        <f>+'TOTAL ENERO POR REGIÓN'!J34+'TOTAL FEBRERO POR REGIÓN'!J34+'TOTAL MARZO POR REGIÓN'!J34</f>
        <v>0</v>
      </c>
      <c r="K34" s="34">
        <v>0</v>
      </c>
      <c r="L34" s="81">
        <f t="shared" si="13"/>
        <v>0</v>
      </c>
      <c r="M34" s="34">
        <v>0</v>
      </c>
      <c r="N34" s="26"/>
      <c r="O34" s="63" t="s">
        <v>55</v>
      </c>
      <c r="P34" s="35">
        <f>+'TOTAL ENERO POR REGIÓN'!P34+'TOTAL FEBRERO POR REGIÓN'!P34+'TOTAL MARZO POR REGIÓN'!P34</f>
        <v>25</v>
      </c>
      <c r="Q34" s="35">
        <f>+'TOTAL ENERO POR REGIÓN'!Q34+'TOTAL FEBRERO POR REGIÓN'!Q34+'TOTAL MARZO POR REGIÓN'!Q34</f>
        <v>25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f>+'TOTAL ENERO POR REGIÓN'!W34+'TOTAL FEBRERO POR REGIÓN'!W34+'TOTAL MARZO POR REGIÓN'!W34</f>
        <v>74</v>
      </c>
      <c r="X34" s="81">
        <f>+'TOTAL ENERO POR REGIÓN'!X34+'TOTAL FEBRERO POR REGIÓN'!X34+'TOTAL MARZO POR REGIÓN'!X34</f>
        <v>72</v>
      </c>
      <c r="Y34" s="91">
        <f t="shared" si="17"/>
        <v>0.97297297297297303</v>
      </c>
      <c r="Z34" s="81">
        <f t="shared" si="18"/>
        <v>2</v>
      </c>
      <c r="AA34" s="91">
        <f t="shared" si="19"/>
        <v>2.7027027027027029E-2</v>
      </c>
    </row>
    <row r="35" spans="1:27" x14ac:dyDescent="0.25">
      <c r="A35" s="63" t="s">
        <v>15</v>
      </c>
      <c r="B35" s="65">
        <f>SUM(B25:B34)</f>
        <v>4053</v>
      </c>
      <c r="C35" s="65">
        <f>SUM(C25:C34)</f>
        <v>4020</v>
      </c>
      <c r="D35" s="92">
        <f t="shared" si="10"/>
        <v>0.99185788304959288</v>
      </c>
      <c r="E35" s="76">
        <f t="shared" si="11"/>
        <v>33</v>
      </c>
      <c r="F35" s="92">
        <f t="shared" si="12"/>
        <v>8.142116950407105E-3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3"/>
        <v>0</v>
      </c>
      <c r="M35" s="36">
        <v>0</v>
      </c>
      <c r="N35" s="26"/>
      <c r="O35" s="63" t="s">
        <v>15</v>
      </c>
      <c r="P35" s="65">
        <f>SUM(P25:P34)</f>
        <v>3022</v>
      </c>
      <c r="Q35" s="65">
        <f>SUM(Q25:Q34)</f>
        <v>2997</v>
      </c>
      <c r="R35" s="92">
        <f t="shared" si="14"/>
        <v>0.99172733289212445</v>
      </c>
      <c r="S35" s="94">
        <f t="shared" si="15"/>
        <v>25</v>
      </c>
      <c r="T35" s="92">
        <f t="shared" si="16"/>
        <v>8.2726671078755792E-3</v>
      </c>
      <c r="U35" s="26"/>
      <c r="V35" s="63" t="s">
        <v>15</v>
      </c>
      <c r="W35" s="65">
        <f>SUM(W25:W34)</f>
        <v>8496</v>
      </c>
      <c r="X35" s="65">
        <f>SUM(X25:X34)</f>
        <v>8440</v>
      </c>
      <c r="Y35" s="92">
        <f t="shared" si="17"/>
        <v>0.99340866290018837</v>
      </c>
      <c r="Z35" s="94">
        <f t="shared" si="18"/>
        <v>56</v>
      </c>
      <c r="AA35" s="92">
        <f t="shared" si="19"/>
        <v>6.5913370998116763E-3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43" t="s">
        <v>56</v>
      </c>
      <c r="B37" s="143" t="s">
        <v>26</v>
      </c>
      <c r="C37" s="143" t="s">
        <v>27</v>
      </c>
      <c r="D37" s="139" t="s">
        <v>28</v>
      </c>
      <c r="E37" s="143" t="s">
        <v>29</v>
      </c>
      <c r="F37" s="139" t="s">
        <v>30</v>
      </c>
      <c r="G37" s="25"/>
      <c r="H37" s="143" t="s">
        <v>56</v>
      </c>
      <c r="I37" s="143" t="s">
        <v>26</v>
      </c>
      <c r="J37" s="143" t="s">
        <v>27</v>
      </c>
      <c r="K37" s="139" t="s">
        <v>28</v>
      </c>
      <c r="L37" s="143" t="s">
        <v>29</v>
      </c>
      <c r="M37" s="139" t="s">
        <v>30</v>
      </c>
      <c r="N37" s="26"/>
      <c r="O37" s="143" t="s">
        <v>56</v>
      </c>
      <c r="P37" s="143" t="s">
        <v>26</v>
      </c>
      <c r="Q37" s="143" t="s">
        <v>27</v>
      </c>
      <c r="R37" s="139" t="s">
        <v>28</v>
      </c>
      <c r="S37" s="143" t="s">
        <v>29</v>
      </c>
      <c r="T37" s="139" t="s">
        <v>30</v>
      </c>
      <c r="U37" s="26"/>
      <c r="V37" s="143" t="s">
        <v>56</v>
      </c>
      <c r="W37" s="143" t="s">
        <v>26</v>
      </c>
      <c r="X37" s="143" t="s">
        <v>27</v>
      </c>
      <c r="Y37" s="139" t="s">
        <v>28</v>
      </c>
      <c r="Z37" s="143" t="s">
        <v>29</v>
      </c>
      <c r="AA37" s="139" t="s">
        <v>30</v>
      </c>
    </row>
    <row r="38" spans="1:27" x14ac:dyDescent="0.25">
      <c r="A38" s="143"/>
      <c r="B38" s="143"/>
      <c r="C38" s="143"/>
      <c r="D38" s="139"/>
      <c r="E38" s="143"/>
      <c r="F38" s="139"/>
      <c r="G38" s="25"/>
      <c r="H38" s="143"/>
      <c r="I38" s="143"/>
      <c r="J38" s="143"/>
      <c r="K38" s="139"/>
      <c r="L38" s="143"/>
      <c r="M38" s="139"/>
      <c r="N38" s="26"/>
      <c r="O38" s="143"/>
      <c r="P38" s="143"/>
      <c r="Q38" s="143"/>
      <c r="R38" s="139"/>
      <c r="S38" s="143"/>
      <c r="T38" s="139"/>
      <c r="U38" s="26"/>
      <c r="V38" s="143"/>
      <c r="W38" s="143"/>
      <c r="X38" s="143"/>
      <c r="Y38" s="139"/>
      <c r="Z38" s="143"/>
      <c r="AA38" s="139"/>
    </row>
    <row r="39" spans="1:27" x14ac:dyDescent="0.25">
      <c r="A39" s="72" t="s">
        <v>57</v>
      </c>
      <c r="B39" s="38">
        <f>+'TOTAL ENERO POR REGIÓN'!B39+'TOTAL FEBRERO POR REGIÓN'!B39+'TOTAL MARZO POR REGIÓN'!B39</f>
        <v>7130</v>
      </c>
      <c r="C39" s="38">
        <f>+'TOTAL ENERO POR REGIÓN'!C39+'TOTAL FEBRERO POR REGIÓN'!C39+'TOTAL MARZO POR REGIÓN'!C39</f>
        <v>7002</v>
      </c>
      <c r="D39" s="87">
        <f>+C39/B39</f>
        <v>0.98204768583450208</v>
      </c>
      <c r="E39" s="73">
        <f>+B39-C39</f>
        <v>128</v>
      </c>
      <c r="F39" s="87">
        <f>+E39/B39</f>
        <v>1.7952314165497897E-2</v>
      </c>
      <c r="G39" s="25"/>
      <c r="H39" s="72" t="s">
        <v>57</v>
      </c>
      <c r="I39" s="38">
        <f>+'TOTAL ENERO POR REGIÓN'!I39+'TOTAL FEBRERO POR REGIÓN'!I39+'TOTAL MARZO POR REGIÓN'!I39</f>
        <v>0</v>
      </c>
      <c r="J39" s="38">
        <f>+'TOTAL ENERO POR REGIÓN'!J39+'TOTAL FEBRERO POR REGIÓN'!J39+'TOTAL MARZO POR REGIÓN'!J39</f>
        <v>0</v>
      </c>
      <c r="K39" s="39">
        <v>0</v>
      </c>
      <c r="L39" s="40">
        <f>+I39-J39</f>
        <v>0</v>
      </c>
      <c r="M39" s="39">
        <v>0</v>
      </c>
      <c r="N39" s="26"/>
      <c r="O39" s="72" t="s">
        <v>57</v>
      </c>
      <c r="P39" s="38">
        <f>+'TOTAL ENERO POR REGIÓN'!P39+'TOTAL FEBRERO POR REGIÓN'!P39+'TOTAL MARZO POR REGIÓN'!P39</f>
        <v>4698</v>
      </c>
      <c r="Q39" s="38">
        <f>+'TOTAL ENERO POR REGIÓN'!Q39+'TOTAL FEBRERO POR REGIÓN'!Q39+'TOTAL MARZO POR REGIÓN'!Q39</f>
        <v>4645</v>
      </c>
      <c r="R39" s="87">
        <f>+Q39/P39</f>
        <v>0.9887186036611324</v>
      </c>
      <c r="S39" s="40">
        <f>+P39-Q39</f>
        <v>53</v>
      </c>
      <c r="T39" s="87">
        <f>+S39/P39</f>
        <v>1.1281396338867603E-2</v>
      </c>
      <c r="U39" s="26"/>
      <c r="V39" s="72" t="s">
        <v>57</v>
      </c>
      <c r="W39" s="38">
        <f>+'TOTAL ENERO POR REGIÓN'!W39+'TOTAL FEBRERO POR REGIÓN'!W39+'TOTAL MARZO POR REGIÓN'!W39</f>
        <v>5545</v>
      </c>
      <c r="X39" s="40">
        <f>+'TOTAL ENERO POR REGIÓN'!X39+'TOTAL FEBRERO POR REGIÓN'!X39+'TOTAL MARZO POR REGIÓN'!X39</f>
        <v>5437</v>
      </c>
      <c r="Y39" s="87">
        <f>+X39/W39</f>
        <v>0.98052299368800722</v>
      </c>
      <c r="Z39" s="40">
        <f>+W39-X39</f>
        <v>108</v>
      </c>
      <c r="AA39" s="87">
        <f>+Z39/W39</f>
        <v>1.9477006311992787E-2</v>
      </c>
    </row>
    <row r="40" spans="1:27" x14ac:dyDescent="0.25">
      <c r="A40" s="72" t="s">
        <v>58</v>
      </c>
      <c r="B40" s="38">
        <f>+'TOTAL ENERO POR REGIÓN'!B40+'TOTAL FEBRERO POR REGIÓN'!B40+'TOTAL MARZO POR REGIÓN'!B40</f>
        <v>12133</v>
      </c>
      <c r="C40" s="38">
        <f>+'TOTAL ENERO POR REGIÓN'!C40+'TOTAL FEBRERO POR REGIÓN'!C40+'TOTAL MARZO POR REGIÓN'!C40</f>
        <v>11509</v>
      </c>
      <c r="D40" s="87">
        <f t="shared" ref="D40:D49" si="20">+C40/B40</f>
        <v>0.94857001565977084</v>
      </c>
      <c r="E40" s="73">
        <f t="shared" ref="E40:E49" si="21">+B40-C40</f>
        <v>624</v>
      </c>
      <c r="F40" s="87">
        <f t="shared" ref="F40:F49" si="22">+E40/B40</f>
        <v>5.1429984340229128E-2</v>
      </c>
      <c r="G40" s="25"/>
      <c r="H40" s="72" t="s">
        <v>58</v>
      </c>
      <c r="I40" s="38">
        <f>+'TOTAL ENERO POR REGIÓN'!I40+'TOTAL FEBRERO POR REGIÓN'!I40+'TOTAL MARZO POR REGIÓN'!I40</f>
        <v>0</v>
      </c>
      <c r="J40" s="38">
        <f>+'TOTAL ENERO POR REGIÓN'!J40+'TOTAL FEBRERO POR REGIÓN'!J40+'TOTAL MARZO POR REGIÓN'!J40</f>
        <v>0</v>
      </c>
      <c r="K40" s="39">
        <v>0</v>
      </c>
      <c r="L40" s="40">
        <f t="shared" ref="L40:L47" si="23">+I40-J40</f>
        <v>0</v>
      </c>
      <c r="M40" s="39">
        <v>0</v>
      </c>
      <c r="N40" s="26"/>
      <c r="O40" s="72" t="s">
        <v>58</v>
      </c>
      <c r="P40" s="38">
        <f>+'TOTAL ENERO POR REGIÓN'!P40+'TOTAL FEBRERO POR REGIÓN'!P40+'TOTAL MARZO POR REGIÓN'!P40</f>
        <v>9297</v>
      </c>
      <c r="Q40" s="38">
        <f>+'TOTAL ENERO POR REGIÓN'!Q40+'TOTAL FEBRERO POR REGIÓN'!Q40+'TOTAL MARZO POR REGIÓN'!Q40</f>
        <v>9005</v>
      </c>
      <c r="R40" s="87">
        <f t="shared" ref="R40:R47" si="24">+Q40/P40</f>
        <v>0.96859201893083791</v>
      </c>
      <c r="S40" s="40">
        <f t="shared" ref="S40:S47" si="25">+P40-Q40</f>
        <v>292</v>
      </c>
      <c r="T40" s="87">
        <f t="shared" ref="T40:T47" si="26">+S40/P40</f>
        <v>3.1407981069162094E-2</v>
      </c>
      <c r="U40" s="26"/>
      <c r="V40" s="72" t="s">
        <v>58</v>
      </c>
      <c r="W40" s="38">
        <f>+'TOTAL ENERO POR REGIÓN'!W40+'TOTAL FEBRERO POR REGIÓN'!W40+'TOTAL MARZO POR REGIÓN'!W40</f>
        <v>10785</v>
      </c>
      <c r="X40" s="40">
        <f>+'TOTAL ENERO POR REGIÓN'!X40+'TOTAL FEBRERO POR REGIÓN'!X40+'TOTAL MARZO POR REGIÓN'!X40</f>
        <v>10518</v>
      </c>
      <c r="Y40" s="87">
        <f t="shared" ref="Y40:Y47" si="27">+X40/W40</f>
        <v>0.97524339360222534</v>
      </c>
      <c r="Z40" s="40">
        <f t="shared" ref="Z40:Z46" si="28">+W40-X40</f>
        <v>267</v>
      </c>
      <c r="AA40" s="87">
        <f t="shared" ref="AA40:AA47" si="29">+Z40/W40</f>
        <v>2.4756606397774689E-2</v>
      </c>
    </row>
    <row r="41" spans="1:27" x14ac:dyDescent="0.25">
      <c r="A41" s="72" t="s">
        <v>59</v>
      </c>
      <c r="B41" s="38">
        <f>+'TOTAL ENERO POR REGIÓN'!B41+'TOTAL FEBRERO POR REGIÓN'!B41+'TOTAL MARZO POR REGIÓN'!B41</f>
        <v>205</v>
      </c>
      <c r="C41" s="38">
        <f>+'TOTAL ENERO POR REGIÓN'!C41+'TOTAL FEBRERO POR REGIÓN'!C41+'TOTAL MARZO POR REGIÓN'!C41</f>
        <v>204</v>
      </c>
      <c r="D41" s="87">
        <f t="shared" si="20"/>
        <v>0.99512195121951219</v>
      </c>
      <c r="E41" s="73">
        <f t="shared" si="21"/>
        <v>1</v>
      </c>
      <c r="F41" s="87">
        <f t="shared" si="22"/>
        <v>4.8780487804878049E-3</v>
      </c>
      <c r="G41" s="25"/>
      <c r="H41" s="72" t="s">
        <v>59</v>
      </c>
      <c r="I41" s="38">
        <f>+'TOTAL ENERO POR REGIÓN'!I41+'TOTAL FEBRERO POR REGIÓN'!I41+'TOTAL MARZO POR REGIÓN'!I41</f>
        <v>0</v>
      </c>
      <c r="J41" s="38">
        <f>+'TOTAL ENERO POR REGIÓN'!J41+'TOTAL FEBRERO POR REGIÓN'!J41+'TOTAL MARZO POR REGIÓN'!J41</f>
        <v>0</v>
      </c>
      <c r="K41" s="39">
        <v>0</v>
      </c>
      <c r="L41" s="40">
        <f t="shared" si="23"/>
        <v>0</v>
      </c>
      <c r="M41" s="39">
        <v>0</v>
      </c>
      <c r="N41" s="26"/>
      <c r="O41" s="72" t="s">
        <v>59</v>
      </c>
      <c r="P41" s="38">
        <f>+'TOTAL ENERO POR REGIÓN'!P41+'TOTAL FEBRERO POR REGIÓN'!P41+'TOTAL MARZO POR REGIÓN'!P41</f>
        <v>159</v>
      </c>
      <c r="Q41" s="38">
        <f>+'TOTAL ENERO POR REGIÓN'!Q41+'TOTAL FEBRERO POR REGIÓN'!Q41+'TOTAL MARZO POR REGIÓN'!Q41</f>
        <v>159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f>+'TOTAL ENERO POR REGIÓN'!W41+'TOTAL FEBRERO POR REGIÓN'!W41+'TOTAL MARZO POR REGIÓN'!W41</f>
        <v>583</v>
      </c>
      <c r="X41" s="40">
        <f>+'TOTAL ENERO POR REGIÓN'!X41+'TOTAL FEBRERO POR REGIÓN'!X41+'TOTAL MARZO POR REGIÓN'!X41</f>
        <v>580</v>
      </c>
      <c r="Y41" s="87">
        <f t="shared" si="27"/>
        <v>0.99485420240137223</v>
      </c>
      <c r="Z41" s="40">
        <f t="shared" si="28"/>
        <v>3</v>
      </c>
      <c r="AA41" s="87">
        <f t="shared" si="29"/>
        <v>5.1457975986277877E-3</v>
      </c>
    </row>
    <row r="42" spans="1:27" x14ac:dyDescent="0.25">
      <c r="A42" s="72" t="s">
        <v>60</v>
      </c>
      <c r="B42" s="38">
        <f>+'TOTAL ENERO POR REGIÓN'!B42+'TOTAL FEBRERO POR REGIÓN'!B42+'TOTAL MARZO POR REGIÓN'!B42</f>
        <v>163</v>
      </c>
      <c r="C42" s="38">
        <f>+'TOTAL ENERO POR REGIÓN'!C42+'TOTAL FEBRERO POR REGIÓN'!C42+'TOTAL MARZO POR REGIÓN'!C42</f>
        <v>161</v>
      </c>
      <c r="D42" s="87">
        <f t="shared" si="20"/>
        <v>0.98773006134969321</v>
      </c>
      <c r="E42" s="73">
        <f t="shared" si="21"/>
        <v>2</v>
      </c>
      <c r="F42" s="87">
        <f t="shared" si="22"/>
        <v>1.2269938650306749E-2</v>
      </c>
      <c r="G42" s="25"/>
      <c r="H42" s="72" t="s">
        <v>60</v>
      </c>
      <c r="I42" s="38">
        <f>+'TOTAL ENERO POR REGIÓN'!I42+'TOTAL FEBRERO POR REGIÓN'!I42+'TOTAL MARZO POR REGIÓN'!I42</f>
        <v>0</v>
      </c>
      <c r="J42" s="38">
        <f>+'TOTAL ENERO POR REGIÓN'!J42+'TOTAL FEBRERO POR REGIÓN'!J42+'TOTAL MARZO POR REGIÓN'!J42</f>
        <v>0</v>
      </c>
      <c r="K42" s="39">
        <v>0</v>
      </c>
      <c r="L42" s="40">
        <f t="shared" si="23"/>
        <v>0</v>
      </c>
      <c r="M42" s="39">
        <v>0</v>
      </c>
      <c r="N42" s="26"/>
      <c r="O42" s="72" t="s">
        <v>60</v>
      </c>
      <c r="P42" s="38">
        <f>+'TOTAL ENERO POR REGIÓN'!P42+'TOTAL FEBRERO POR REGIÓN'!P42+'TOTAL MARZO POR REGIÓN'!P42</f>
        <v>124</v>
      </c>
      <c r="Q42" s="38">
        <f>+'TOTAL ENERO POR REGIÓN'!Q42+'TOTAL FEBRERO POR REGIÓN'!Q42+'TOTAL MARZO POR REGIÓN'!Q42</f>
        <v>122</v>
      </c>
      <c r="R42" s="87">
        <f t="shared" si="24"/>
        <v>0.9838709677419355</v>
      </c>
      <c r="S42" s="40">
        <f t="shared" si="25"/>
        <v>2</v>
      </c>
      <c r="T42" s="87">
        <f t="shared" si="26"/>
        <v>1.6129032258064516E-2</v>
      </c>
      <c r="U42" s="26"/>
      <c r="V42" s="72" t="s">
        <v>60</v>
      </c>
      <c r="W42" s="38">
        <f>+'TOTAL ENERO POR REGIÓN'!W42+'TOTAL FEBRERO POR REGIÓN'!W42+'TOTAL MARZO POR REGIÓN'!W42</f>
        <v>678</v>
      </c>
      <c r="X42" s="40">
        <f>+'TOTAL ENERO POR REGIÓN'!X42+'TOTAL FEBRERO POR REGIÓN'!X42+'TOTAL MARZO POR REGIÓN'!X42</f>
        <v>676</v>
      </c>
      <c r="Y42" s="87">
        <f t="shared" si="27"/>
        <v>0.99705014749262533</v>
      </c>
      <c r="Z42" s="40">
        <f t="shared" si="28"/>
        <v>2</v>
      </c>
      <c r="AA42" s="87">
        <f t="shared" si="29"/>
        <v>2.9498525073746312E-3</v>
      </c>
    </row>
    <row r="43" spans="1:27" x14ac:dyDescent="0.25">
      <c r="A43" s="72" t="s">
        <v>61</v>
      </c>
      <c r="B43" s="38">
        <f>+'TOTAL ENERO POR REGIÓN'!B43+'TOTAL FEBRERO POR REGIÓN'!B43+'TOTAL MARZO POR REGIÓN'!B43</f>
        <v>1018</v>
      </c>
      <c r="C43" s="38">
        <f>+'TOTAL ENERO POR REGIÓN'!C43+'TOTAL FEBRERO POR REGIÓN'!C43+'TOTAL MARZO POR REGIÓN'!C43</f>
        <v>1006</v>
      </c>
      <c r="D43" s="87">
        <f t="shared" si="20"/>
        <v>0.98821218074656192</v>
      </c>
      <c r="E43" s="73">
        <f t="shared" si="21"/>
        <v>12</v>
      </c>
      <c r="F43" s="87">
        <f t="shared" si="22"/>
        <v>1.1787819253438114E-2</v>
      </c>
      <c r="G43" s="25"/>
      <c r="H43" s="72" t="s">
        <v>61</v>
      </c>
      <c r="I43" s="38">
        <f>+'TOTAL ENERO POR REGIÓN'!I43+'TOTAL FEBRERO POR REGIÓN'!I43+'TOTAL MARZO POR REGIÓN'!I43</f>
        <v>0</v>
      </c>
      <c r="J43" s="38">
        <f>+'TOTAL ENERO POR REGIÓN'!J43+'TOTAL FEBRERO POR REGIÓN'!J43+'TOTAL MARZO POR REGIÓN'!J43</f>
        <v>0</v>
      </c>
      <c r="K43" s="39">
        <v>0</v>
      </c>
      <c r="L43" s="40">
        <f t="shared" si="23"/>
        <v>0</v>
      </c>
      <c r="M43" s="39">
        <v>0</v>
      </c>
      <c r="N43" s="26"/>
      <c r="O43" s="72" t="s">
        <v>61</v>
      </c>
      <c r="P43" s="38">
        <f>+'TOTAL ENERO POR REGIÓN'!P43+'TOTAL FEBRERO POR REGIÓN'!P43+'TOTAL MARZO POR REGIÓN'!P43</f>
        <v>781</v>
      </c>
      <c r="Q43" s="38">
        <f>+'TOTAL ENERO POR REGIÓN'!Q43+'TOTAL FEBRERO POR REGIÓN'!Q43+'TOTAL MARZO POR REGIÓN'!Q43</f>
        <v>775</v>
      </c>
      <c r="R43" s="87">
        <f t="shared" si="24"/>
        <v>0.99231754161331631</v>
      </c>
      <c r="S43" s="40">
        <f t="shared" si="25"/>
        <v>6</v>
      </c>
      <c r="T43" s="87">
        <f t="shared" si="26"/>
        <v>7.6824583866837385E-3</v>
      </c>
      <c r="U43" s="26"/>
      <c r="V43" s="72" t="s">
        <v>61</v>
      </c>
      <c r="W43" s="38">
        <f>+'TOTAL ENERO POR REGIÓN'!W43+'TOTAL FEBRERO POR REGIÓN'!W43+'TOTAL MARZO POR REGIÓN'!W43</f>
        <v>1438</v>
      </c>
      <c r="X43" s="40">
        <f>+'TOTAL ENERO POR REGIÓN'!X43+'TOTAL FEBRERO POR REGIÓN'!X43+'TOTAL MARZO POR REGIÓN'!X43</f>
        <v>1423</v>
      </c>
      <c r="Y43" s="87">
        <f t="shared" si="27"/>
        <v>0.98956884561891512</v>
      </c>
      <c r="Z43" s="40">
        <f t="shared" si="28"/>
        <v>15</v>
      </c>
      <c r="AA43" s="87">
        <f t="shared" si="29"/>
        <v>1.0431154381084841E-2</v>
      </c>
    </row>
    <row r="44" spans="1:27" x14ac:dyDescent="0.25">
      <c r="A44" s="72" t="s">
        <v>62</v>
      </c>
      <c r="B44" s="38">
        <f>+'TOTAL ENERO POR REGIÓN'!B44+'TOTAL FEBRERO POR REGIÓN'!B44+'TOTAL MARZO POR REGIÓN'!B44</f>
        <v>67</v>
      </c>
      <c r="C44" s="38">
        <f>+'TOTAL ENERO POR REGIÓN'!C44+'TOTAL FEBRERO POR REGIÓN'!C44+'TOTAL MARZO POR REGIÓN'!C44</f>
        <v>67</v>
      </c>
      <c r="D44" s="87">
        <f t="shared" si="20"/>
        <v>1</v>
      </c>
      <c r="E44" s="73">
        <f t="shared" si="21"/>
        <v>0</v>
      </c>
      <c r="F44" s="87">
        <f t="shared" si="22"/>
        <v>0</v>
      </c>
      <c r="G44" s="25"/>
      <c r="H44" s="72" t="s">
        <v>62</v>
      </c>
      <c r="I44" s="38">
        <f>+'TOTAL ENERO POR REGIÓN'!I44+'TOTAL FEBRERO POR REGIÓN'!I44+'TOTAL MARZO POR REGIÓN'!I44</f>
        <v>0</v>
      </c>
      <c r="J44" s="38">
        <f>+'TOTAL ENERO POR REGIÓN'!J44+'TOTAL FEBRERO POR REGIÓN'!J44+'TOTAL MARZO POR REGIÓN'!J44</f>
        <v>0</v>
      </c>
      <c r="K44" s="39">
        <v>0</v>
      </c>
      <c r="L44" s="40">
        <f t="shared" si="23"/>
        <v>0</v>
      </c>
      <c r="M44" s="39">
        <v>0</v>
      </c>
      <c r="N44" s="26"/>
      <c r="O44" s="72" t="s">
        <v>62</v>
      </c>
      <c r="P44" s="38">
        <f>+'TOTAL ENERO POR REGIÓN'!P44+'TOTAL FEBRERO POR REGIÓN'!P44+'TOTAL MARZO POR REGIÓN'!P44</f>
        <v>86</v>
      </c>
      <c r="Q44" s="38">
        <f>+'TOTAL ENERO POR REGIÓN'!Q44+'TOTAL FEBRERO POR REGIÓN'!Q44+'TOTAL MARZO POR REGIÓN'!Q44</f>
        <v>84</v>
      </c>
      <c r="R44" s="87">
        <f t="shared" si="24"/>
        <v>0.97674418604651159</v>
      </c>
      <c r="S44" s="40">
        <f t="shared" si="25"/>
        <v>2</v>
      </c>
      <c r="T44" s="87">
        <f t="shared" si="26"/>
        <v>2.3255813953488372E-2</v>
      </c>
      <c r="U44" s="26"/>
      <c r="V44" s="72" t="s">
        <v>62</v>
      </c>
      <c r="W44" s="38">
        <f>+'TOTAL ENERO POR REGIÓN'!W44+'TOTAL FEBRERO POR REGIÓN'!W44+'TOTAL MARZO POR REGIÓN'!W44</f>
        <v>590</v>
      </c>
      <c r="X44" s="40">
        <f>+'TOTAL ENERO POR REGIÓN'!X44+'TOTAL FEBRERO POR REGIÓN'!X44+'TOTAL MARZO POR REGIÓN'!X44</f>
        <v>589</v>
      </c>
      <c r="Y44" s="87">
        <f t="shared" si="27"/>
        <v>0.99830508474576274</v>
      </c>
      <c r="Z44" s="40">
        <f t="shared" si="28"/>
        <v>1</v>
      </c>
      <c r="AA44" s="87">
        <f t="shared" si="29"/>
        <v>1.6949152542372881E-3</v>
      </c>
    </row>
    <row r="45" spans="1:27" x14ac:dyDescent="0.25">
      <c r="A45" s="72" t="s">
        <v>63</v>
      </c>
      <c r="B45" s="38">
        <f>+'TOTAL ENERO POR REGIÓN'!B45+'TOTAL FEBRERO POR REGIÓN'!B45+'TOTAL MARZO POR REGIÓN'!B45</f>
        <v>794</v>
      </c>
      <c r="C45" s="38">
        <f>+'TOTAL ENERO POR REGIÓN'!C45+'TOTAL FEBRERO POR REGIÓN'!C45+'TOTAL MARZO POR REGIÓN'!C45</f>
        <v>787</v>
      </c>
      <c r="D45" s="87">
        <f t="shared" si="20"/>
        <v>0.99118387909319894</v>
      </c>
      <c r="E45" s="73">
        <f t="shared" si="21"/>
        <v>7</v>
      </c>
      <c r="F45" s="87">
        <f t="shared" si="22"/>
        <v>8.8161209068010078E-3</v>
      </c>
      <c r="G45" s="25"/>
      <c r="H45" s="72" t="s">
        <v>63</v>
      </c>
      <c r="I45" s="38">
        <f>+'TOTAL ENERO POR REGIÓN'!I45+'TOTAL FEBRERO POR REGIÓN'!I45+'TOTAL MARZO POR REGIÓN'!I45</f>
        <v>0</v>
      </c>
      <c r="J45" s="38">
        <f>+'TOTAL ENERO POR REGIÓN'!J45+'TOTAL FEBRERO POR REGIÓN'!J45+'TOTAL MARZO POR REGIÓN'!J45</f>
        <v>0</v>
      </c>
      <c r="K45" s="39">
        <v>0</v>
      </c>
      <c r="L45" s="40">
        <f t="shared" si="23"/>
        <v>0</v>
      </c>
      <c r="M45" s="39">
        <v>0</v>
      </c>
      <c r="N45" s="26"/>
      <c r="O45" s="72" t="s">
        <v>63</v>
      </c>
      <c r="P45" s="38">
        <f>+'TOTAL ENERO POR REGIÓN'!P45+'TOTAL FEBRERO POR REGIÓN'!P45+'TOTAL MARZO POR REGIÓN'!P45</f>
        <v>697</v>
      </c>
      <c r="Q45" s="38">
        <f>+'TOTAL ENERO POR REGIÓN'!Q45+'TOTAL FEBRERO POR REGIÓN'!Q45+'TOTAL MARZO POR REGIÓN'!Q45</f>
        <v>691</v>
      </c>
      <c r="R45" s="87">
        <f t="shared" si="24"/>
        <v>0.99139167862266853</v>
      </c>
      <c r="S45" s="40">
        <f t="shared" si="25"/>
        <v>6</v>
      </c>
      <c r="T45" s="87">
        <f t="shared" si="26"/>
        <v>8.60832137733142E-3</v>
      </c>
      <c r="U45" s="26"/>
      <c r="V45" s="72" t="s">
        <v>63</v>
      </c>
      <c r="W45" s="38">
        <f>+'TOTAL ENERO POR REGIÓN'!W45+'TOTAL FEBRERO POR REGIÓN'!W45+'TOTAL MARZO POR REGIÓN'!W45</f>
        <v>1209</v>
      </c>
      <c r="X45" s="40">
        <f>+'TOTAL ENERO POR REGIÓN'!X45+'TOTAL FEBRERO POR REGIÓN'!X45+'TOTAL MARZO POR REGIÓN'!X45</f>
        <v>1201</v>
      </c>
      <c r="Y45" s="87">
        <f t="shared" si="27"/>
        <v>0.99338296112489666</v>
      </c>
      <c r="Z45" s="40">
        <f t="shared" si="28"/>
        <v>8</v>
      </c>
      <c r="AA45" s="87">
        <f t="shared" si="29"/>
        <v>6.6170388751033912E-3</v>
      </c>
    </row>
    <row r="46" spans="1:27" x14ac:dyDescent="0.25">
      <c r="A46" s="72" t="s">
        <v>64</v>
      </c>
      <c r="B46" s="38">
        <f>+'TOTAL ENERO POR REGIÓN'!B46+'TOTAL FEBRERO POR REGIÓN'!B46+'TOTAL MARZO POR REGIÓN'!B46</f>
        <v>1154</v>
      </c>
      <c r="C46" s="38">
        <f>+'TOTAL ENERO POR REGIÓN'!C46+'TOTAL FEBRERO POR REGIÓN'!C46+'TOTAL MARZO POR REGIÓN'!C46</f>
        <v>1138</v>
      </c>
      <c r="D46" s="87">
        <f t="shared" si="20"/>
        <v>0.98613518197573657</v>
      </c>
      <c r="E46" s="73">
        <f t="shared" si="21"/>
        <v>16</v>
      </c>
      <c r="F46" s="87">
        <f t="shared" si="22"/>
        <v>1.3864818024263431E-2</v>
      </c>
      <c r="G46" s="25"/>
      <c r="H46" s="72" t="s">
        <v>64</v>
      </c>
      <c r="I46" s="38">
        <f>+'TOTAL ENERO POR REGIÓN'!I46+'TOTAL FEBRERO POR REGIÓN'!I46+'TOTAL MARZO POR REGIÓN'!I46</f>
        <v>0</v>
      </c>
      <c r="J46" s="38">
        <f>+'TOTAL ENERO POR REGIÓN'!J46+'TOTAL FEBRERO POR REGIÓN'!J46+'TOTAL MARZO POR REGIÓN'!J46</f>
        <v>0</v>
      </c>
      <c r="K46" s="39">
        <v>0</v>
      </c>
      <c r="L46" s="40">
        <f t="shared" si="23"/>
        <v>0</v>
      </c>
      <c r="M46" s="39">
        <v>0</v>
      </c>
      <c r="N46" s="26"/>
      <c r="O46" s="72" t="s">
        <v>64</v>
      </c>
      <c r="P46" s="38">
        <f>+'TOTAL ENERO POR REGIÓN'!P46+'TOTAL FEBRERO POR REGIÓN'!P46+'TOTAL MARZO POR REGIÓN'!P46</f>
        <v>1212</v>
      </c>
      <c r="Q46" s="38">
        <f>+'TOTAL ENERO POR REGIÓN'!Q46+'TOTAL FEBRERO POR REGIÓN'!Q46+'TOTAL MARZO POR REGIÓN'!Q46</f>
        <v>1199</v>
      </c>
      <c r="R46" s="87">
        <f t="shared" si="24"/>
        <v>0.98927392739273923</v>
      </c>
      <c r="S46" s="40">
        <f t="shared" si="25"/>
        <v>13</v>
      </c>
      <c r="T46" s="87">
        <f t="shared" si="26"/>
        <v>1.0726072607260726E-2</v>
      </c>
      <c r="U46" s="26"/>
      <c r="V46" s="72" t="s">
        <v>64</v>
      </c>
      <c r="W46" s="38">
        <f>+'TOTAL ENERO POR REGIÓN'!W46+'TOTAL FEBRERO POR REGIÓN'!W46+'TOTAL MARZO POR REGIÓN'!W46</f>
        <v>2122</v>
      </c>
      <c r="X46" s="40">
        <f>+'TOTAL ENERO POR REGIÓN'!X46+'TOTAL FEBRERO POR REGIÓN'!X46+'TOTAL MARZO POR REGIÓN'!X46</f>
        <v>2110</v>
      </c>
      <c r="Y46" s="87">
        <f t="shared" si="27"/>
        <v>0.99434495758718189</v>
      </c>
      <c r="Z46" s="40">
        <f t="shared" si="28"/>
        <v>12</v>
      </c>
      <c r="AA46" s="87">
        <f t="shared" si="29"/>
        <v>5.6550424128180964E-3</v>
      </c>
    </row>
    <row r="47" spans="1:27" x14ac:dyDescent="0.25">
      <c r="A47" s="72" t="s">
        <v>15</v>
      </c>
      <c r="B47" s="74">
        <f>SUM(B39:B46)</f>
        <v>22664</v>
      </c>
      <c r="C47" s="74">
        <f>SUM(C39:C46)</f>
        <v>21874</v>
      </c>
      <c r="D47" s="88">
        <f t="shared" si="20"/>
        <v>0.96514295799505823</v>
      </c>
      <c r="E47" s="75">
        <f t="shared" si="21"/>
        <v>790</v>
      </c>
      <c r="F47" s="88">
        <f t="shared" si="22"/>
        <v>3.485704200494176E-2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41">
        <v>0</v>
      </c>
      <c r="L47" s="41">
        <f t="shared" si="23"/>
        <v>0</v>
      </c>
      <c r="M47" s="41">
        <v>0</v>
      </c>
      <c r="N47" s="26"/>
      <c r="O47" s="72" t="s">
        <v>15</v>
      </c>
      <c r="P47" s="74">
        <f>SUM(P39:P46)</f>
        <v>17054</v>
      </c>
      <c r="Q47" s="74">
        <f>SUM(Q39:Q46)</f>
        <v>16680</v>
      </c>
      <c r="R47" s="88">
        <f t="shared" si="24"/>
        <v>0.97806966107658022</v>
      </c>
      <c r="S47" s="84">
        <f t="shared" si="25"/>
        <v>374</v>
      </c>
      <c r="T47" s="88">
        <f t="shared" si="26"/>
        <v>2.1930338923419727E-2</v>
      </c>
      <c r="U47" s="26"/>
      <c r="V47" s="72" t="s">
        <v>15</v>
      </c>
      <c r="W47" s="74">
        <f>SUM(W39:W46)</f>
        <v>22950</v>
      </c>
      <c r="X47" s="74">
        <f>SUM(X39:X46)</f>
        <v>22534</v>
      </c>
      <c r="Y47" s="88">
        <f t="shared" si="27"/>
        <v>0.98187363834422658</v>
      </c>
      <c r="Z47" s="84">
        <f>SUM(Z39:Z46)</f>
        <v>416</v>
      </c>
      <c r="AA47" s="88">
        <f t="shared" si="29"/>
        <v>1.8126361655773419E-2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36118</v>
      </c>
      <c r="C49" s="44">
        <f t="shared" ref="C49" si="30">SUM(C47,C35,C21)</f>
        <v>35167</v>
      </c>
      <c r="D49" s="58">
        <f t="shared" si="20"/>
        <v>0.97366963840744225</v>
      </c>
      <c r="E49" s="79">
        <f t="shared" si="21"/>
        <v>951</v>
      </c>
      <c r="F49" s="59">
        <f t="shared" si="22"/>
        <v>2.6330361592557729E-2</v>
      </c>
      <c r="G49" s="25"/>
      <c r="H49" s="43" t="s">
        <v>15</v>
      </c>
      <c r="I49" s="44">
        <f>+'TOTAL ENERO POR REGIÓN'!I49+'TOTAL FEBRERO POR REGIÓN'!I49+'TOTAL MARZO POR REGIÓN'!I49</f>
        <v>110560</v>
      </c>
      <c r="J49" s="44">
        <f>+'TOTAL ENERO POR REGIÓN'!J49+'TOTAL FEBRERO POR REGIÓN'!J49+'TOTAL MARZO POR REGIÓN'!J49</f>
        <v>109015</v>
      </c>
      <c r="K49" s="58">
        <f t="shared" ref="K49" si="31">+J49/I49</f>
        <v>0.98602568740955132</v>
      </c>
      <c r="L49" s="44">
        <f>+I49-J49</f>
        <v>1545</v>
      </c>
      <c r="M49" s="59">
        <f t="shared" ref="M49" si="32">+L49/I49</f>
        <v>1.3974312590448625E-2</v>
      </c>
      <c r="N49" s="26"/>
      <c r="O49" s="43" t="s">
        <v>15</v>
      </c>
      <c r="P49" s="47">
        <f>SUM(P47,P35,P21)</f>
        <v>27767</v>
      </c>
      <c r="Q49" s="47">
        <f t="shared" ref="Q49:S49" si="33">SUM(Q47,Q35,Q21)</f>
        <v>27306</v>
      </c>
      <c r="R49" s="77">
        <f t="shared" ref="R49" si="34">+Q49/P49</f>
        <v>0.983397558252602</v>
      </c>
      <c r="S49" s="79">
        <f t="shared" si="33"/>
        <v>461</v>
      </c>
      <c r="T49" s="78">
        <f t="shared" ref="T49" si="35">+S49/P49</f>
        <v>1.660244174739799E-2</v>
      </c>
      <c r="U49" s="26"/>
      <c r="V49" s="43" t="s">
        <v>15</v>
      </c>
      <c r="W49" s="47">
        <f>SUM(W47,W35,W21)</f>
        <v>41952</v>
      </c>
      <c r="X49" s="47">
        <f t="shared" ref="X49:Z49" si="36">SUM(X47,X35,X21)</f>
        <v>41417</v>
      </c>
      <c r="Y49" s="58">
        <f t="shared" ref="Y49" si="37">+X49/W49</f>
        <v>0.98724733028222733</v>
      </c>
      <c r="Z49" s="79">
        <f t="shared" si="36"/>
        <v>535</v>
      </c>
      <c r="AA49" s="59">
        <f t="shared" ref="AA49" si="38">+Z49/W49</f>
        <v>1.2752669717772693E-2</v>
      </c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8"/>
  <sheetViews>
    <sheetView showGridLines="0" topLeftCell="A52" workbookViewId="0">
      <selection activeCell="A82" sqref="A8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0" t="s">
        <v>66</v>
      </c>
      <c r="C2" s="111"/>
      <c r="D2" s="18"/>
    </row>
    <row r="3" spans="1:4" ht="15.75" thickBot="1" x14ac:dyDescent="0.3">
      <c r="A3" s="18"/>
      <c r="B3" s="112" t="s">
        <v>85</v>
      </c>
      <c r="C3" s="113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4" t="s">
        <v>67</v>
      </c>
      <c r="B6" s="115"/>
      <c r="C6" s="15"/>
      <c r="D6" s="18"/>
    </row>
    <row r="7" spans="1:4" x14ac:dyDescent="0.25">
      <c r="A7" s="116"/>
      <c r="B7" s="117"/>
      <c r="C7" s="16"/>
      <c r="D7" s="18"/>
    </row>
    <row r="8" spans="1:4" ht="15.75" thickBot="1" x14ac:dyDescent="0.3">
      <c r="A8" s="118"/>
      <c r="B8" s="119"/>
      <c r="C8" s="17"/>
      <c r="D8" s="18"/>
    </row>
    <row r="9" spans="1:4" ht="15" customHeight="1" x14ac:dyDescent="0.25">
      <c r="A9" s="120" t="s">
        <v>19</v>
      </c>
      <c r="B9" s="123" t="s">
        <v>65</v>
      </c>
      <c r="C9" s="126" t="s">
        <v>20</v>
      </c>
      <c r="D9" s="18"/>
    </row>
    <row r="10" spans="1:4" ht="15" customHeight="1" x14ac:dyDescent="0.25">
      <c r="A10" s="121"/>
      <c r="B10" s="124"/>
      <c r="C10" s="127"/>
      <c r="D10" s="18"/>
    </row>
    <row r="11" spans="1:4" ht="15.75" customHeight="1" thickBot="1" x14ac:dyDescent="0.3">
      <c r="A11" s="122"/>
      <c r="B11" s="125"/>
      <c r="C11" s="128"/>
      <c r="D11" s="18"/>
    </row>
    <row r="12" spans="1:4" x14ac:dyDescent="0.25">
      <c r="A12" s="5" t="s">
        <v>21</v>
      </c>
      <c r="B12" s="20">
        <f>+B34</f>
        <v>18467</v>
      </c>
      <c r="C12" s="21">
        <f>+B12/B16</f>
        <v>0.1889129856578759</v>
      </c>
      <c r="D12" s="18"/>
    </row>
    <row r="13" spans="1:4" x14ac:dyDescent="0.25">
      <c r="A13" s="19" t="s">
        <v>22</v>
      </c>
      <c r="B13" s="20">
        <f>+B51</f>
        <v>41306</v>
      </c>
      <c r="C13" s="22">
        <f>+B13/B16</f>
        <v>0.4225504838676678</v>
      </c>
      <c r="D13" s="18"/>
    </row>
    <row r="14" spans="1:4" x14ac:dyDescent="0.25">
      <c r="A14" s="19" t="s">
        <v>23</v>
      </c>
      <c r="B14" s="20">
        <f>+B68</f>
        <v>14486</v>
      </c>
      <c r="C14" s="22">
        <f>+B14/B16</f>
        <v>0.14818830942979316</v>
      </c>
      <c r="D14" s="18"/>
    </row>
    <row r="15" spans="1:4" x14ac:dyDescent="0.25">
      <c r="A15" s="23" t="s">
        <v>18</v>
      </c>
      <c r="B15" s="24">
        <f>+B85</f>
        <v>23495</v>
      </c>
      <c r="C15" s="22">
        <f>+B15/B16</f>
        <v>0.24034822104466314</v>
      </c>
      <c r="D15" s="18"/>
    </row>
    <row r="16" spans="1:4" x14ac:dyDescent="0.25">
      <c r="A16" s="129" t="s">
        <v>24</v>
      </c>
      <c r="B16" s="131">
        <f>SUM(B12:B15)</f>
        <v>97754</v>
      </c>
      <c r="C16" s="133">
        <f>SUM(C12:C15)</f>
        <v>0.99999999999999989</v>
      </c>
      <c r="D16" s="18"/>
    </row>
    <row r="17" spans="1:4" ht="15.75" thickBot="1" x14ac:dyDescent="0.3">
      <c r="A17" s="130"/>
      <c r="B17" s="132"/>
      <c r="C17" s="134"/>
      <c r="D17" s="18"/>
    </row>
    <row r="18" spans="1:4" x14ac:dyDescent="0.25">
      <c r="A18" s="104" t="s">
        <v>0</v>
      </c>
      <c r="B18" s="105"/>
      <c r="C18" s="105"/>
      <c r="D18" s="106"/>
    </row>
    <row r="19" spans="1:4" ht="15.75" thickBot="1" x14ac:dyDescent="0.3">
      <c r="A19" s="107"/>
      <c r="B19" s="108"/>
      <c r="C19" s="108"/>
      <c r="D19" s="109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IFERROR(+C21+D21," ")</f>
        <v>881</v>
      </c>
      <c r="C21" s="2">
        <v>881</v>
      </c>
      <c r="D21" s="3"/>
    </row>
    <row r="22" spans="1:4" x14ac:dyDescent="0.25">
      <c r="A22" s="4" t="s">
        <v>6</v>
      </c>
      <c r="B22" s="50">
        <f t="shared" ref="B22:B33" si="0">IFERROR(+C22+D22," ")</f>
        <v>0</v>
      </c>
      <c r="C22" s="51"/>
      <c r="D22" s="3"/>
    </row>
    <row r="23" spans="1:4" x14ac:dyDescent="0.25">
      <c r="A23" s="4" t="s">
        <v>7</v>
      </c>
      <c r="B23" s="50">
        <f t="shared" si="0"/>
        <v>19</v>
      </c>
      <c r="C23" s="51">
        <v>19</v>
      </c>
      <c r="D23" s="3"/>
    </row>
    <row r="24" spans="1:4" x14ac:dyDescent="0.25">
      <c r="A24" s="4" t="s">
        <v>8</v>
      </c>
      <c r="B24" s="50">
        <f t="shared" si="0"/>
        <v>214</v>
      </c>
      <c r="C24" s="51">
        <v>214</v>
      </c>
      <c r="D24" s="3"/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13601</v>
      </c>
      <c r="C26" s="51">
        <v>13601</v>
      </c>
      <c r="D26" s="3"/>
    </row>
    <row r="27" spans="1:4" x14ac:dyDescent="0.25">
      <c r="A27" s="4" t="s">
        <v>11</v>
      </c>
      <c r="B27" s="50">
        <f t="shared" si="0"/>
        <v>63</v>
      </c>
      <c r="C27" s="51">
        <v>63</v>
      </c>
      <c r="D27" s="3"/>
    </row>
    <row r="28" spans="1:4" x14ac:dyDescent="0.25">
      <c r="A28" s="4" t="s">
        <v>12</v>
      </c>
      <c r="B28" s="50">
        <f t="shared" si="0"/>
        <v>3689</v>
      </c>
      <c r="C28" s="51">
        <v>3689</v>
      </c>
      <c r="D28" s="3"/>
    </row>
    <row r="29" spans="1:4" x14ac:dyDescent="0.25">
      <c r="A29" s="4" t="s">
        <v>13</v>
      </c>
      <c r="B29" s="50">
        <f t="shared" si="0"/>
        <v>0</v>
      </c>
      <c r="C29" s="51"/>
      <c r="D29" s="3"/>
    </row>
    <row r="30" spans="1:4" x14ac:dyDescent="0.25">
      <c r="A30" s="4" t="s">
        <v>14</v>
      </c>
      <c r="B30" s="50">
        <f t="shared" si="0"/>
        <v>0</v>
      </c>
      <c r="C30" s="51"/>
      <c r="D30" s="3"/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18467</v>
      </c>
      <c r="C34" s="8">
        <f>SUM(C21:C33)</f>
        <v>18467</v>
      </c>
      <c r="D34" s="10">
        <f t="shared" ref="D34" si="1">+B34-C34</f>
        <v>0</v>
      </c>
    </row>
    <row r="35" spans="1:4" x14ac:dyDescent="0.25">
      <c r="A35" s="104" t="s">
        <v>16</v>
      </c>
      <c r="B35" s="105"/>
      <c r="C35" s="105"/>
      <c r="D35" s="106"/>
    </row>
    <row r="36" spans="1:4" ht="15.75" thickBot="1" x14ac:dyDescent="0.3">
      <c r="A36" s="107"/>
      <c r="B36" s="108"/>
      <c r="C36" s="108"/>
      <c r="D36" s="109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 t="shared" ref="B38:B50" si="2">+C38+D38</f>
        <v>7917</v>
      </c>
      <c r="C38" s="2">
        <v>7904</v>
      </c>
      <c r="D38" s="49">
        <v>13</v>
      </c>
    </row>
    <row r="39" spans="1:4" x14ac:dyDescent="0.25">
      <c r="A39" s="4" t="s">
        <v>6</v>
      </c>
      <c r="B39" s="97">
        <f t="shared" si="2"/>
        <v>0</v>
      </c>
      <c r="C39" s="98"/>
      <c r="D39" s="3">
        <v>0</v>
      </c>
    </row>
    <row r="40" spans="1:4" x14ac:dyDescent="0.25">
      <c r="A40" s="4" t="s">
        <v>7</v>
      </c>
      <c r="B40" s="50">
        <f t="shared" si="2"/>
        <v>0</v>
      </c>
      <c r="C40" s="51"/>
      <c r="D40" s="3">
        <v>0</v>
      </c>
    </row>
    <row r="41" spans="1:4" x14ac:dyDescent="0.25">
      <c r="A41" s="4" t="s">
        <v>8</v>
      </c>
      <c r="B41" s="50">
        <f t="shared" si="2"/>
        <v>0</v>
      </c>
      <c r="C41" s="51"/>
      <c r="D41" s="3">
        <v>0</v>
      </c>
    </row>
    <row r="42" spans="1:4" x14ac:dyDescent="0.25">
      <c r="A42" s="4" t="s">
        <v>9</v>
      </c>
      <c r="B42" s="50">
        <f t="shared" si="2"/>
        <v>0</v>
      </c>
      <c r="C42" s="51"/>
      <c r="D42" s="3">
        <v>0</v>
      </c>
    </row>
    <row r="43" spans="1:4" x14ac:dyDescent="0.25">
      <c r="A43" s="4" t="s">
        <v>10</v>
      </c>
      <c r="B43" s="1">
        <f t="shared" si="2"/>
        <v>22742</v>
      </c>
      <c r="C43" s="2">
        <v>22319</v>
      </c>
      <c r="D43" s="3">
        <v>423</v>
      </c>
    </row>
    <row r="44" spans="1:4" x14ac:dyDescent="0.25">
      <c r="A44" s="4" t="s">
        <v>11</v>
      </c>
      <c r="B44" s="50">
        <f t="shared" si="2"/>
        <v>15</v>
      </c>
      <c r="C44" s="2">
        <v>15</v>
      </c>
      <c r="D44" s="3">
        <v>0</v>
      </c>
    </row>
    <row r="45" spans="1:4" x14ac:dyDescent="0.25">
      <c r="A45" s="4" t="s">
        <v>12</v>
      </c>
      <c r="B45" s="1">
        <f t="shared" si="2"/>
        <v>10632</v>
      </c>
      <c r="C45" s="2">
        <f>4070+6312</f>
        <v>10382</v>
      </c>
      <c r="D45" s="3">
        <v>250</v>
      </c>
    </row>
    <row r="46" spans="1:4" x14ac:dyDescent="0.25">
      <c r="A46" s="4" t="s">
        <v>13</v>
      </c>
      <c r="B46" s="1">
        <v>0</v>
      </c>
      <c r="C46" s="2">
        <v>0</v>
      </c>
      <c r="D46" s="3">
        <v>0</v>
      </c>
    </row>
    <row r="47" spans="1:4" x14ac:dyDescent="0.25">
      <c r="A47" s="4" t="s">
        <v>14</v>
      </c>
      <c r="B47" s="1">
        <f t="shared" si="2"/>
        <v>0</v>
      </c>
      <c r="C47" s="2"/>
      <c r="D47" s="3">
        <v>0</v>
      </c>
    </row>
    <row r="48" spans="1:4" x14ac:dyDescent="0.25">
      <c r="A48" s="4"/>
      <c r="B48" s="50">
        <f t="shared" si="2"/>
        <v>0</v>
      </c>
      <c r="C48" s="51"/>
      <c r="D48" s="3">
        <v>0</v>
      </c>
    </row>
    <row r="49" spans="1:4" x14ac:dyDescent="0.25">
      <c r="A49" s="4"/>
      <c r="B49" s="50">
        <f t="shared" si="2"/>
        <v>0</v>
      </c>
      <c r="C49" s="51"/>
      <c r="D49" s="3">
        <v>0</v>
      </c>
    </row>
    <row r="50" spans="1:4" x14ac:dyDescent="0.25">
      <c r="A50" s="4"/>
      <c r="B50" s="50">
        <f t="shared" si="2"/>
        <v>0</v>
      </c>
      <c r="C50" s="51"/>
      <c r="D50" s="3">
        <v>0</v>
      </c>
    </row>
    <row r="51" spans="1:4" ht="15.75" thickBot="1" x14ac:dyDescent="0.3">
      <c r="A51" s="7" t="s">
        <v>15</v>
      </c>
      <c r="B51" s="8">
        <f>SUM(B38:B50)</f>
        <v>41306</v>
      </c>
      <c r="C51" s="9">
        <f>SUM(C38:C50)</f>
        <v>40620</v>
      </c>
      <c r="D51" s="10">
        <f t="shared" ref="D51" si="3">+B51-C51</f>
        <v>686</v>
      </c>
    </row>
    <row r="52" spans="1:4" x14ac:dyDescent="0.25">
      <c r="A52" s="104" t="s">
        <v>17</v>
      </c>
      <c r="B52" s="105"/>
      <c r="C52" s="105"/>
      <c r="D52" s="106"/>
    </row>
    <row r="53" spans="1:4" ht="15.75" thickBot="1" x14ac:dyDescent="0.3">
      <c r="A53" s="107"/>
      <c r="B53" s="108"/>
      <c r="C53" s="108"/>
      <c r="D53" s="109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328</v>
      </c>
      <c r="C55" s="2">
        <v>328</v>
      </c>
      <c r="D55" s="3"/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5</v>
      </c>
      <c r="C57" s="51">
        <v>5</v>
      </c>
      <c r="D57" s="3"/>
    </row>
    <row r="58" spans="1:4" x14ac:dyDescent="0.25">
      <c r="A58" s="4" t="s">
        <v>8</v>
      </c>
      <c r="B58" s="50">
        <f t="shared" si="4"/>
        <v>51</v>
      </c>
      <c r="C58" s="51">
        <v>51</v>
      </c>
      <c r="D58" s="3"/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13093</v>
      </c>
      <c r="C60" s="51">
        <v>13093</v>
      </c>
      <c r="D60" s="3"/>
    </row>
    <row r="61" spans="1:4" x14ac:dyDescent="0.25">
      <c r="A61" s="4" t="s">
        <v>11</v>
      </c>
      <c r="B61" s="50">
        <f t="shared" si="4"/>
        <v>9</v>
      </c>
      <c r="C61" s="51">
        <v>9</v>
      </c>
      <c r="D61" s="3"/>
    </row>
    <row r="62" spans="1:4" x14ac:dyDescent="0.25">
      <c r="A62" s="4" t="s">
        <v>12</v>
      </c>
      <c r="B62" s="50">
        <f t="shared" si="4"/>
        <v>1000</v>
      </c>
      <c r="C62" s="51">
        <v>1000</v>
      </c>
      <c r="D62" s="3"/>
    </row>
    <row r="63" spans="1:4" x14ac:dyDescent="0.25">
      <c r="A63" s="4" t="s">
        <v>13</v>
      </c>
      <c r="B63" s="50">
        <f t="shared" si="4"/>
        <v>0</v>
      </c>
      <c r="C63" s="51"/>
      <c r="D63" s="3"/>
    </row>
    <row r="64" spans="1:4" x14ac:dyDescent="0.25">
      <c r="A64" s="4" t="s">
        <v>14</v>
      </c>
      <c r="B64" s="50">
        <f t="shared" si="4"/>
        <v>0</v>
      </c>
      <c r="C64" s="51"/>
      <c r="D64" s="3"/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14486</v>
      </c>
      <c r="C68" s="9">
        <f>SUM(C55:C67)</f>
        <v>14486</v>
      </c>
      <c r="D68" s="10">
        <f t="shared" ref="D68" si="5">+B68-C68</f>
        <v>0</v>
      </c>
    </row>
    <row r="69" spans="1:4" x14ac:dyDescent="0.25">
      <c r="A69" s="104" t="s">
        <v>18</v>
      </c>
      <c r="B69" s="105"/>
      <c r="C69" s="105"/>
      <c r="D69" s="106"/>
    </row>
    <row r="70" spans="1:4" ht="15.75" thickBot="1" x14ac:dyDescent="0.3">
      <c r="A70" s="107"/>
      <c r="B70" s="108"/>
      <c r="C70" s="108"/>
      <c r="D70" s="109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 t="shared" ref="B72:B84" si="6">+C72+D72</f>
        <v>724</v>
      </c>
      <c r="C72" s="2">
        <v>724</v>
      </c>
      <c r="D72" s="3"/>
    </row>
    <row r="73" spans="1:4" x14ac:dyDescent="0.25">
      <c r="A73" s="4" t="s">
        <v>6</v>
      </c>
      <c r="B73" s="50">
        <f t="shared" si="6"/>
        <v>0</v>
      </c>
      <c r="C73" s="51"/>
      <c r="D73" s="3"/>
    </row>
    <row r="74" spans="1:4" x14ac:dyDescent="0.25">
      <c r="A74" s="4" t="s">
        <v>7</v>
      </c>
      <c r="B74" s="50">
        <f t="shared" si="6"/>
        <v>8</v>
      </c>
      <c r="C74" s="51">
        <v>8</v>
      </c>
      <c r="D74" s="3"/>
    </row>
    <row r="75" spans="1:4" x14ac:dyDescent="0.25">
      <c r="A75" s="4" t="s">
        <v>8</v>
      </c>
      <c r="B75" s="50">
        <f t="shared" si="6"/>
        <v>81</v>
      </c>
      <c r="C75" s="51">
        <v>81</v>
      </c>
      <c r="D75" s="3"/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20406</v>
      </c>
      <c r="C77" s="51">
        <v>20406</v>
      </c>
      <c r="D77" s="3"/>
    </row>
    <row r="78" spans="1:4" x14ac:dyDescent="0.25">
      <c r="A78" s="4" t="s">
        <v>11</v>
      </c>
      <c r="B78" s="50">
        <f t="shared" si="6"/>
        <v>4</v>
      </c>
      <c r="C78" s="51">
        <v>4</v>
      </c>
      <c r="D78" s="3"/>
    </row>
    <row r="79" spans="1:4" x14ac:dyDescent="0.25">
      <c r="A79" s="4" t="s">
        <v>12</v>
      </c>
      <c r="B79" s="50">
        <f t="shared" si="6"/>
        <v>2272</v>
      </c>
      <c r="C79" s="51">
        <v>2272</v>
      </c>
      <c r="D79" s="3"/>
    </row>
    <row r="80" spans="1:4" x14ac:dyDescent="0.25">
      <c r="A80" s="4" t="s">
        <v>13</v>
      </c>
      <c r="B80" s="50">
        <f t="shared" si="6"/>
        <v>0</v>
      </c>
      <c r="C80" s="51"/>
      <c r="D80" s="3"/>
    </row>
    <row r="81" spans="1:4" x14ac:dyDescent="0.25">
      <c r="A81" s="4" t="s">
        <v>14</v>
      </c>
      <c r="B81" s="50">
        <f t="shared" si="6"/>
        <v>0</v>
      </c>
      <c r="C81" s="51"/>
      <c r="D81" s="3"/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23495</v>
      </c>
      <c r="C85" s="13">
        <f>SUM(C72:C84)</f>
        <v>23495</v>
      </c>
      <c r="D85" s="14">
        <f t="shared" ref="D85" si="7">+B85-C85</f>
        <v>0</v>
      </c>
    </row>
    <row r="87" spans="1:4" x14ac:dyDescent="0.25">
      <c r="A87" s="4" t="s">
        <v>10</v>
      </c>
      <c r="B87" s="102">
        <f>+B77+B60+B43+B26</f>
        <v>69842</v>
      </c>
    </row>
    <row r="88" spans="1:4" x14ac:dyDescent="0.25">
      <c r="B88" s="60"/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7"/>
  <sheetViews>
    <sheetView showGridLines="0" topLeftCell="A54" workbookViewId="0">
      <selection activeCell="A84" sqref="A84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0" t="s">
        <v>66</v>
      </c>
      <c r="C2" s="111"/>
      <c r="D2" s="18"/>
    </row>
    <row r="3" spans="1:4" ht="15.75" thickBot="1" x14ac:dyDescent="0.3">
      <c r="A3" s="18"/>
      <c r="B3" s="112" t="s">
        <v>86</v>
      </c>
      <c r="C3" s="113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4" t="s">
        <v>67</v>
      </c>
      <c r="B6" s="115"/>
      <c r="C6" s="15"/>
      <c r="D6" s="18"/>
    </row>
    <row r="7" spans="1:4" x14ac:dyDescent="0.25">
      <c r="A7" s="116"/>
      <c r="B7" s="117"/>
      <c r="C7" s="16"/>
      <c r="D7" s="18"/>
    </row>
    <row r="8" spans="1:4" ht="15.75" thickBot="1" x14ac:dyDescent="0.3">
      <c r="A8" s="118"/>
      <c r="B8" s="119"/>
      <c r="C8" s="17"/>
      <c r="D8" s="18"/>
    </row>
    <row r="9" spans="1:4" ht="15" customHeight="1" x14ac:dyDescent="0.25">
      <c r="A9" s="120" t="s">
        <v>19</v>
      </c>
      <c r="B9" s="123" t="s">
        <v>65</v>
      </c>
      <c r="C9" s="126" t="s">
        <v>20</v>
      </c>
      <c r="D9" s="18"/>
    </row>
    <row r="10" spans="1:4" ht="15" customHeight="1" x14ac:dyDescent="0.25">
      <c r="A10" s="121"/>
      <c r="B10" s="124"/>
      <c r="C10" s="127"/>
      <c r="D10" s="18"/>
    </row>
    <row r="11" spans="1:4" ht="15.75" customHeight="1" thickBot="1" x14ac:dyDescent="0.3">
      <c r="A11" s="144"/>
      <c r="B11" s="125"/>
      <c r="C11" s="128"/>
      <c r="D11" s="18"/>
    </row>
    <row r="12" spans="1:4" x14ac:dyDescent="0.25">
      <c r="A12" s="19" t="s">
        <v>21</v>
      </c>
      <c r="B12" s="20">
        <f>+B34</f>
        <v>13066</v>
      </c>
      <c r="C12" s="21">
        <f>+B12/B16</f>
        <v>0.1636810061884599</v>
      </c>
      <c r="D12" s="18"/>
    </row>
    <row r="13" spans="1:4" x14ac:dyDescent="0.25">
      <c r="A13" s="19" t="s">
        <v>22</v>
      </c>
      <c r="B13" s="20">
        <f>+B51</f>
        <v>41850</v>
      </c>
      <c r="C13" s="22">
        <f>+B13/B16</f>
        <v>0.52426527697742586</v>
      </c>
      <c r="D13" s="18"/>
    </row>
    <row r="14" spans="1:4" x14ac:dyDescent="0.25">
      <c r="A14" s="19" t="s">
        <v>23</v>
      </c>
      <c r="B14" s="20">
        <f>+B68</f>
        <v>9951</v>
      </c>
      <c r="C14" s="22">
        <f>+B14/B16</f>
        <v>0.1246586325257435</v>
      </c>
      <c r="D14" s="18"/>
    </row>
    <row r="15" spans="1:4" x14ac:dyDescent="0.25">
      <c r="A15" s="48" t="s">
        <v>18</v>
      </c>
      <c r="B15" s="24">
        <f>+B85</f>
        <v>14959</v>
      </c>
      <c r="C15" s="22">
        <f>+B15/B16</f>
        <v>0.18739508430837071</v>
      </c>
      <c r="D15" s="18"/>
    </row>
    <row r="16" spans="1:4" x14ac:dyDescent="0.25">
      <c r="A16" s="129" t="s">
        <v>24</v>
      </c>
      <c r="B16" s="131">
        <f>SUM(B12:B15)</f>
        <v>79826</v>
      </c>
      <c r="C16" s="133">
        <f>SUM(C12:C15)</f>
        <v>1</v>
      </c>
      <c r="D16" s="18"/>
    </row>
    <row r="17" spans="1:4" ht="15.75" thickBot="1" x14ac:dyDescent="0.3">
      <c r="A17" s="130"/>
      <c r="B17" s="132"/>
      <c r="C17" s="134"/>
      <c r="D17" s="18"/>
    </row>
    <row r="18" spans="1:4" x14ac:dyDescent="0.25">
      <c r="A18" s="104" t="s">
        <v>0</v>
      </c>
      <c r="B18" s="105"/>
      <c r="C18" s="105"/>
      <c r="D18" s="106"/>
    </row>
    <row r="19" spans="1:4" ht="15.75" thickBot="1" x14ac:dyDescent="0.3">
      <c r="A19" s="107"/>
      <c r="B19" s="108"/>
      <c r="C19" s="108"/>
      <c r="D19" s="109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 t="shared" ref="B21:B33" si="0">+C21+D21</f>
        <v>1070</v>
      </c>
      <c r="C21" s="2">
        <v>1070</v>
      </c>
      <c r="D21" s="3"/>
    </row>
    <row r="22" spans="1:4" x14ac:dyDescent="0.25">
      <c r="A22" s="4" t="s">
        <v>6</v>
      </c>
      <c r="B22" s="50">
        <f t="shared" si="0"/>
        <v>0</v>
      </c>
      <c r="C22" s="51"/>
      <c r="D22" s="3"/>
    </row>
    <row r="23" spans="1:4" x14ac:dyDescent="0.25">
      <c r="A23" s="4" t="s">
        <v>7</v>
      </c>
      <c r="B23" s="50">
        <f t="shared" si="0"/>
        <v>14</v>
      </c>
      <c r="C23" s="51">
        <v>14</v>
      </c>
      <c r="D23" s="3"/>
    </row>
    <row r="24" spans="1:4" x14ac:dyDescent="0.25">
      <c r="A24" s="4" t="s">
        <v>8</v>
      </c>
      <c r="B24" s="50">
        <f t="shared" si="0"/>
        <v>255</v>
      </c>
      <c r="C24" s="51">
        <v>255</v>
      </c>
      <c r="D24" s="3"/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8708</v>
      </c>
      <c r="C26" s="51">
        <v>8708</v>
      </c>
      <c r="D26" s="3"/>
    </row>
    <row r="27" spans="1:4" x14ac:dyDescent="0.25">
      <c r="A27" s="4" t="s">
        <v>11</v>
      </c>
      <c r="B27" s="50">
        <f t="shared" si="0"/>
        <v>54</v>
      </c>
      <c r="C27" s="51">
        <v>54</v>
      </c>
      <c r="D27" s="3"/>
    </row>
    <row r="28" spans="1:4" x14ac:dyDescent="0.25">
      <c r="A28" s="4" t="s">
        <v>12</v>
      </c>
      <c r="B28" s="50">
        <f t="shared" si="0"/>
        <v>2965</v>
      </c>
      <c r="C28" s="51">
        <v>2965</v>
      </c>
      <c r="D28" s="3"/>
    </row>
    <row r="29" spans="1:4" x14ac:dyDescent="0.25">
      <c r="A29" s="4" t="s">
        <v>13</v>
      </c>
      <c r="B29" s="50">
        <f t="shared" si="0"/>
        <v>0</v>
      </c>
      <c r="C29" s="51"/>
      <c r="D29" s="3"/>
    </row>
    <row r="30" spans="1:4" x14ac:dyDescent="0.25">
      <c r="A30" s="4" t="s">
        <v>14</v>
      </c>
      <c r="B30" s="50">
        <f t="shared" si="0"/>
        <v>0</v>
      </c>
      <c r="C30" s="51"/>
      <c r="D30" s="3"/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13066</v>
      </c>
      <c r="C34" s="9">
        <f>SUM(C21:C33)</f>
        <v>13066</v>
      </c>
      <c r="D34" s="10">
        <f t="shared" ref="D34" si="1">+B34-C34</f>
        <v>0</v>
      </c>
    </row>
    <row r="35" spans="1:4" x14ac:dyDescent="0.25">
      <c r="A35" s="104" t="s">
        <v>16</v>
      </c>
      <c r="B35" s="105"/>
      <c r="C35" s="105"/>
      <c r="D35" s="106"/>
    </row>
    <row r="36" spans="1:4" ht="15.75" thickBot="1" x14ac:dyDescent="0.3">
      <c r="A36" s="107"/>
      <c r="B36" s="108"/>
      <c r="C36" s="108"/>
      <c r="D36" s="109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+C38+D38</f>
        <v>8921</v>
      </c>
      <c r="C38" s="2">
        <v>8908</v>
      </c>
      <c r="D38" s="49">
        <v>13</v>
      </c>
    </row>
    <row r="39" spans="1:4" x14ac:dyDescent="0.25">
      <c r="A39" s="4" t="s">
        <v>6</v>
      </c>
      <c r="B39" s="50">
        <f t="shared" ref="B39:B50" si="2">+C39+D39</f>
        <v>0</v>
      </c>
      <c r="C39" s="51"/>
      <c r="D39" s="3">
        <v>0</v>
      </c>
    </row>
    <row r="40" spans="1:4" x14ac:dyDescent="0.25">
      <c r="A40" s="4" t="s">
        <v>7</v>
      </c>
      <c r="B40" s="50">
        <f t="shared" si="2"/>
        <v>0</v>
      </c>
      <c r="C40" s="51"/>
      <c r="D40" s="3">
        <v>0</v>
      </c>
    </row>
    <row r="41" spans="1:4" x14ac:dyDescent="0.25">
      <c r="A41" s="4" t="s">
        <v>8</v>
      </c>
      <c r="B41" s="50">
        <f t="shared" si="2"/>
        <v>0</v>
      </c>
      <c r="C41" s="51"/>
      <c r="D41" s="3">
        <v>0</v>
      </c>
    </row>
    <row r="42" spans="1:4" x14ac:dyDescent="0.25">
      <c r="A42" s="4" t="s">
        <v>9</v>
      </c>
      <c r="B42" s="50">
        <f t="shared" si="2"/>
        <v>0</v>
      </c>
      <c r="C42" s="51"/>
      <c r="D42" s="3">
        <v>0</v>
      </c>
    </row>
    <row r="43" spans="1:4" x14ac:dyDescent="0.25">
      <c r="A43" s="4" t="s">
        <v>10</v>
      </c>
      <c r="B43" s="1">
        <f t="shared" si="2"/>
        <v>24018</v>
      </c>
      <c r="C43" s="2">
        <v>23942</v>
      </c>
      <c r="D43" s="3">
        <v>76</v>
      </c>
    </row>
    <row r="44" spans="1:4" x14ac:dyDescent="0.25">
      <c r="A44" s="4" t="s">
        <v>11</v>
      </c>
      <c r="B44" s="50">
        <f t="shared" si="2"/>
        <v>13</v>
      </c>
      <c r="C44" s="51">
        <v>13</v>
      </c>
      <c r="D44" s="3">
        <v>0</v>
      </c>
    </row>
    <row r="45" spans="1:4" x14ac:dyDescent="0.25">
      <c r="A45" s="4" t="s">
        <v>12</v>
      </c>
      <c r="B45" s="1">
        <f t="shared" si="2"/>
        <v>8898</v>
      </c>
      <c r="C45" s="2">
        <f>3589+4760</f>
        <v>8349</v>
      </c>
      <c r="D45" s="3">
        <v>549</v>
      </c>
    </row>
    <row r="46" spans="1:4" x14ac:dyDescent="0.25">
      <c r="A46" s="4" t="s">
        <v>13</v>
      </c>
      <c r="B46" s="50">
        <f t="shared" si="2"/>
        <v>0</v>
      </c>
      <c r="C46" s="51"/>
      <c r="D46" s="3">
        <v>0</v>
      </c>
    </row>
    <row r="47" spans="1:4" x14ac:dyDescent="0.25">
      <c r="A47" s="4" t="s">
        <v>14</v>
      </c>
      <c r="B47" s="1">
        <f t="shared" si="2"/>
        <v>0</v>
      </c>
      <c r="C47" s="2"/>
      <c r="D47" s="3">
        <v>0</v>
      </c>
    </row>
    <row r="48" spans="1:4" x14ac:dyDescent="0.25">
      <c r="A48" s="4"/>
      <c r="B48" s="50">
        <f t="shared" si="2"/>
        <v>0</v>
      </c>
      <c r="C48" s="51"/>
      <c r="D48" s="3">
        <v>0</v>
      </c>
    </row>
    <row r="49" spans="1:4" x14ac:dyDescent="0.25">
      <c r="A49" s="4"/>
      <c r="B49" s="50">
        <f t="shared" si="2"/>
        <v>0</v>
      </c>
      <c r="C49" s="51"/>
      <c r="D49" s="3">
        <v>0</v>
      </c>
    </row>
    <row r="50" spans="1:4" x14ac:dyDescent="0.25">
      <c r="A50" s="4"/>
      <c r="B50" s="50">
        <f t="shared" si="2"/>
        <v>0</v>
      </c>
      <c r="C50" s="51"/>
      <c r="D50" s="3">
        <v>0</v>
      </c>
    </row>
    <row r="51" spans="1:4" ht="15.75" thickBot="1" x14ac:dyDescent="0.3">
      <c r="A51" s="7" t="s">
        <v>15</v>
      </c>
      <c r="B51" s="8">
        <f>SUM(B38:B50)</f>
        <v>41850</v>
      </c>
      <c r="C51" s="9">
        <f>SUM(C38:C50)</f>
        <v>41212</v>
      </c>
      <c r="D51" s="10">
        <f t="shared" ref="D51" si="3">+B51-C51</f>
        <v>638</v>
      </c>
    </row>
    <row r="52" spans="1:4" x14ac:dyDescent="0.25">
      <c r="A52" s="104" t="s">
        <v>17</v>
      </c>
      <c r="B52" s="105"/>
      <c r="C52" s="105"/>
      <c r="D52" s="106"/>
    </row>
    <row r="53" spans="1:4" ht="15.75" thickBot="1" x14ac:dyDescent="0.3">
      <c r="A53" s="107"/>
      <c r="B53" s="108"/>
      <c r="C53" s="108"/>
      <c r="D53" s="109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410</v>
      </c>
      <c r="C55" s="2">
        <v>410</v>
      </c>
      <c r="D55" s="3"/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2</v>
      </c>
      <c r="C57" s="51">
        <v>2</v>
      </c>
      <c r="D57" s="3"/>
    </row>
    <row r="58" spans="1:4" x14ac:dyDescent="0.25">
      <c r="A58" s="4" t="s">
        <v>8</v>
      </c>
      <c r="B58" s="50">
        <f t="shared" si="4"/>
        <v>63</v>
      </c>
      <c r="C58" s="51">
        <v>63</v>
      </c>
      <c r="D58" s="3"/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8582</v>
      </c>
      <c r="C60" s="51">
        <v>8582</v>
      </c>
      <c r="D60" s="3"/>
    </row>
    <row r="61" spans="1:4" x14ac:dyDescent="0.25">
      <c r="A61" s="4" t="s">
        <v>11</v>
      </c>
      <c r="B61" s="50">
        <f t="shared" si="4"/>
        <v>10</v>
      </c>
      <c r="C61" s="51">
        <v>10</v>
      </c>
      <c r="D61" s="3"/>
    </row>
    <row r="62" spans="1:4" x14ac:dyDescent="0.25">
      <c r="A62" s="4" t="s">
        <v>12</v>
      </c>
      <c r="B62" s="50">
        <f t="shared" si="4"/>
        <v>884</v>
      </c>
      <c r="C62" s="51">
        <v>884</v>
      </c>
      <c r="D62" s="3"/>
    </row>
    <row r="63" spans="1:4" x14ac:dyDescent="0.25">
      <c r="A63" s="4" t="s">
        <v>13</v>
      </c>
      <c r="B63" s="50">
        <f t="shared" si="4"/>
        <v>0</v>
      </c>
      <c r="C63" s="51"/>
      <c r="D63" s="3"/>
    </row>
    <row r="64" spans="1:4" x14ac:dyDescent="0.25">
      <c r="A64" s="4" t="s">
        <v>14</v>
      </c>
      <c r="B64" s="50">
        <f t="shared" si="4"/>
        <v>0</v>
      </c>
      <c r="C64" s="51"/>
      <c r="D64" s="3"/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9951</v>
      </c>
      <c r="C68" s="9">
        <f>SUM(C55:C67)</f>
        <v>9951</v>
      </c>
      <c r="D68" s="10">
        <f t="shared" ref="D68" si="5">+B68-C68</f>
        <v>0</v>
      </c>
    </row>
    <row r="69" spans="1:4" x14ac:dyDescent="0.25">
      <c r="A69" s="104" t="s">
        <v>18</v>
      </c>
      <c r="B69" s="105"/>
      <c r="C69" s="105"/>
      <c r="D69" s="106"/>
    </row>
    <row r="70" spans="1:4" ht="15.75" thickBot="1" x14ac:dyDescent="0.3">
      <c r="A70" s="107"/>
      <c r="B70" s="108"/>
      <c r="C70" s="108"/>
      <c r="D70" s="109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 t="shared" ref="B72:B84" si="6">+C72+D72</f>
        <v>779</v>
      </c>
      <c r="C72" s="2">
        <v>779</v>
      </c>
      <c r="D72" s="3"/>
    </row>
    <row r="73" spans="1:4" x14ac:dyDescent="0.25">
      <c r="A73" s="4" t="s">
        <v>6</v>
      </c>
      <c r="B73" s="50">
        <f t="shared" si="6"/>
        <v>0</v>
      </c>
      <c r="C73" s="51"/>
      <c r="D73" s="3"/>
    </row>
    <row r="74" spans="1:4" x14ac:dyDescent="0.25">
      <c r="A74" s="4" t="s">
        <v>7</v>
      </c>
      <c r="B74" s="50">
        <f t="shared" si="6"/>
        <v>6</v>
      </c>
      <c r="C74" s="51">
        <v>6</v>
      </c>
      <c r="D74" s="3"/>
    </row>
    <row r="75" spans="1:4" x14ac:dyDescent="0.25">
      <c r="A75" s="4" t="s">
        <v>8</v>
      </c>
      <c r="B75" s="50">
        <f t="shared" si="6"/>
        <v>112</v>
      </c>
      <c r="C75" s="51">
        <v>112</v>
      </c>
      <c r="D75" s="3"/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11978</v>
      </c>
      <c r="C77" s="51">
        <v>11978</v>
      </c>
      <c r="D77" s="3"/>
    </row>
    <row r="78" spans="1:4" x14ac:dyDescent="0.25">
      <c r="A78" s="4" t="s">
        <v>11</v>
      </c>
      <c r="B78" s="50">
        <f t="shared" si="6"/>
        <v>6</v>
      </c>
      <c r="C78" s="51">
        <v>6</v>
      </c>
      <c r="D78" s="3"/>
    </row>
    <row r="79" spans="1:4" x14ac:dyDescent="0.25">
      <c r="A79" s="4" t="s">
        <v>12</v>
      </c>
      <c r="B79" s="50">
        <f t="shared" si="6"/>
        <v>2078</v>
      </c>
      <c r="C79" s="51">
        <v>2078</v>
      </c>
      <c r="D79" s="3"/>
    </row>
    <row r="80" spans="1:4" x14ac:dyDescent="0.25">
      <c r="A80" s="4" t="s">
        <v>13</v>
      </c>
      <c r="B80" s="50">
        <f t="shared" si="6"/>
        <v>0</v>
      </c>
      <c r="C80" s="51"/>
      <c r="D80" s="3"/>
    </row>
    <row r="81" spans="1:4" x14ac:dyDescent="0.25">
      <c r="A81" s="4" t="s">
        <v>14</v>
      </c>
      <c r="B81" s="50">
        <f t="shared" si="6"/>
        <v>0</v>
      </c>
      <c r="C81" s="51"/>
      <c r="D81" s="3"/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14959</v>
      </c>
      <c r="C85" s="13">
        <f>SUM(C72:C84)</f>
        <v>14959</v>
      </c>
      <c r="D85" s="14">
        <f t="shared" ref="D85" si="7">+B85-C85</f>
        <v>0</v>
      </c>
    </row>
    <row r="87" spans="1:4" x14ac:dyDescent="0.25">
      <c r="A87" s="4" t="s">
        <v>10</v>
      </c>
      <c r="B87" s="102">
        <f>+B77+B60+B43+B26</f>
        <v>53286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8"/>
  <sheetViews>
    <sheetView showGridLines="0" topLeftCell="A64" workbookViewId="0">
      <selection activeCell="A94" sqref="A94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0" t="s">
        <v>66</v>
      </c>
      <c r="C2" s="111"/>
      <c r="D2" s="18"/>
    </row>
    <row r="3" spans="1:4" ht="15.75" thickBot="1" x14ac:dyDescent="0.3">
      <c r="A3" s="18"/>
      <c r="B3" s="112" t="s">
        <v>87</v>
      </c>
      <c r="C3" s="113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4" t="s">
        <v>67</v>
      </c>
      <c r="B6" s="115"/>
      <c r="C6" s="15"/>
      <c r="D6" s="18"/>
    </row>
    <row r="7" spans="1:4" x14ac:dyDescent="0.25">
      <c r="A7" s="116"/>
      <c r="B7" s="117"/>
      <c r="C7" s="16"/>
      <c r="D7" s="18"/>
    </row>
    <row r="8" spans="1:4" ht="15.75" thickBot="1" x14ac:dyDescent="0.3">
      <c r="A8" s="118"/>
      <c r="B8" s="119"/>
      <c r="C8" s="17"/>
      <c r="D8" s="18"/>
    </row>
    <row r="9" spans="1:4" ht="15" customHeight="1" x14ac:dyDescent="0.25">
      <c r="A9" s="120" t="s">
        <v>19</v>
      </c>
      <c r="B9" s="123" t="s">
        <v>65</v>
      </c>
      <c r="C9" s="126" t="s">
        <v>20</v>
      </c>
      <c r="D9" s="18"/>
    </row>
    <row r="10" spans="1:4" ht="15" customHeight="1" x14ac:dyDescent="0.25">
      <c r="A10" s="121"/>
      <c r="B10" s="124"/>
      <c r="C10" s="127"/>
      <c r="D10" s="18"/>
    </row>
    <row r="11" spans="1:4" ht="15.75" customHeight="1" thickBot="1" x14ac:dyDescent="0.3">
      <c r="A11" s="144"/>
      <c r="B11" s="125"/>
      <c r="C11" s="128"/>
      <c r="D11" s="18"/>
    </row>
    <row r="12" spans="1:4" x14ac:dyDescent="0.25">
      <c r="A12" s="19" t="s">
        <v>21</v>
      </c>
      <c r="B12" s="20">
        <f>+B34</f>
        <v>4585</v>
      </c>
      <c r="C12" s="21">
        <f>+B12/B16</f>
        <v>0.11811835020738336</v>
      </c>
      <c r="D12" s="18"/>
    </row>
    <row r="13" spans="1:4" x14ac:dyDescent="0.25">
      <c r="A13" s="19" t="s">
        <v>22</v>
      </c>
      <c r="B13" s="20">
        <f>+B51</f>
        <v>27404</v>
      </c>
      <c r="C13" s="22">
        <f>+B13/B16</f>
        <v>0.70597933894942932</v>
      </c>
      <c r="D13" s="18"/>
    </row>
    <row r="14" spans="1:4" x14ac:dyDescent="0.25">
      <c r="A14" s="19" t="s">
        <v>23</v>
      </c>
      <c r="B14" s="20">
        <f>+B68</f>
        <v>3330</v>
      </c>
      <c r="C14" s="22">
        <f>+B14/B16</f>
        <v>8.5787155112450733E-2</v>
      </c>
      <c r="D14" s="18"/>
    </row>
    <row r="15" spans="1:4" x14ac:dyDescent="0.25">
      <c r="A15" s="48" t="s">
        <v>18</v>
      </c>
      <c r="B15" s="24">
        <f>+B85</f>
        <v>3498</v>
      </c>
      <c r="C15" s="22">
        <f>+B15/B16</f>
        <v>9.0115155730736529E-2</v>
      </c>
      <c r="D15" s="18"/>
    </row>
    <row r="16" spans="1:4" x14ac:dyDescent="0.25">
      <c r="A16" s="129" t="s">
        <v>24</v>
      </c>
      <c r="B16" s="131">
        <f>SUM(B12:B15)</f>
        <v>38817</v>
      </c>
      <c r="C16" s="133">
        <f>SUM(C12:C15)</f>
        <v>1</v>
      </c>
      <c r="D16" s="18"/>
    </row>
    <row r="17" spans="1:4" ht="15.75" thickBot="1" x14ac:dyDescent="0.3">
      <c r="A17" s="130"/>
      <c r="B17" s="132"/>
      <c r="C17" s="134"/>
      <c r="D17" s="18"/>
    </row>
    <row r="18" spans="1:4" x14ac:dyDescent="0.25">
      <c r="A18" s="104" t="s">
        <v>0</v>
      </c>
      <c r="B18" s="105"/>
      <c r="C18" s="105"/>
      <c r="D18" s="106"/>
    </row>
    <row r="19" spans="1:4" ht="15.75" thickBot="1" x14ac:dyDescent="0.3">
      <c r="A19" s="107"/>
      <c r="B19" s="108"/>
      <c r="C19" s="108"/>
      <c r="D19" s="109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 t="shared" ref="B21:B33" si="0">+C21+D21</f>
        <v>836</v>
      </c>
      <c r="C21" s="2">
        <v>189</v>
      </c>
      <c r="D21" s="3">
        <v>647</v>
      </c>
    </row>
    <row r="22" spans="1:4" x14ac:dyDescent="0.25">
      <c r="A22" s="4" t="s">
        <v>6</v>
      </c>
      <c r="B22" s="50">
        <f t="shared" si="0"/>
        <v>0</v>
      </c>
      <c r="C22" s="51"/>
      <c r="D22" s="3"/>
    </row>
    <row r="23" spans="1:4" x14ac:dyDescent="0.25">
      <c r="A23" s="4" t="s">
        <v>7</v>
      </c>
      <c r="B23" s="50">
        <f t="shared" si="0"/>
        <v>21</v>
      </c>
      <c r="C23" s="51">
        <v>2</v>
      </c>
      <c r="D23" s="3">
        <v>19</v>
      </c>
    </row>
    <row r="24" spans="1:4" x14ac:dyDescent="0.25">
      <c r="A24" s="4" t="s">
        <v>8</v>
      </c>
      <c r="B24" s="50">
        <f t="shared" si="0"/>
        <v>237</v>
      </c>
      <c r="C24" s="51">
        <v>55</v>
      </c>
      <c r="D24" s="3">
        <v>182</v>
      </c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1214</v>
      </c>
      <c r="C26" s="51">
        <v>1154</v>
      </c>
      <c r="D26" s="3">
        <v>60</v>
      </c>
    </row>
    <row r="27" spans="1:4" x14ac:dyDescent="0.25">
      <c r="A27" s="4" t="s">
        <v>11</v>
      </c>
      <c r="B27" s="50">
        <f t="shared" si="0"/>
        <v>40</v>
      </c>
      <c r="C27" s="51">
        <v>40</v>
      </c>
      <c r="D27" s="3">
        <v>0</v>
      </c>
    </row>
    <row r="28" spans="1:4" x14ac:dyDescent="0.25">
      <c r="A28" s="4" t="s">
        <v>12</v>
      </c>
      <c r="B28" s="50">
        <f t="shared" si="0"/>
        <v>2237</v>
      </c>
      <c r="C28" s="51">
        <v>2194</v>
      </c>
      <c r="D28" s="3">
        <v>43</v>
      </c>
    </row>
    <row r="29" spans="1:4" x14ac:dyDescent="0.25">
      <c r="A29" s="4" t="s">
        <v>13</v>
      </c>
      <c r="B29" s="50">
        <f t="shared" si="0"/>
        <v>0</v>
      </c>
      <c r="C29" s="51"/>
      <c r="D29" s="3"/>
    </row>
    <row r="30" spans="1:4" x14ac:dyDescent="0.25">
      <c r="A30" s="4" t="s">
        <v>14</v>
      </c>
      <c r="B30" s="50">
        <f t="shared" si="0"/>
        <v>0</v>
      </c>
      <c r="C30" s="51"/>
      <c r="D30" s="3"/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4585</v>
      </c>
      <c r="C34" s="9">
        <f>SUM(C21:C33)</f>
        <v>3634</v>
      </c>
      <c r="D34" s="10">
        <f t="shared" ref="D34" si="1">+B34-C34</f>
        <v>951</v>
      </c>
    </row>
    <row r="35" spans="1:4" x14ac:dyDescent="0.25">
      <c r="A35" s="104" t="s">
        <v>16</v>
      </c>
      <c r="B35" s="105"/>
      <c r="C35" s="105"/>
      <c r="D35" s="106"/>
    </row>
    <row r="36" spans="1:4" ht="15.75" thickBot="1" x14ac:dyDescent="0.3">
      <c r="A36" s="107"/>
      <c r="B36" s="108"/>
      <c r="C36" s="108"/>
      <c r="D36" s="109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 t="shared" ref="B38:B50" si="2">+C38+D38</f>
        <v>3290</v>
      </c>
      <c r="C38" s="2">
        <v>3284</v>
      </c>
      <c r="D38" s="49">
        <v>6</v>
      </c>
    </row>
    <row r="39" spans="1:4" x14ac:dyDescent="0.25">
      <c r="A39" s="4" t="s">
        <v>6</v>
      </c>
      <c r="B39" s="50">
        <f t="shared" si="2"/>
        <v>0</v>
      </c>
      <c r="C39" s="51"/>
      <c r="D39" s="3">
        <v>0</v>
      </c>
    </row>
    <row r="40" spans="1:4" x14ac:dyDescent="0.25">
      <c r="A40" s="4" t="s">
        <v>7</v>
      </c>
      <c r="B40" s="50">
        <f t="shared" si="2"/>
        <v>0</v>
      </c>
      <c r="C40" s="51"/>
      <c r="D40" s="3">
        <v>0</v>
      </c>
    </row>
    <row r="41" spans="1:4" x14ac:dyDescent="0.25">
      <c r="A41" s="4" t="s">
        <v>8</v>
      </c>
      <c r="B41" s="50">
        <f t="shared" si="2"/>
        <v>0</v>
      </c>
      <c r="C41" s="51"/>
      <c r="D41" s="3">
        <v>0</v>
      </c>
    </row>
    <row r="42" spans="1:4" x14ac:dyDescent="0.25">
      <c r="A42" s="4" t="s">
        <v>9</v>
      </c>
      <c r="B42" s="50">
        <f t="shared" si="2"/>
        <v>0</v>
      </c>
      <c r="C42" s="51"/>
      <c r="D42" s="3">
        <v>0</v>
      </c>
    </row>
    <row r="43" spans="1:4" x14ac:dyDescent="0.25">
      <c r="A43" s="4" t="s">
        <v>10</v>
      </c>
      <c r="B43" s="1">
        <f t="shared" si="2"/>
        <v>17423</v>
      </c>
      <c r="C43" s="2">
        <v>17361</v>
      </c>
      <c r="D43" s="3">
        <v>62</v>
      </c>
    </row>
    <row r="44" spans="1:4" x14ac:dyDescent="0.25">
      <c r="A44" s="4" t="s">
        <v>11</v>
      </c>
      <c r="B44" s="50">
        <f t="shared" si="2"/>
        <v>10</v>
      </c>
      <c r="C44" s="51">
        <v>10</v>
      </c>
      <c r="D44" s="3">
        <v>0</v>
      </c>
    </row>
    <row r="45" spans="1:4" x14ac:dyDescent="0.25">
      <c r="A45" s="4" t="s">
        <v>12</v>
      </c>
      <c r="B45" s="1">
        <f>+C45+D45</f>
        <v>6681</v>
      </c>
      <c r="C45" s="2">
        <f>2800+3728</f>
        <v>6528</v>
      </c>
      <c r="D45" s="49">
        <f>46+107</f>
        <v>153</v>
      </c>
    </row>
    <row r="46" spans="1:4" x14ac:dyDescent="0.25">
      <c r="A46" s="4" t="s">
        <v>13</v>
      </c>
      <c r="B46" s="50">
        <f t="shared" si="2"/>
        <v>0</v>
      </c>
      <c r="C46" s="51"/>
      <c r="D46" s="3">
        <v>0</v>
      </c>
    </row>
    <row r="47" spans="1:4" x14ac:dyDescent="0.25">
      <c r="A47" s="4" t="s">
        <v>14</v>
      </c>
      <c r="B47" s="1">
        <f t="shared" si="2"/>
        <v>0</v>
      </c>
      <c r="C47" s="2"/>
      <c r="D47" s="3">
        <v>0</v>
      </c>
    </row>
    <row r="48" spans="1:4" x14ac:dyDescent="0.25">
      <c r="A48" s="4"/>
      <c r="B48" s="50">
        <f t="shared" si="2"/>
        <v>0</v>
      </c>
      <c r="C48" s="51"/>
      <c r="D48" s="3">
        <v>0</v>
      </c>
    </row>
    <row r="49" spans="1:4" x14ac:dyDescent="0.25">
      <c r="A49" s="4"/>
      <c r="B49" s="50">
        <f t="shared" si="2"/>
        <v>0</v>
      </c>
      <c r="C49" s="51"/>
      <c r="D49" s="3">
        <v>0</v>
      </c>
    </row>
    <row r="50" spans="1:4" x14ac:dyDescent="0.25">
      <c r="A50" s="4"/>
      <c r="B50" s="50">
        <f t="shared" si="2"/>
        <v>0</v>
      </c>
      <c r="C50" s="51"/>
      <c r="D50" s="3">
        <v>0</v>
      </c>
    </row>
    <row r="51" spans="1:4" ht="15.75" thickBot="1" x14ac:dyDescent="0.3">
      <c r="A51" s="7" t="s">
        <v>15</v>
      </c>
      <c r="B51" s="8">
        <f>SUM(B38:B50)</f>
        <v>27404</v>
      </c>
      <c r="C51" s="9">
        <f>SUM(C38:C50)</f>
        <v>27183</v>
      </c>
      <c r="D51" s="10">
        <f t="shared" ref="D51" si="3">+B51-C51</f>
        <v>221</v>
      </c>
    </row>
    <row r="52" spans="1:4" x14ac:dyDescent="0.25">
      <c r="A52" s="104" t="s">
        <v>17</v>
      </c>
      <c r="B52" s="105"/>
      <c r="C52" s="105"/>
      <c r="D52" s="106"/>
    </row>
    <row r="53" spans="1:4" ht="15.75" thickBot="1" x14ac:dyDescent="0.3">
      <c r="A53" s="107"/>
      <c r="B53" s="108"/>
      <c r="C53" s="108"/>
      <c r="D53" s="109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424</v>
      </c>
      <c r="C55" s="2">
        <v>115</v>
      </c>
      <c r="D55" s="3">
        <v>309</v>
      </c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3</v>
      </c>
      <c r="C57" s="51">
        <v>0</v>
      </c>
      <c r="D57" s="3">
        <v>3</v>
      </c>
    </row>
    <row r="58" spans="1:4" x14ac:dyDescent="0.25">
      <c r="A58" s="4" t="s">
        <v>8</v>
      </c>
      <c r="B58" s="50">
        <f t="shared" si="4"/>
        <v>50</v>
      </c>
      <c r="C58" s="51">
        <v>13</v>
      </c>
      <c r="D58" s="3">
        <v>37</v>
      </c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2169</v>
      </c>
      <c r="C60" s="51">
        <v>2068</v>
      </c>
      <c r="D60" s="3">
        <v>101</v>
      </c>
    </row>
    <row r="61" spans="1:4" x14ac:dyDescent="0.25">
      <c r="A61" s="4" t="s">
        <v>11</v>
      </c>
      <c r="B61" s="50">
        <f t="shared" si="4"/>
        <v>2</v>
      </c>
      <c r="C61" s="51">
        <v>2</v>
      </c>
      <c r="D61" s="3">
        <v>0</v>
      </c>
    </row>
    <row r="62" spans="1:4" x14ac:dyDescent="0.25">
      <c r="A62" s="4" t="s">
        <v>12</v>
      </c>
      <c r="B62" s="50">
        <f t="shared" si="4"/>
        <v>682</v>
      </c>
      <c r="C62" s="51">
        <v>671</v>
      </c>
      <c r="D62" s="3">
        <v>11</v>
      </c>
    </row>
    <row r="63" spans="1:4" x14ac:dyDescent="0.25">
      <c r="A63" s="4" t="s">
        <v>13</v>
      </c>
      <c r="B63" s="50">
        <f t="shared" si="4"/>
        <v>0</v>
      </c>
      <c r="C63" s="51"/>
      <c r="D63" s="3"/>
    </row>
    <row r="64" spans="1:4" x14ac:dyDescent="0.25">
      <c r="A64" s="4" t="s">
        <v>14</v>
      </c>
      <c r="B64" s="50">
        <f t="shared" si="4"/>
        <v>0</v>
      </c>
      <c r="C64" s="51"/>
      <c r="D64" s="3"/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3330</v>
      </c>
      <c r="C68" s="9">
        <f>SUM(C55:C67)</f>
        <v>2869</v>
      </c>
      <c r="D68" s="10">
        <f t="shared" ref="D68" si="5">+B68-C68</f>
        <v>461</v>
      </c>
    </row>
    <row r="69" spans="1:4" x14ac:dyDescent="0.25">
      <c r="A69" s="104" t="s">
        <v>18</v>
      </c>
      <c r="B69" s="105"/>
      <c r="C69" s="105"/>
      <c r="D69" s="106"/>
    </row>
    <row r="70" spans="1:4" ht="15.75" thickBot="1" x14ac:dyDescent="0.3">
      <c r="A70" s="107"/>
      <c r="B70" s="108"/>
      <c r="C70" s="108"/>
      <c r="D70" s="109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+C72+D72</f>
        <v>566</v>
      </c>
      <c r="C72" s="2">
        <v>176</v>
      </c>
      <c r="D72" s="3">
        <v>390</v>
      </c>
    </row>
    <row r="73" spans="1:4" x14ac:dyDescent="0.25">
      <c r="A73" s="4" t="s">
        <v>6</v>
      </c>
      <c r="B73" s="50">
        <f t="shared" ref="B73:B84" si="6">+C73+D73</f>
        <v>0</v>
      </c>
      <c r="C73" s="51"/>
      <c r="D73" s="3"/>
    </row>
    <row r="74" spans="1:4" x14ac:dyDescent="0.25">
      <c r="A74" s="4" t="s">
        <v>7</v>
      </c>
      <c r="B74" s="50">
        <f t="shared" si="6"/>
        <v>5</v>
      </c>
      <c r="C74" s="51">
        <v>0</v>
      </c>
      <c r="D74" s="3">
        <v>5</v>
      </c>
    </row>
    <row r="75" spans="1:4" x14ac:dyDescent="0.25">
      <c r="A75" s="4" t="s">
        <v>8</v>
      </c>
      <c r="B75" s="50">
        <f t="shared" si="6"/>
        <v>52</v>
      </c>
      <c r="C75" s="51">
        <v>9</v>
      </c>
      <c r="D75" s="3">
        <v>43</v>
      </c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1421</v>
      </c>
      <c r="C77" s="51">
        <v>1345</v>
      </c>
      <c r="D77" s="3">
        <v>76</v>
      </c>
    </row>
    <row r="78" spans="1:4" x14ac:dyDescent="0.25">
      <c r="A78" s="4" t="s">
        <v>11</v>
      </c>
      <c r="B78" s="50">
        <f t="shared" si="6"/>
        <v>0</v>
      </c>
      <c r="C78" s="51">
        <v>0</v>
      </c>
      <c r="D78" s="3">
        <v>0</v>
      </c>
    </row>
    <row r="79" spans="1:4" x14ac:dyDescent="0.25">
      <c r="A79" s="4" t="s">
        <v>12</v>
      </c>
      <c r="B79" s="50">
        <f t="shared" si="6"/>
        <v>1454</v>
      </c>
      <c r="C79" s="51">
        <v>1433</v>
      </c>
      <c r="D79" s="3">
        <v>21</v>
      </c>
    </row>
    <row r="80" spans="1:4" x14ac:dyDescent="0.25">
      <c r="A80" s="4" t="s">
        <v>13</v>
      </c>
      <c r="B80" s="50">
        <f t="shared" si="6"/>
        <v>0</v>
      </c>
      <c r="C80" s="51"/>
      <c r="D80" s="3"/>
    </row>
    <row r="81" spans="1:4" x14ac:dyDescent="0.25">
      <c r="A81" s="4" t="s">
        <v>14</v>
      </c>
      <c r="B81" s="50">
        <f t="shared" si="6"/>
        <v>0</v>
      </c>
      <c r="C81" s="51"/>
      <c r="D81" s="3"/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3498</v>
      </c>
      <c r="C85" s="13">
        <f>SUM(C72:C84)</f>
        <v>2963</v>
      </c>
      <c r="D85" s="14">
        <f t="shared" ref="D85" si="7">+B85-C85</f>
        <v>535</v>
      </c>
    </row>
    <row r="87" spans="1:4" x14ac:dyDescent="0.25">
      <c r="A87" s="4" t="s">
        <v>10</v>
      </c>
      <c r="B87" s="102">
        <f>+B77+B60+B43+B26</f>
        <v>22227</v>
      </c>
    </row>
    <row r="88" spans="1:4" x14ac:dyDescent="0.25">
      <c r="D88">
        <f>+D85+D68+D51+D34</f>
        <v>2168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opLeftCell="K1" zoomScale="70" zoomScaleNormal="70" workbookViewId="0">
      <pane ySplit="6" topLeftCell="A24" activePane="bottomLeft" state="frozen"/>
      <selection activeCell="A9" sqref="A9:A11"/>
      <selection pane="bottomLeft" activeCell="AA45" sqref="AA45"/>
    </sheetView>
  </sheetViews>
  <sheetFormatPr baseColWidth="10" defaultColWidth="11.42578125" defaultRowHeight="15" x14ac:dyDescent="0.25"/>
  <cols>
    <col min="1" max="1" width="28.85546875" bestFit="1" customWidth="1"/>
    <col min="2" max="2" width="31.7109375" customWidth="1"/>
    <col min="3" max="3" width="18.14062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8.140625" bestFit="1" customWidth="1"/>
    <col min="26" max="26" width="15.28515625" bestFit="1" customWidth="1"/>
  </cols>
  <sheetData>
    <row r="1" spans="1:27" x14ac:dyDescent="0.25">
      <c r="B1" s="110" t="s">
        <v>66</v>
      </c>
      <c r="C1" s="135"/>
      <c r="D1" s="111"/>
    </row>
    <row r="2" spans="1:27" ht="15.75" thickBot="1" x14ac:dyDescent="0.3">
      <c r="B2" s="112" t="str">
        <f>+'TOTAL POR MES ENERO'!B3:C3</f>
        <v>ENERO -2020</v>
      </c>
      <c r="C2" s="136"/>
      <c r="D2" s="113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7" t="s">
        <v>25</v>
      </c>
      <c r="B5" s="138" t="s">
        <v>26</v>
      </c>
      <c r="C5" s="138" t="s">
        <v>27</v>
      </c>
      <c r="D5" s="139" t="s">
        <v>28</v>
      </c>
      <c r="E5" s="138" t="s">
        <v>29</v>
      </c>
      <c r="F5" s="139" t="s">
        <v>30</v>
      </c>
      <c r="G5" s="27"/>
      <c r="H5" s="137" t="s">
        <v>25</v>
      </c>
      <c r="I5" s="138" t="s">
        <v>26</v>
      </c>
      <c r="J5" s="138" t="s">
        <v>27</v>
      </c>
      <c r="K5" s="139" t="s">
        <v>28</v>
      </c>
      <c r="L5" s="138" t="s">
        <v>29</v>
      </c>
      <c r="M5" s="139" t="s">
        <v>30</v>
      </c>
      <c r="N5" s="26"/>
      <c r="O5" s="137" t="s">
        <v>25</v>
      </c>
      <c r="P5" s="138" t="s">
        <v>26</v>
      </c>
      <c r="Q5" s="138" t="s">
        <v>27</v>
      </c>
      <c r="R5" s="139" t="s">
        <v>28</v>
      </c>
      <c r="S5" s="138" t="s">
        <v>29</v>
      </c>
      <c r="T5" s="139" t="s">
        <v>30</v>
      </c>
      <c r="U5" s="26"/>
      <c r="V5" s="137" t="s">
        <v>25</v>
      </c>
      <c r="W5" s="138" t="s">
        <v>26</v>
      </c>
      <c r="X5" s="138" t="s">
        <v>27</v>
      </c>
      <c r="Y5" s="139" t="s">
        <v>28</v>
      </c>
      <c r="Z5" s="138" t="s">
        <v>29</v>
      </c>
      <c r="AA5" s="139" t="s">
        <v>30</v>
      </c>
    </row>
    <row r="6" spans="1:27" x14ac:dyDescent="0.25">
      <c r="A6" s="137"/>
      <c r="B6" s="138"/>
      <c r="C6" s="138"/>
      <c r="D6" s="139"/>
      <c r="E6" s="138"/>
      <c r="F6" s="139"/>
      <c r="G6" s="28"/>
      <c r="H6" s="137"/>
      <c r="I6" s="138"/>
      <c r="J6" s="138"/>
      <c r="K6" s="139"/>
      <c r="L6" s="138"/>
      <c r="M6" s="139"/>
      <c r="N6" s="26"/>
      <c r="O6" s="137"/>
      <c r="P6" s="138"/>
      <c r="Q6" s="138"/>
      <c r="R6" s="139"/>
      <c r="S6" s="138"/>
      <c r="T6" s="139"/>
      <c r="U6" s="26"/>
      <c r="V6" s="137"/>
      <c r="W6" s="138"/>
      <c r="X6" s="138"/>
      <c r="Y6" s="139"/>
      <c r="Z6" s="138"/>
      <c r="AA6" s="139"/>
    </row>
    <row r="7" spans="1:27" x14ac:dyDescent="0.25">
      <c r="A7" s="66" t="s">
        <v>31</v>
      </c>
      <c r="B7" s="29">
        <v>328</v>
      </c>
      <c r="C7" s="29">
        <v>328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275</v>
      </c>
      <c r="Q7" s="29">
        <v>275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296</v>
      </c>
      <c r="X7" s="29">
        <v>296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136</v>
      </c>
      <c r="C8" s="29">
        <v>136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7">
        <v>0</v>
      </c>
      <c r="L8" s="30">
        <f t="shared" ref="L8:L21" si="3">+I8-J8</f>
        <v>0</v>
      </c>
      <c r="M8" s="69">
        <v>0</v>
      </c>
      <c r="N8" s="26"/>
      <c r="O8" s="66" t="s">
        <v>32</v>
      </c>
      <c r="P8" s="29">
        <v>99</v>
      </c>
      <c r="Q8" s="29">
        <v>99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203</v>
      </c>
      <c r="X8" s="29">
        <v>203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x14ac:dyDescent="0.25">
      <c r="A9" s="66" t="s">
        <v>74</v>
      </c>
      <c r="B9" s="29">
        <v>110</v>
      </c>
      <c r="C9" s="29">
        <v>110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7">
        <v>0</v>
      </c>
      <c r="L9" s="30">
        <f t="shared" si="3"/>
        <v>0</v>
      </c>
      <c r="M9" s="69">
        <v>0</v>
      </c>
      <c r="N9" s="26"/>
      <c r="O9" s="66" t="s">
        <v>74</v>
      </c>
      <c r="P9" s="29">
        <v>102</v>
      </c>
      <c r="Q9" s="29">
        <v>102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484</v>
      </c>
      <c r="X9" s="29">
        <v>484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78</v>
      </c>
      <c r="C10" s="29">
        <v>78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7">
        <v>0</v>
      </c>
      <c r="L10" s="30">
        <f t="shared" si="3"/>
        <v>0</v>
      </c>
      <c r="M10" s="69">
        <v>0</v>
      </c>
      <c r="N10" s="26"/>
      <c r="O10" s="66" t="s">
        <v>75</v>
      </c>
      <c r="P10" s="29">
        <v>117</v>
      </c>
      <c r="Q10" s="29">
        <v>117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492</v>
      </c>
      <c r="X10" s="29">
        <v>492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40</v>
      </c>
      <c r="C11" s="29">
        <v>40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7">
        <v>0</v>
      </c>
      <c r="L11" s="30">
        <f t="shared" si="3"/>
        <v>0</v>
      </c>
      <c r="M11" s="69">
        <v>0</v>
      </c>
      <c r="N11" s="26"/>
      <c r="O11" s="66" t="s">
        <v>76</v>
      </c>
      <c r="P11" s="29">
        <v>39</v>
      </c>
      <c r="Q11" s="29">
        <v>39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136</v>
      </c>
      <c r="X11" s="29">
        <v>136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x14ac:dyDescent="0.25">
      <c r="A12" s="66" t="s">
        <v>36</v>
      </c>
      <c r="B12" s="29">
        <v>70</v>
      </c>
      <c r="C12" s="29">
        <v>70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7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v>64</v>
      </c>
      <c r="Q12" s="29">
        <v>64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151</v>
      </c>
      <c r="X12" s="29">
        <v>151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38</v>
      </c>
      <c r="C13" s="29">
        <v>38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7">
        <v>0</v>
      </c>
      <c r="L13" s="30">
        <f t="shared" si="3"/>
        <v>0</v>
      </c>
      <c r="M13" s="69">
        <v>0</v>
      </c>
      <c r="N13" s="26"/>
      <c r="O13" s="66" t="s">
        <v>77</v>
      </c>
      <c r="P13" s="29">
        <v>33</v>
      </c>
      <c r="Q13" s="29">
        <v>33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123</v>
      </c>
      <c r="X13" s="29">
        <v>123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274</v>
      </c>
      <c r="C14" s="29">
        <v>274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7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v>165</v>
      </c>
      <c r="Q14" s="29">
        <v>165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181</v>
      </c>
      <c r="X14" s="29">
        <v>181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281</v>
      </c>
      <c r="C15" s="29">
        <v>281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7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v>190</v>
      </c>
      <c r="Q15" s="29">
        <v>190</v>
      </c>
      <c r="R15" s="67">
        <f t="shared" si="4"/>
        <v>1</v>
      </c>
      <c r="S15" s="30">
        <f t="shared" si="5"/>
        <v>0</v>
      </c>
      <c r="T15" s="69">
        <f t="shared" si="6"/>
        <v>0</v>
      </c>
      <c r="U15" s="26"/>
      <c r="V15" s="66" t="s">
        <v>39</v>
      </c>
      <c r="W15" s="29">
        <v>256</v>
      </c>
      <c r="X15" s="29">
        <v>256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624</v>
      </c>
      <c r="C16" s="29">
        <v>624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7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v>552</v>
      </c>
      <c r="Q16" s="29">
        <v>552</v>
      </c>
      <c r="R16" s="67">
        <f t="shared" si="4"/>
        <v>1</v>
      </c>
      <c r="S16" s="30">
        <f t="shared" si="5"/>
        <v>0</v>
      </c>
      <c r="T16" s="69">
        <f t="shared" si="6"/>
        <v>0</v>
      </c>
      <c r="U16" s="26"/>
      <c r="V16" s="66" t="s">
        <v>40</v>
      </c>
      <c r="W16" s="29">
        <v>510</v>
      </c>
      <c r="X16" s="29">
        <v>510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1857</v>
      </c>
      <c r="C17" s="29">
        <v>1857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7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v>1328</v>
      </c>
      <c r="Q17" s="29">
        <v>1328</v>
      </c>
      <c r="R17" s="67">
        <f t="shared" si="4"/>
        <v>1</v>
      </c>
      <c r="S17" s="30">
        <f t="shared" si="5"/>
        <v>0</v>
      </c>
      <c r="T17" s="69">
        <f t="shared" si="6"/>
        <v>0</v>
      </c>
      <c r="U17" s="26"/>
      <c r="V17" s="66" t="s">
        <v>41</v>
      </c>
      <c r="W17" s="29">
        <v>1337</v>
      </c>
      <c r="X17" s="29">
        <v>1337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674</v>
      </c>
      <c r="C18" s="29">
        <v>674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7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v>541</v>
      </c>
      <c r="Q18" s="29">
        <v>541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725</v>
      </c>
      <c r="X18" s="29">
        <v>725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83</v>
      </c>
      <c r="B19" s="29">
        <v>313</v>
      </c>
      <c r="C19" s="29">
        <v>313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83</v>
      </c>
      <c r="I19" s="29"/>
      <c r="J19" s="29"/>
      <c r="K19" s="67">
        <v>0</v>
      </c>
      <c r="L19" s="30">
        <f t="shared" si="3"/>
        <v>0</v>
      </c>
      <c r="M19" s="69">
        <v>0</v>
      </c>
      <c r="N19" s="26"/>
      <c r="O19" s="66" t="s">
        <v>83</v>
      </c>
      <c r="P19" s="29">
        <v>330</v>
      </c>
      <c r="Q19" s="29">
        <v>330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737</v>
      </c>
      <c r="X19" s="29">
        <v>737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192</v>
      </c>
      <c r="C20" s="29">
        <v>192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67">
        <v>0</v>
      </c>
      <c r="L20" s="30">
        <f t="shared" si="3"/>
        <v>0</v>
      </c>
      <c r="M20" s="69">
        <v>0</v>
      </c>
      <c r="N20" s="26"/>
      <c r="O20" s="66" t="s">
        <v>78</v>
      </c>
      <c r="P20" s="29">
        <v>163</v>
      </c>
      <c r="Q20" s="29">
        <v>163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306</v>
      </c>
      <c r="X20" s="29">
        <v>306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5015</v>
      </c>
      <c r="C21" s="70">
        <f>SUM(C7:C20)</f>
        <v>5015</v>
      </c>
      <c r="D21" s="99">
        <f t="shared" si="0"/>
        <v>1</v>
      </c>
      <c r="E21" s="71">
        <f t="shared" si="1"/>
        <v>0</v>
      </c>
      <c r="F21" s="42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3998</v>
      </c>
      <c r="Q21" s="70">
        <f>SUM(Q7:Q20)</f>
        <v>3998</v>
      </c>
      <c r="R21" s="80">
        <f t="shared" si="4"/>
        <v>1</v>
      </c>
      <c r="S21" s="42">
        <f t="shared" si="5"/>
        <v>0</v>
      </c>
      <c r="T21" s="42">
        <f t="shared" si="6"/>
        <v>0</v>
      </c>
      <c r="U21" s="26"/>
      <c r="V21" s="66" t="s">
        <v>15</v>
      </c>
      <c r="W21" s="70">
        <f>SUM(W7:W20)</f>
        <v>5937</v>
      </c>
      <c r="X21" s="70">
        <f>SUM(X7:X20)</f>
        <v>5937</v>
      </c>
      <c r="Y21" s="80">
        <f t="shared" si="7"/>
        <v>1</v>
      </c>
      <c r="Z21" s="95">
        <f t="shared" si="8"/>
        <v>0</v>
      </c>
      <c r="AA21" s="42">
        <f t="shared" si="9"/>
        <v>0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7" t="s">
        <v>45</v>
      </c>
      <c r="B23" s="138" t="s">
        <v>26</v>
      </c>
      <c r="C23" s="138" t="s">
        <v>27</v>
      </c>
      <c r="D23" s="139" t="s">
        <v>28</v>
      </c>
      <c r="E23" s="138" t="s">
        <v>29</v>
      </c>
      <c r="F23" s="139" t="s">
        <v>30</v>
      </c>
      <c r="G23" s="25"/>
      <c r="H23" s="137" t="s">
        <v>45</v>
      </c>
      <c r="I23" s="138" t="s">
        <v>26</v>
      </c>
      <c r="J23" s="138" t="s">
        <v>27</v>
      </c>
      <c r="K23" s="139" t="s">
        <v>28</v>
      </c>
      <c r="L23" s="138" t="s">
        <v>29</v>
      </c>
      <c r="M23" s="139" t="s">
        <v>30</v>
      </c>
      <c r="N23" s="26"/>
      <c r="O23" s="137" t="s">
        <v>45</v>
      </c>
      <c r="P23" s="138" t="s">
        <v>26</v>
      </c>
      <c r="Q23" s="138" t="s">
        <v>27</v>
      </c>
      <c r="R23" s="139" t="s">
        <v>28</v>
      </c>
      <c r="S23" s="138" t="s">
        <v>29</v>
      </c>
      <c r="T23" s="139" t="s">
        <v>30</v>
      </c>
      <c r="U23" s="26"/>
      <c r="V23" s="137" t="s">
        <v>45</v>
      </c>
      <c r="W23" s="138" t="s">
        <v>26</v>
      </c>
      <c r="X23" s="138" t="s">
        <v>27</v>
      </c>
      <c r="Y23" s="139" t="s">
        <v>28</v>
      </c>
      <c r="Z23" s="138" t="s">
        <v>29</v>
      </c>
      <c r="AA23" s="139" t="s">
        <v>30</v>
      </c>
    </row>
    <row r="24" spans="1:27" x14ac:dyDescent="0.25">
      <c r="A24" s="137"/>
      <c r="B24" s="138"/>
      <c r="C24" s="138"/>
      <c r="D24" s="139"/>
      <c r="E24" s="138"/>
      <c r="F24" s="139"/>
      <c r="G24" s="25"/>
      <c r="H24" s="137"/>
      <c r="I24" s="138"/>
      <c r="J24" s="138"/>
      <c r="K24" s="139"/>
      <c r="L24" s="138"/>
      <c r="M24" s="139"/>
      <c r="N24" s="26"/>
      <c r="O24" s="137"/>
      <c r="P24" s="138"/>
      <c r="Q24" s="138"/>
      <c r="R24" s="139"/>
      <c r="S24" s="138"/>
      <c r="T24" s="139"/>
      <c r="U24" s="26"/>
      <c r="V24" s="137"/>
      <c r="W24" s="138"/>
      <c r="X24" s="138"/>
      <c r="Y24" s="139"/>
      <c r="Z24" s="138"/>
      <c r="AA24" s="139"/>
    </row>
    <row r="25" spans="1:27" x14ac:dyDescent="0.25">
      <c r="A25" s="63" t="s">
        <v>46</v>
      </c>
      <c r="B25" s="35">
        <v>175</v>
      </c>
      <c r="C25" s="35">
        <v>175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35" si="12">+I25-J25</f>
        <v>0</v>
      </c>
      <c r="M25" s="34">
        <v>0</v>
      </c>
      <c r="N25" s="26"/>
      <c r="O25" s="63" t="s">
        <v>46</v>
      </c>
      <c r="P25" s="35">
        <v>192</v>
      </c>
      <c r="Q25" s="35">
        <v>192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1059</v>
      </c>
      <c r="X25" s="81">
        <v>1059</v>
      </c>
      <c r="Y25" s="34">
        <f>+X25/W25</f>
        <v>1</v>
      </c>
      <c r="Z25" s="81">
        <f t="shared" ref="Z25:Z35" si="15">+W25-X25</f>
        <v>0</v>
      </c>
      <c r="AA25" s="34">
        <f t="shared" ref="AA25:AA35" si="16">+Z25/W25</f>
        <v>0</v>
      </c>
    </row>
    <row r="26" spans="1:27" x14ac:dyDescent="0.25">
      <c r="A26" s="63" t="s">
        <v>47</v>
      </c>
      <c r="B26" s="35">
        <v>564</v>
      </c>
      <c r="C26" s="35">
        <v>564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/>
      <c r="J26" s="35"/>
      <c r="K26" s="34">
        <v>0</v>
      </c>
      <c r="L26" s="81">
        <f t="shared" si="12"/>
        <v>0</v>
      </c>
      <c r="M26" s="34">
        <v>0</v>
      </c>
      <c r="N26" s="26"/>
      <c r="O26" s="63" t="s">
        <v>47</v>
      </c>
      <c r="P26" s="35">
        <v>386</v>
      </c>
      <c r="Q26" s="35">
        <v>386</v>
      </c>
      <c r="R26" s="34">
        <f t="shared" ref="R26:R35" si="18">+Q26/P26</f>
        <v>1</v>
      </c>
      <c r="S26" s="81">
        <f t="shared" si="13"/>
        <v>0</v>
      </c>
      <c r="T26" s="34">
        <f t="shared" si="14"/>
        <v>0</v>
      </c>
      <c r="U26" s="26"/>
      <c r="V26" s="63" t="s">
        <v>47</v>
      </c>
      <c r="W26" s="35">
        <v>511</v>
      </c>
      <c r="X26" s="81">
        <v>511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43</v>
      </c>
      <c r="C27" s="35">
        <v>43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/>
      <c r="J27" s="35"/>
      <c r="K27" s="34">
        <v>0</v>
      </c>
      <c r="L27" s="81">
        <f t="shared" si="12"/>
        <v>0</v>
      </c>
      <c r="M27" s="34">
        <v>0</v>
      </c>
      <c r="N27" s="26"/>
      <c r="O27" s="63" t="s">
        <v>79</v>
      </c>
      <c r="P27" s="35">
        <v>29</v>
      </c>
      <c r="Q27" s="35">
        <v>29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166</v>
      </c>
      <c r="X27" s="81">
        <v>166</v>
      </c>
      <c r="Y27" s="34">
        <f t="shared" si="19"/>
        <v>1</v>
      </c>
      <c r="Z27" s="81">
        <f t="shared" si="15"/>
        <v>0</v>
      </c>
      <c r="AA27" s="34">
        <f t="shared" si="16"/>
        <v>0</v>
      </c>
    </row>
    <row r="28" spans="1:27" x14ac:dyDescent="0.25">
      <c r="A28" s="63" t="s">
        <v>80</v>
      </c>
      <c r="B28" s="35">
        <v>859</v>
      </c>
      <c r="C28" s="35">
        <v>859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/>
      <c r="J28" s="35"/>
      <c r="K28" s="34">
        <v>0</v>
      </c>
      <c r="L28" s="81">
        <f t="shared" si="12"/>
        <v>0</v>
      </c>
      <c r="M28" s="34">
        <v>0</v>
      </c>
      <c r="N28" s="26"/>
      <c r="O28" s="63" t="s">
        <v>80</v>
      </c>
      <c r="P28" s="35">
        <v>543</v>
      </c>
      <c r="Q28" s="35">
        <v>543</v>
      </c>
      <c r="R28" s="34">
        <f t="shared" si="18"/>
        <v>1</v>
      </c>
      <c r="S28" s="81">
        <f t="shared" si="13"/>
        <v>0</v>
      </c>
      <c r="T28" s="34">
        <f t="shared" si="14"/>
        <v>0</v>
      </c>
      <c r="U28" s="26"/>
      <c r="V28" s="63" t="s">
        <v>80</v>
      </c>
      <c r="W28" s="35">
        <v>1432</v>
      </c>
      <c r="X28" s="81">
        <v>1432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82</v>
      </c>
      <c r="B29" s="35">
        <v>14</v>
      </c>
      <c r="C29" s="35">
        <v>14</v>
      </c>
      <c r="D29" s="34">
        <f>IFERROR(+C29/B29,0)</f>
        <v>1</v>
      </c>
      <c r="E29" s="64">
        <f t="shared" si="10"/>
        <v>0</v>
      </c>
      <c r="F29" s="34">
        <f>IFERROR(+E29/B29,0)</f>
        <v>0</v>
      </c>
      <c r="G29" s="25"/>
      <c r="H29" s="63" t="s">
        <v>82</v>
      </c>
      <c r="I29" s="35"/>
      <c r="J29" s="35"/>
      <c r="K29" s="34">
        <v>0</v>
      </c>
      <c r="L29" s="81">
        <f t="shared" si="12"/>
        <v>0</v>
      </c>
      <c r="M29" s="34">
        <v>0</v>
      </c>
      <c r="N29" s="26"/>
      <c r="O29" s="63" t="s">
        <v>82</v>
      </c>
      <c r="P29" s="35">
        <v>13</v>
      </c>
      <c r="Q29" s="35">
        <v>13</v>
      </c>
      <c r="R29" s="34">
        <f>IFERROR(+Q29/P29,"0.00%")</f>
        <v>1</v>
      </c>
      <c r="S29" s="81">
        <f t="shared" si="13"/>
        <v>0</v>
      </c>
      <c r="T29" s="34">
        <f>IFERROR(+S29/P29,"0.00%")</f>
        <v>0</v>
      </c>
      <c r="U29" s="26"/>
      <c r="V29" s="63" t="s">
        <v>82</v>
      </c>
      <c r="W29" s="35">
        <v>174</v>
      </c>
      <c r="X29" s="81">
        <v>174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226</v>
      </c>
      <c r="C30" s="35">
        <v>226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/>
      <c r="J30" s="35"/>
      <c r="K30" s="34">
        <v>0</v>
      </c>
      <c r="L30" s="81">
        <f t="shared" si="12"/>
        <v>0</v>
      </c>
      <c r="M30" s="34">
        <v>0</v>
      </c>
      <c r="N30" s="26"/>
      <c r="O30" s="63" t="s">
        <v>51</v>
      </c>
      <c r="P30" s="35">
        <v>206</v>
      </c>
      <c r="Q30" s="35">
        <v>206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780</v>
      </c>
      <c r="X30" s="81">
        <v>780</v>
      </c>
      <c r="Y30" s="34">
        <f t="shared" si="19"/>
        <v>1</v>
      </c>
      <c r="Z30" s="81">
        <f t="shared" si="15"/>
        <v>0</v>
      </c>
      <c r="AA30" s="34">
        <f t="shared" si="16"/>
        <v>0</v>
      </c>
    </row>
    <row r="31" spans="1:27" x14ac:dyDescent="0.25">
      <c r="A31" s="63" t="s">
        <v>52</v>
      </c>
      <c r="B31" s="35">
        <v>226</v>
      </c>
      <c r="C31" s="35">
        <v>226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/>
      <c r="J31" s="35"/>
      <c r="K31" s="34">
        <v>0</v>
      </c>
      <c r="L31" s="81">
        <f t="shared" si="12"/>
        <v>0</v>
      </c>
      <c r="M31" s="34">
        <v>0</v>
      </c>
      <c r="N31" s="26"/>
      <c r="O31" s="63" t="s">
        <v>52</v>
      </c>
      <c r="P31" s="35">
        <v>210</v>
      </c>
      <c r="Q31" s="35">
        <v>210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487</v>
      </c>
      <c r="X31" s="81">
        <v>487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44</v>
      </c>
      <c r="C32" s="35">
        <v>44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/>
      <c r="J32" s="35"/>
      <c r="K32" s="34">
        <v>0</v>
      </c>
      <c r="L32" s="81">
        <f t="shared" si="12"/>
        <v>0</v>
      </c>
      <c r="M32" s="34">
        <v>0</v>
      </c>
      <c r="N32" s="26"/>
      <c r="O32" s="63" t="s">
        <v>53</v>
      </c>
      <c r="P32" s="35">
        <v>47</v>
      </c>
      <c r="Q32" s="35">
        <v>47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142</v>
      </c>
      <c r="X32" s="81">
        <v>142</v>
      </c>
      <c r="Y32" s="34">
        <f t="shared" si="19"/>
        <v>1</v>
      </c>
      <c r="Z32" s="81">
        <f t="shared" si="15"/>
        <v>0</v>
      </c>
      <c r="AA32" s="34">
        <f t="shared" si="16"/>
        <v>0</v>
      </c>
    </row>
    <row r="33" spans="1:27" x14ac:dyDescent="0.25">
      <c r="A33" s="63" t="s">
        <v>54</v>
      </c>
      <c r="B33" s="35">
        <v>8</v>
      </c>
      <c r="C33" s="35">
        <v>8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/>
      <c r="J33" s="35"/>
      <c r="K33" s="34">
        <v>0</v>
      </c>
      <c r="L33" s="81">
        <f t="shared" si="12"/>
        <v>0</v>
      </c>
      <c r="M33" s="34">
        <v>0</v>
      </c>
      <c r="N33" s="26"/>
      <c r="O33" s="63" t="s">
        <v>54</v>
      </c>
      <c r="P33" s="35">
        <v>10</v>
      </c>
      <c r="Q33" s="35">
        <v>10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82</v>
      </c>
      <c r="X33" s="81">
        <v>82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7</v>
      </c>
      <c r="C34" s="35">
        <v>7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/>
      <c r="J34" s="35"/>
      <c r="K34" s="34">
        <v>0</v>
      </c>
      <c r="L34" s="81">
        <f t="shared" si="12"/>
        <v>0</v>
      </c>
      <c r="M34" s="34">
        <v>0</v>
      </c>
      <c r="N34" s="26"/>
      <c r="O34" s="63" t="s">
        <v>55</v>
      </c>
      <c r="P34" s="35">
        <v>16</v>
      </c>
      <c r="Q34" s="35">
        <v>16</v>
      </c>
      <c r="R34" s="34">
        <f t="shared" si="18"/>
        <v>1</v>
      </c>
      <c r="S34" s="81">
        <f t="shared" si="13"/>
        <v>0</v>
      </c>
      <c r="T34" s="34">
        <f t="shared" si="14"/>
        <v>0</v>
      </c>
      <c r="U34" s="26"/>
      <c r="V34" s="63" t="s">
        <v>55</v>
      </c>
      <c r="W34" s="35">
        <v>40</v>
      </c>
      <c r="X34" s="81">
        <v>40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2166</v>
      </c>
      <c r="C35" s="65">
        <f>SUM(C25:C34)</f>
        <v>2166</v>
      </c>
      <c r="D35" s="36">
        <f t="shared" si="17"/>
        <v>1</v>
      </c>
      <c r="E35" s="76">
        <f t="shared" si="10"/>
        <v>0</v>
      </c>
      <c r="F35" s="36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2"/>
        <v>0</v>
      </c>
      <c r="M35" s="36">
        <v>0</v>
      </c>
      <c r="N35" s="26"/>
      <c r="O35" s="63" t="s">
        <v>15</v>
      </c>
      <c r="P35" s="65">
        <f>SUM(P25:P34)</f>
        <v>1652</v>
      </c>
      <c r="Q35" s="85">
        <f>SUM(Q25:Q34)</f>
        <v>1652</v>
      </c>
      <c r="R35" s="36">
        <f t="shared" si="18"/>
        <v>1</v>
      </c>
      <c r="S35" s="36">
        <f t="shared" si="13"/>
        <v>0</v>
      </c>
      <c r="T35" s="36">
        <f t="shared" si="14"/>
        <v>0</v>
      </c>
      <c r="U35" s="26"/>
      <c r="V35" s="63" t="s">
        <v>15</v>
      </c>
      <c r="W35" s="65">
        <f>SUM(W25:W34)</f>
        <v>4873</v>
      </c>
      <c r="X35" s="65">
        <f>SUM(X25:X34)</f>
        <v>4873</v>
      </c>
      <c r="Y35" s="36">
        <f t="shared" si="19"/>
        <v>1</v>
      </c>
      <c r="Z35" s="94">
        <f t="shared" si="15"/>
        <v>0</v>
      </c>
      <c r="AA35" s="36">
        <f t="shared" si="16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3" t="s">
        <v>56</v>
      </c>
      <c r="B37" s="143" t="s">
        <v>26</v>
      </c>
      <c r="C37" s="143" t="s">
        <v>27</v>
      </c>
      <c r="D37" s="139" t="s">
        <v>28</v>
      </c>
      <c r="E37" s="143" t="s">
        <v>29</v>
      </c>
      <c r="F37" s="139" t="s">
        <v>30</v>
      </c>
      <c r="G37" s="25"/>
      <c r="H37" s="143" t="s">
        <v>56</v>
      </c>
      <c r="I37" s="143" t="s">
        <v>26</v>
      </c>
      <c r="J37" s="143" t="s">
        <v>27</v>
      </c>
      <c r="K37" s="139" t="s">
        <v>28</v>
      </c>
      <c r="L37" s="143" t="s">
        <v>29</v>
      </c>
      <c r="M37" s="139" t="s">
        <v>30</v>
      </c>
      <c r="N37" s="26"/>
      <c r="O37" s="143" t="s">
        <v>56</v>
      </c>
      <c r="P37" s="143" t="s">
        <v>26</v>
      </c>
      <c r="Q37" s="143" t="s">
        <v>27</v>
      </c>
      <c r="R37" s="139" t="s">
        <v>28</v>
      </c>
      <c r="S37" s="143" t="s">
        <v>29</v>
      </c>
      <c r="T37" s="139" t="s">
        <v>30</v>
      </c>
      <c r="U37" s="26"/>
      <c r="V37" s="143" t="s">
        <v>56</v>
      </c>
      <c r="W37" s="143" t="s">
        <v>26</v>
      </c>
      <c r="X37" s="143" t="s">
        <v>27</v>
      </c>
      <c r="Y37" s="139" t="s">
        <v>28</v>
      </c>
      <c r="Z37" s="143" t="s">
        <v>29</v>
      </c>
      <c r="AA37" s="139" t="s">
        <v>30</v>
      </c>
    </row>
    <row r="38" spans="1:27" x14ac:dyDescent="0.25">
      <c r="A38" s="143"/>
      <c r="B38" s="143"/>
      <c r="C38" s="143"/>
      <c r="D38" s="139"/>
      <c r="E38" s="143"/>
      <c r="F38" s="139"/>
      <c r="G38" s="25"/>
      <c r="H38" s="143"/>
      <c r="I38" s="143"/>
      <c r="J38" s="143"/>
      <c r="K38" s="139"/>
      <c r="L38" s="143"/>
      <c r="M38" s="139"/>
      <c r="N38" s="26"/>
      <c r="O38" s="143"/>
      <c r="P38" s="143"/>
      <c r="Q38" s="143"/>
      <c r="R38" s="139"/>
      <c r="S38" s="143"/>
      <c r="T38" s="139"/>
      <c r="U38" s="26"/>
      <c r="V38" s="143"/>
      <c r="W38" s="143"/>
      <c r="X38" s="143"/>
      <c r="Y38" s="139"/>
      <c r="Z38" s="143"/>
      <c r="AA38" s="139"/>
    </row>
    <row r="39" spans="1:27" x14ac:dyDescent="0.25">
      <c r="A39" s="72" t="s">
        <v>57</v>
      </c>
      <c r="B39" s="38">
        <v>3628</v>
      </c>
      <c r="C39" s="38">
        <v>3628</v>
      </c>
      <c r="D39" s="39">
        <f>+C39/B39</f>
        <v>1</v>
      </c>
      <c r="E39" s="73">
        <f t="shared" ref="E39:E47" si="20">+B39-C39</f>
        <v>0</v>
      </c>
      <c r="F39" s="39">
        <f t="shared" ref="F39:F47" si="21">+E39/B39</f>
        <v>0</v>
      </c>
      <c r="G39" s="25"/>
      <c r="H39" s="72" t="s">
        <v>57</v>
      </c>
      <c r="I39" s="38"/>
      <c r="J39" s="38"/>
      <c r="K39" s="39">
        <v>0</v>
      </c>
      <c r="L39" s="40">
        <f t="shared" ref="L39:L49" si="22">+I39-J39</f>
        <v>0</v>
      </c>
      <c r="M39" s="39">
        <v>0</v>
      </c>
      <c r="N39" s="26"/>
      <c r="O39" s="72" t="s">
        <v>57</v>
      </c>
      <c r="P39" s="38">
        <v>2460</v>
      </c>
      <c r="Q39" s="38">
        <v>2460</v>
      </c>
      <c r="R39" s="39">
        <f>+Q39/P39</f>
        <v>1</v>
      </c>
      <c r="S39" s="40">
        <f t="shared" ref="S39:S47" si="23">+P39-Q39</f>
        <v>0</v>
      </c>
      <c r="T39" s="39">
        <f t="shared" ref="T39:T47" si="24">+S39/P39</f>
        <v>0</v>
      </c>
      <c r="U39" s="26"/>
      <c r="V39" s="72" t="s">
        <v>57</v>
      </c>
      <c r="W39" s="38">
        <v>2994</v>
      </c>
      <c r="X39" s="40">
        <v>2994</v>
      </c>
      <c r="Y39" s="39">
        <f>+X39/W39</f>
        <v>1</v>
      </c>
      <c r="Z39" s="40">
        <f t="shared" ref="Z39:Z47" si="25">+W39-X39</f>
        <v>0</v>
      </c>
      <c r="AA39" s="39">
        <f t="shared" ref="AA39:AA47" si="26">+Z39/W39</f>
        <v>0</v>
      </c>
    </row>
    <row r="40" spans="1:27" x14ac:dyDescent="0.25">
      <c r="A40" s="72" t="s">
        <v>58</v>
      </c>
      <c r="B40" s="38">
        <v>5807</v>
      </c>
      <c r="C40" s="38">
        <v>5807</v>
      </c>
      <c r="D40" s="39">
        <f t="shared" ref="D40:D47" si="27">+C40/B40</f>
        <v>1</v>
      </c>
      <c r="E40" s="73">
        <f t="shared" si="20"/>
        <v>0</v>
      </c>
      <c r="F40" s="39">
        <f t="shared" si="21"/>
        <v>0</v>
      </c>
      <c r="G40" s="25"/>
      <c r="H40" s="72" t="s">
        <v>58</v>
      </c>
      <c r="I40" s="38"/>
      <c r="J40" s="38"/>
      <c r="K40" s="39">
        <v>0</v>
      </c>
      <c r="L40" s="40">
        <f t="shared" si="22"/>
        <v>0</v>
      </c>
      <c r="M40" s="39">
        <v>0</v>
      </c>
      <c r="N40" s="26"/>
      <c r="O40" s="72" t="s">
        <v>58</v>
      </c>
      <c r="P40" s="38">
        <v>4675</v>
      </c>
      <c r="Q40" s="38">
        <v>4675</v>
      </c>
      <c r="R40" s="39">
        <f t="shared" ref="R40:R47" si="28">+Q40/P40</f>
        <v>1</v>
      </c>
      <c r="S40" s="40">
        <f t="shared" si="23"/>
        <v>0</v>
      </c>
      <c r="T40" s="39">
        <f t="shared" si="24"/>
        <v>0</v>
      </c>
      <c r="U40" s="26"/>
      <c r="V40" s="72" t="s">
        <v>58</v>
      </c>
      <c r="W40" s="38">
        <v>5836</v>
      </c>
      <c r="X40" s="40">
        <v>5836</v>
      </c>
      <c r="Y40" s="39">
        <f t="shared" ref="Y40:Y47" si="29">+X40/W40</f>
        <v>1</v>
      </c>
      <c r="Z40" s="40">
        <f t="shared" si="25"/>
        <v>0</v>
      </c>
      <c r="AA40" s="39">
        <f t="shared" si="26"/>
        <v>0</v>
      </c>
    </row>
    <row r="41" spans="1:27" x14ac:dyDescent="0.25">
      <c r="A41" s="72" t="s">
        <v>59</v>
      </c>
      <c r="B41" s="38">
        <v>128</v>
      </c>
      <c r="C41" s="38">
        <v>128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/>
      <c r="J41" s="38"/>
      <c r="K41" s="39">
        <v>0</v>
      </c>
      <c r="L41" s="40">
        <f t="shared" si="22"/>
        <v>0</v>
      </c>
      <c r="M41" s="39">
        <v>0</v>
      </c>
      <c r="N41" s="26"/>
      <c r="O41" s="72" t="s">
        <v>59</v>
      </c>
      <c r="P41" s="38">
        <v>101</v>
      </c>
      <c r="Q41" s="38">
        <v>101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v>375</v>
      </c>
      <c r="X41" s="40">
        <v>375</v>
      </c>
      <c r="Y41" s="39">
        <f t="shared" si="29"/>
        <v>1</v>
      </c>
      <c r="Z41" s="40">
        <f t="shared" si="25"/>
        <v>0</v>
      </c>
      <c r="AA41" s="39">
        <f t="shared" si="26"/>
        <v>0</v>
      </c>
    </row>
    <row r="42" spans="1:27" x14ac:dyDescent="0.25">
      <c r="A42" s="72" t="s">
        <v>60</v>
      </c>
      <c r="B42" s="38">
        <v>81</v>
      </c>
      <c r="C42" s="38">
        <v>81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/>
      <c r="J42" s="38"/>
      <c r="K42" s="39">
        <v>0</v>
      </c>
      <c r="L42" s="40">
        <f t="shared" si="22"/>
        <v>0</v>
      </c>
      <c r="M42" s="39">
        <v>0</v>
      </c>
      <c r="N42" s="26"/>
      <c r="O42" s="72" t="s">
        <v>60</v>
      </c>
      <c r="P42" s="38">
        <v>52</v>
      </c>
      <c r="Q42" s="38">
        <v>52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v>345</v>
      </c>
      <c r="X42" s="40">
        <v>345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534</v>
      </c>
      <c r="C43" s="38">
        <v>534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/>
      <c r="J43" s="38"/>
      <c r="K43" s="39">
        <v>0</v>
      </c>
      <c r="L43" s="40">
        <f t="shared" si="22"/>
        <v>0</v>
      </c>
      <c r="M43" s="39">
        <v>0</v>
      </c>
      <c r="N43" s="26"/>
      <c r="O43" s="72" t="s">
        <v>81</v>
      </c>
      <c r="P43" s="38">
        <v>430</v>
      </c>
      <c r="Q43" s="38">
        <v>430</v>
      </c>
      <c r="R43" s="39">
        <f t="shared" si="28"/>
        <v>1</v>
      </c>
      <c r="S43" s="40">
        <f t="shared" si="23"/>
        <v>0</v>
      </c>
      <c r="T43" s="39">
        <f t="shared" si="24"/>
        <v>0</v>
      </c>
      <c r="U43" s="26"/>
      <c r="V43" s="72" t="s">
        <v>81</v>
      </c>
      <c r="W43" s="38">
        <v>828</v>
      </c>
      <c r="X43" s="40">
        <v>828</v>
      </c>
      <c r="Y43" s="39">
        <f t="shared" si="29"/>
        <v>1</v>
      </c>
      <c r="Z43" s="40">
        <f t="shared" si="25"/>
        <v>0</v>
      </c>
      <c r="AA43" s="39">
        <f t="shared" si="26"/>
        <v>0</v>
      </c>
    </row>
    <row r="44" spans="1:27" x14ac:dyDescent="0.25">
      <c r="A44" s="72" t="s">
        <v>62</v>
      </c>
      <c r="B44" s="38">
        <v>50</v>
      </c>
      <c r="C44" s="38">
        <v>50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/>
      <c r="J44" s="38"/>
      <c r="K44" s="39">
        <v>0</v>
      </c>
      <c r="L44" s="40">
        <f t="shared" si="22"/>
        <v>0</v>
      </c>
      <c r="M44" s="39">
        <v>0</v>
      </c>
      <c r="N44" s="26"/>
      <c r="O44" s="72" t="s">
        <v>62</v>
      </c>
      <c r="P44" s="38">
        <v>48</v>
      </c>
      <c r="Q44" s="38">
        <v>48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v>362</v>
      </c>
      <c r="X44" s="40">
        <v>362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463</v>
      </c>
      <c r="C45" s="38">
        <v>463</v>
      </c>
      <c r="D45" s="39">
        <f t="shared" si="27"/>
        <v>1</v>
      </c>
      <c r="E45" s="73">
        <f t="shared" si="20"/>
        <v>0</v>
      </c>
      <c r="F45" s="39">
        <f t="shared" si="21"/>
        <v>0</v>
      </c>
      <c r="G45" s="25"/>
      <c r="H45" s="72" t="s">
        <v>63</v>
      </c>
      <c r="I45" s="38"/>
      <c r="J45" s="38"/>
      <c r="K45" s="39">
        <v>0</v>
      </c>
      <c r="L45" s="40">
        <f t="shared" si="22"/>
        <v>0</v>
      </c>
      <c r="M45" s="39">
        <v>0</v>
      </c>
      <c r="N45" s="26"/>
      <c r="O45" s="72" t="s">
        <v>63</v>
      </c>
      <c r="P45" s="38">
        <v>382</v>
      </c>
      <c r="Q45" s="38">
        <v>382</v>
      </c>
      <c r="R45" s="39">
        <f t="shared" si="28"/>
        <v>1</v>
      </c>
      <c r="S45" s="40">
        <f t="shared" si="23"/>
        <v>0</v>
      </c>
      <c r="T45" s="39">
        <f t="shared" si="24"/>
        <v>0</v>
      </c>
      <c r="U45" s="26"/>
      <c r="V45" s="72" t="s">
        <v>63</v>
      </c>
      <c r="W45" s="38">
        <v>719</v>
      </c>
      <c r="X45" s="40">
        <v>719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595</v>
      </c>
      <c r="C46" s="38">
        <v>595</v>
      </c>
      <c r="D46" s="39">
        <f t="shared" si="27"/>
        <v>1</v>
      </c>
      <c r="E46" s="73">
        <f t="shared" si="20"/>
        <v>0</v>
      </c>
      <c r="F46" s="39">
        <f t="shared" si="21"/>
        <v>0</v>
      </c>
      <c r="G46" s="25"/>
      <c r="H46" s="72" t="s">
        <v>64</v>
      </c>
      <c r="I46" s="38"/>
      <c r="J46" s="38"/>
      <c r="K46" s="39">
        <v>0</v>
      </c>
      <c r="L46" s="40">
        <f t="shared" si="22"/>
        <v>0</v>
      </c>
      <c r="M46" s="39">
        <v>0</v>
      </c>
      <c r="N46" s="26"/>
      <c r="O46" s="72" t="s">
        <v>64</v>
      </c>
      <c r="P46" s="38">
        <v>688</v>
      </c>
      <c r="Q46" s="38">
        <v>688</v>
      </c>
      <c r="R46" s="39">
        <f t="shared" si="28"/>
        <v>1</v>
      </c>
      <c r="S46" s="40">
        <f t="shared" si="23"/>
        <v>0</v>
      </c>
      <c r="T46" s="39">
        <f t="shared" si="24"/>
        <v>0</v>
      </c>
      <c r="U46" s="26"/>
      <c r="V46" s="72" t="s">
        <v>64</v>
      </c>
      <c r="W46" s="38">
        <v>1226</v>
      </c>
      <c r="X46" s="40">
        <v>1226</v>
      </c>
      <c r="Y46" s="39">
        <f t="shared" si="29"/>
        <v>1</v>
      </c>
      <c r="Z46" s="40">
        <f t="shared" si="25"/>
        <v>0</v>
      </c>
      <c r="AA46" s="39">
        <f t="shared" si="26"/>
        <v>0</v>
      </c>
    </row>
    <row r="47" spans="1:27" x14ac:dyDescent="0.25">
      <c r="A47" s="72" t="s">
        <v>15</v>
      </c>
      <c r="B47" s="74">
        <f>SUM(B39:B46)</f>
        <v>11286</v>
      </c>
      <c r="C47" s="74">
        <f>SUM(C39:C46)</f>
        <v>11286</v>
      </c>
      <c r="D47" s="41">
        <f t="shared" si="27"/>
        <v>1</v>
      </c>
      <c r="E47" s="75">
        <f t="shared" si="20"/>
        <v>0</v>
      </c>
      <c r="F47" s="41">
        <f t="shared" si="21"/>
        <v>0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103">
        <v>0</v>
      </c>
      <c r="L47" s="84">
        <f t="shared" si="22"/>
        <v>0</v>
      </c>
      <c r="M47" s="41">
        <v>0</v>
      </c>
      <c r="N47" s="26"/>
      <c r="O47" s="72" t="s">
        <v>15</v>
      </c>
      <c r="P47" s="74">
        <f>SUM(P39:P46)</f>
        <v>8836</v>
      </c>
      <c r="Q47" s="74">
        <f>SUM(Q39:Q46)</f>
        <v>8836</v>
      </c>
      <c r="R47" s="41">
        <f t="shared" si="28"/>
        <v>1</v>
      </c>
      <c r="S47" s="84">
        <f t="shared" si="23"/>
        <v>0</v>
      </c>
      <c r="T47" s="41">
        <f t="shared" si="24"/>
        <v>0</v>
      </c>
      <c r="U47" s="26"/>
      <c r="V47" s="72" t="s">
        <v>15</v>
      </c>
      <c r="W47" s="74">
        <f>SUM(W39:W46)</f>
        <v>12685</v>
      </c>
      <c r="X47" s="74">
        <f>SUM(X39:X46)</f>
        <v>12685</v>
      </c>
      <c r="Y47" s="41">
        <f t="shared" si="29"/>
        <v>1</v>
      </c>
      <c r="Z47" s="84">
        <f t="shared" si="25"/>
        <v>0</v>
      </c>
      <c r="AA47" s="41">
        <f t="shared" si="26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18467</v>
      </c>
      <c r="C49" s="44">
        <f>SUM(C47,C35,C21)</f>
        <v>18467</v>
      </c>
      <c r="D49" s="45">
        <f t="shared" ref="D49" si="30">+C49/B49</f>
        <v>1</v>
      </c>
      <c r="E49" s="53">
        <f t="shared" ref="E49" si="31">+B49-C49</f>
        <v>0</v>
      </c>
      <c r="F49" s="46">
        <f t="shared" ref="F49" si="32">+E49/B49</f>
        <v>0</v>
      </c>
      <c r="G49" s="25"/>
      <c r="H49" s="43" t="s">
        <v>15</v>
      </c>
      <c r="I49" s="44">
        <f>+'TOTAL POR MES ENERO'!B13</f>
        <v>41306</v>
      </c>
      <c r="J49" s="44">
        <f>+'TOTAL POR MES ENERO'!C51</f>
        <v>40620</v>
      </c>
      <c r="K49" s="54">
        <f t="shared" ref="K49" si="33">+J49/I49</f>
        <v>0.98339224325763808</v>
      </c>
      <c r="L49" s="52">
        <f t="shared" si="22"/>
        <v>686</v>
      </c>
      <c r="M49" s="55">
        <f t="shared" ref="M49" si="34">+L49/I49</f>
        <v>1.6607756742361885E-2</v>
      </c>
      <c r="N49" s="26"/>
      <c r="O49" s="43" t="s">
        <v>15</v>
      </c>
      <c r="P49" s="47">
        <f>SUM(P47,P35,P21)</f>
        <v>14486</v>
      </c>
      <c r="Q49" s="47">
        <f>SUM(Q47,Q35,Q21)</f>
        <v>14486</v>
      </c>
      <c r="R49" s="45">
        <f t="shared" ref="R49" si="35">+Q49/P49</f>
        <v>1</v>
      </c>
      <c r="S49" s="53">
        <f t="shared" ref="S49" si="36">+P49-Q49</f>
        <v>0</v>
      </c>
      <c r="T49" s="46">
        <f t="shared" ref="T49" si="37">+S49/P49</f>
        <v>0</v>
      </c>
      <c r="U49" s="26"/>
      <c r="V49" s="43" t="s">
        <v>15</v>
      </c>
      <c r="W49" s="44">
        <f>SUM(W47,W35,W21)</f>
        <v>23495</v>
      </c>
      <c r="X49" s="44">
        <f>SUM(X47,X35,X21)</f>
        <v>23495</v>
      </c>
      <c r="Y49" s="45">
        <f t="shared" ref="Y49" si="38">+X49/W49</f>
        <v>1</v>
      </c>
      <c r="Z49" s="53">
        <f t="shared" ref="Z49" si="39">+W49-X49</f>
        <v>0</v>
      </c>
      <c r="AA49" s="46">
        <f t="shared" ref="AA49" si="40">+Z49/W49</f>
        <v>0</v>
      </c>
    </row>
    <row r="51" spans="1:27" x14ac:dyDescent="0.25">
      <c r="B51" s="60"/>
      <c r="C51" s="60"/>
      <c r="I51" s="60"/>
      <c r="P51" s="60"/>
      <c r="Q51" s="60"/>
      <c r="W51" s="60"/>
      <c r="X51" s="60"/>
      <c r="Y51" s="60"/>
    </row>
    <row r="52" spans="1:27" x14ac:dyDescent="0.25">
      <c r="B52" s="60"/>
      <c r="C52" s="60"/>
      <c r="P52" s="60"/>
      <c r="Q52" s="60"/>
      <c r="W52" s="60"/>
      <c r="X52" s="60"/>
      <c r="Y52" s="60"/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opLeftCell="A16" zoomScale="70" zoomScaleNormal="70" workbookViewId="0">
      <selection activeCell="L47" sqref="L47"/>
    </sheetView>
  </sheetViews>
  <sheetFormatPr baseColWidth="10" defaultColWidth="11.42578125" defaultRowHeight="15" x14ac:dyDescent="0.25"/>
  <cols>
    <col min="1" max="1" width="28.85546875" bestFit="1" customWidth="1"/>
    <col min="2" max="2" width="25.85546875" bestFit="1" customWidth="1"/>
    <col min="3" max="3" width="16.8554687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bestFit="1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7.85546875" customWidth="1"/>
    <col min="26" max="26" width="15.28515625" bestFit="1" customWidth="1"/>
  </cols>
  <sheetData>
    <row r="1" spans="1:27" x14ac:dyDescent="0.25">
      <c r="B1" s="110" t="s">
        <v>66</v>
      </c>
      <c r="C1" s="135"/>
      <c r="D1" s="111"/>
    </row>
    <row r="2" spans="1:27" ht="15.75" thickBot="1" x14ac:dyDescent="0.3">
      <c r="B2" s="112" t="str">
        <f>+'TOTAL POR MES FEBRERO'!B3:C3</f>
        <v>FEBRERO -2020</v>
      </c>
      <c r="C2" s="136"/>
      <c r="D2" s="113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7" t="s">
        <v>25</v>
      </c>
      <c r="B5" s="138" t="s">
        <v>26</v>
      </c>
      <c r="C5" s="138" t="s">
        <v>27</v>
      </c>
      <c r="D5" s="139" t="s">
        <v>28</v>
      </c>
      <c r="E5" s="138" t="s">
        <v>29</v>
      </c>
      <c r="F5" s="139" t="s">
        <v>30</v>
      </c>
      <c r="G5" s="27"/>
      <c r="H5" s="137" t="s">
        <v>25</v>
      </c>
      <c r="I5" s="138" t="s">
        <v>26</v>
      </c>
      <c r="J5" s="138" t="s">
        <v>27</v>
      </c>
      <c r="K5" s="139" t="s">
        <v>28</v>
      </c>
      <c r="L5" s="138" t="s">
        <v>29</v>
      </c>
      <c r="M5" s="139" t="s">
        <v>30</v>
      </c>
      <c r="N5" s="26"/>
      <c r="O5" s="137" t="s">
        <v>25</v>
      </c>
      <c r="P5" s="138" t="s">
        <v>26</v>
      </c>
      <c r="Q5" s="138" t="s">
        <v>27</v>
      </c>
      <c r="R5" s="139" t="s">
        <v>28</v>
      </c>
      <c r="S5" s="138" t="s">
        <v>29</v>
      </c>
      <c r="T5" s="139" t="s">
        <v>30</v>
      </c>
      <c r="U5" s="26"/>
      <c r="V5" s="137" t="s">
        <v>25</v>
      </c>
      <c r="W5" s="138" t="s">
        <v>26</v>
      </c>
      <c r="X5" s="138" t="s">
        <v>27</v>
      </c>
      <c r="Y5" s="139" t="s">
        <v>28</v>
      </c>
      <c r="Z5" s="138" t="s">
        <v>29</v>
      </c>
      <c r="AA5" s="139" t="s">
        <v>30</v>
      </c>
    </row>
    <row r="6" spans="1:27" x14ac:dyDescent="0.25">
      <c r="A6" s="137"/>
      <c r="B6" s="138"/>
      <c r="C6" s="138"/>
      <c r="D6" s="139"/>
      <c r="E6" s="138"/>
      <c r="F6" s="139"/>
      <c r="G6" s="28"/>
      <c r="H6" s="137"/>
      <c r="I6" s="138"/>
      <c r="J6" s="138"/>
      <c r="K6" s="139"/>
      <c r="L6" s="138"/>
      <c r="M6" s="139"/>
      <c r="N6" s="26"/>
      <c r="O6" s="137"/>
      <c r="P6" s="138"/>
      <c r="Q6" s="138"/>
      <c r="R6" s="139"/>
      <c r="S6" s="138"/>
      <c r="T6" s="139"/>
      <c r="U6" s="26"/>
      <c r="V6" s="137"/>
      <c r="W6" s="138"/>
      <c r="X6" s="138"/>
      <c r="Y6" s="139"/>
      <c r="Z6" s="138"/>
      <c r="AA6" s="139"/>
    </row>
    <row r="7" spans="1:27" x14ac:dyDescent="0.25">
      <c r="A7" s="66" t="s">
        <v>31</v>
      </c>
      <c r="B7" s="29">
        <v>245</v>
      </c>
      <c r="C7" s="29">
        <v>245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167</v>
      </c>
      <c r="Q7" s="29">
        <v>167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201</v>
      </c>
      <c r="X7" s="29">
        <v>201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99</v>
      </c>
      <c r="C8" s="30">
        <v>99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7">
        <v>0</v>
      </c>
      <c r="L8" s="30">
        <f t="shared" ref="L8:L21" si="3">+I8-J8</f>
        <v>0</v>
      </c>
      <c r="M8" s="69">
        <v>0</v>
      </c>
      <c r="N8" s="26"/>
      <c r="O8" s="66" t="s">
        <v>32</v>
      </c>
      <c r="P8" s="29">
        <v>96</v>
      </c>
      <c r="Q8" s="29">
        <v>96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126</v>
      </c>
      <c r="X8" s="29">
        <v>126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x14ac:dyDescent="0.25">
      <c r="A9" s="66" t="s">
        <v>74</v>
      </c>
      <c r="B9" s="29">
        <v>73</v>
      </c>
      <c r="C9" s="30">
        <v>73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7">
        <v>0</v>
      </c>
      <c r="L9" s="30">
        <f t="shared" si="3"/>
        <v>0</v>
      </c>
      <c r="M9" s="69">
        <v>0</v>
      </c>
      <c r="N9" s="26"/>
      <c r="O9" s="66" t="s">
        <v>74</v>
      </c>
      <c r="P9" s="29">
        <v>82</v>
      </c>
      <c r="Q9" s="29">
        <v>82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326</v>
      </c>
      <c r="X9" s="29">
        <v>326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64</v>
      </c>
      <c r="C10" s="30">
        <v>64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7">
        <v>0</v>
      </c>
      <c r="L10" s="30">
        <f t="shared" si="3"/>
        <v>0</v>
      </c>
      <c r="M10" s="69">
        <v>0</v>
      </c>
      <c r="N10" s="26"/>
      <c r="O10" s="66" t="s">
        <v>75</v>
      </c>
      <c r="P10" s="29">
        <v>93</v>
      </c>
      <c r="Q10" s="29">
        <v>93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297</v>
      </c>
      <c r="X10" s="29">
        <v>297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32</v>
      </c>
      <c r="C11" s="30">
        <v>32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7">
        <v>0</v>
      </c>
      <c r="L11" s="30">
        <f t="shared" si="3"/>
        <v>0</v>
      </c>
      <c r="M11" s="69">
        <v>0</v>
      </c>
      <c r="N11" s="26"/>
      <c r="O11" s="66" t="s">
        <v>76</v>
      </c>
      <c r="P11" s="29">
        <v>34</v>
      </c>
      <c r="Q11" s="29">
        <v>34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81</v>
      </c>
      <c r="X11" s="29">
        <v>81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x14ac:dyDescent="0.25">
      <c r="A12" s="66" t="s">
        <v>36</v>
      </c>
      <c r="B12" s="29">
        <v>56</v>
      </c>
      <c r="C12" s="30">
        <v>56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7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v>33</v>
      </c>
      <c r="Q12" s="29">
        <v>33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128</v>
      </c>
      <c r="X12" s="29">
        <v>128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25</v>
      </c>
      <c r="C13" s="30">
        <v>25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7">
        <v>0</v>
      </c>
      <c r="L13" s="30">
        <f t="shared" si="3"/>
        <v>0</v>
      </c>
      <c r="M13" s="69">
        <v>0</v>
      </c>
      <c r="N13" s="26"/>
      <c r="O13" s="66" t="s">
        <v>77</v>
      </c>
      <c r="P13" s="29">
        <v>23</v>
      </c>
      <c r="Q13" s="29">
        <v>23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77</v>
      </c>
      <c r="X13" s="29">
        <v>77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147</v>
      </c>
      <c r="C14" s="30">
        <v>147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7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v>119</v>
      </c>
      <c r="Q14" s="29">
        <v>119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88</v>
      </c>
      <c r="X14" s="29">
        <v>88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182</v>
      </c>
      <c r="C15" s="30">
        <v>182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7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v>128</v>
      </c>
      <c r="Q15" s="29">
        <v>128</v>
      </c>
      <c r="R15" s="67">
        <f t="shared" si="4"/>
        <v>1</v>
      </c>
      <c r="S15" s="30">
        <f t="shared" si="5"/>
        <v>0</v>
      </c>
      <c r="T15" s="69">
        <f t="shared" si="6"/>
        <v>0</v>
      </c>
      <c r="U15" s="26"/>
      <c r="V15" s="66" t="s">
        <v>39</v>
      </c>
      <c r="W15" s="29">
        <v>154</v>
      </c>
      <c r="X15" s="29">
        <v>154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400</v>
      </c>
      <c r="C16" s="30">
        <v>400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7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v>335</v>
      </c>
      <c r="Q16" s="29">
        <v>335</v>
      </c>
      <c r="R16" s="67">
        <f t="shared" si="4"/>
        <v>1</v>
      </c>
      <c r="S16" s="30">
        <f t="shared" si="5"/>
        <v>0</v>
      </c>
      <c r="T16" s="69">
        <f t="shared" si="6"/>
        <v>0</v>
      </c>
      <c r="U16" s="26"/>
      <c r="V16" s="66" t="s">
        <v>40</v>
      </c>
      <c r="W16" s="29">
        <v>347</v>
      </c>
      <c r="X16" s="29">
        <v>347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1335</v>
      </c>
      <c r="C17" s="30">
        <v>1335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7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v>1036</v>
      </c>
      <c r="Q17" s="29">
        <v>1036</v>
      </c>
      <c r="R17" s="67">
        <f t="shared" si="4"/>
        <v>1</v>
      </c>
      <c r="S17" s="30">
        <f t="shared" si="5"/>
        <v>0</v>
      </c>
      <c r="T17" s="69">
        <f t="shared" si="6"/>
        <v>0</v>
      </c>
      <c r="U17" s="26"/>
      <c r="V17" s="66" t="s">
        <v>41</v>
      </c>
      <c r="W17" s="29">
        <v>860</v>
      </c>
      <c r="X17" s="29">
        <v>860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413</v>
      </c>
      <c r="C18" s="30">
        <v>413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7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v>445</v>
      </c>
      <c r="Q18" s="29">
        <v>445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442</v>
      </c>
      <c r="X18" s="29">
        <v>442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83</v>
      </c>
      <c r="B19" s="29">
        <v>218</v>
      </c>
      <c r="C19" s="30">
        <v>218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83</v>
      </c>
      <c r="I19" s="29"/>
      <c r="J19" s="29"/>
      <c r="K19" s="67">
        <v>0</v>
      </c>
      <c r="L19" s="30">
        <f t="shared" si="3"/>
        <v>0</v>
      </c>
      <c r="M19" s="69">
        <v>0</v>
      </c>
      <c r="N19" s="26"/>
      <c r="O19" s="66" t="s">
        <v>83</v>
      </c>
      <c r="P19" s="29">
        <v>231</v>
      </c>
      <c r="Q19" s="29">
        <v>231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414</v>
      </c>
      <c r="X19" s="29">
        <v>414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109</v>
      </c>
      <c r="C20" s="30">
        <v>109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67">
        <v>0</v>
      </c>
      <c r="L20" s="30">
        <f t="shared" si="3"/>
        <v>0</v>
      </c>
      <c r="M20" s="69">
        <v>0</v>
      </c>
      <c r="N20" s="26"/>
      <c r="O20" s="66" t="s">
        <v>78</v>
      </c>
      <c r="P20" s="29">
        <v>91</v>
      </c>
      <c r="Q20" s="29">
        <v>91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242</v>
      </c>
      <c r="X20" s="29">
        <v>242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3398</v>
      </c>
      <c r="C21" s="70">
        <f>SUM(C7:C20)</f>
        <v>3398</v>
      </c>
      <c r="D21" s="67">
        <f t="shared" si="0"/>
        <v>1</v>
      </c>
      <c r="E21" s="71">
        <f t="shared" si="1"/>
        <v>0</v>
      </c>
      <c r="F21" s="69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2913</v>
      </c>
      <c r="Q21" s="70">
        <f>SUM(Q7:Q20)</f>
        <v>2913</v>
      </c>
      <c r="R21" s="80">
        <f t="shared" si="4"/>
        <v>1</v>
      </c>
      <c r="S21" s="42">
        <f t="shared" si="5"/>
        <v>0</v>
      </c>
      <c r="T21" s="42">
        <f t="shared" si="6"/>
        <v>0</v>
      </c>
      <c r="U21" s="26"/>
      <c r="V21" s="66" t="s">
        <v>15</v>
      </c>
      <c r="W21" s="70">
        <f>SUM(W7:W20)</f>
        <v>3783</v>
      </c>
      <c r="X21" s="70">
        <f>SUM(X7:X20)</f>
        <v>3783</v>
      </c>
      <c r="Y21" s="80">
        <f t="shared" si="7"/>
        <v>1</v>
      </c>
      <c r="Z21" s="42">
        <f t="shared" si="8"/>
        <v>0</v>
      </c>
      <c r="AA21" s="42">
        <f t="shared" si="9"/>
        <v>0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7" t="s">
        <v>45</v>
      </c>
      <c r="B23" s="138" t="s">
        <v>26</v>
      </c>
      <c r="C23" s="138" t="s">
        <v>27</v>
      </c>
      <c r="D23" s="139" t="s">
        <v>28</v>
      </c>
      <c r="E23" s="138" t="s">
        <v>29</v>
      </c>
      <c r="F23" s="139" t="s">
        <v>30</v>
      </c>
      <c r="G23" s="25"/>
      <c r="H23" s="137" t="s">
        <v>45</v>
      </c>
      <c r="I23" s="138" t="s">
        <v>26</v>
      </c>
      <c r="J23" s="138" t="s">
        <v>27</v>
      </c>
      <c r="K23" s="139" t="s">
        <v>28</v>
      </c>
      <c r="L23" s="138" t="s">
        <v>29</v>
      </c>
      <c r="M23" s="139" t="s">
        <v>30</v>
      </c>
      <c r="N23" s="26"/>
      <c r="O23" s="137" t="s">
        <v>45</v>
      </c>
      <c r="P23" s="138" t="s">
        <v>26</v>
      </c>
      <c r="Q23" s="138" t="s">
        <v>27</v>
      </c>
      <c r="R23" s="139" t="s">
        <v>28</v>
      </c>
      <c r="S23" s="138" t="s">
        <v>29</v>
      </c>
      <c r="T23" s="139" t="s">
        <v>30</v>
      </c>
      <c r="U23" s="26"/>
      <c r="V23" s="137" t="s">
        <v>45</v>
      </c>
      <c r="W23" s="138" t="s">
        <v>26</v>
      </c>
      <c r="X23" s="138" t="s">
        <v>27</v>
      </c>
      <c r="Y23" s="139" t="s">
        <v>28</v>
      </c>
      <c r="Z23" s="138" t="s">
        <v>29</v>
      </c>
      <c r="AA23" s="139" t="s">
        <v>30</v>
      </c>
    </row>
    <row r="24" spans="1:27" x14ac:dyDescent="0.25">
      <c r="A24" s="137"/>
      <c r="B24" s="138"/>
      <c r="C24" s="138"/>
      <c r="D24" s="139"/>
      <c r="E24" s="138"/>
      <c r="F24" s="139"/>
      <c r="G24" s="25"/>
      <c r="H24" s="137"/>
      <c r="I24" s="138"/>
      <c r="J24" s="138"/>
      <c r="K24" s="139"/>
      <c r="L24" s="138"/>
      <c r="M24" s="139"/>
      <c r="N24" s="26"/>
      <c r="O24" s="137"/>
      <c r="P24" s="138"/>
      <c r="Q24" s="138"/>
      <c r="R24" s="139"/>
      <c r="S24" s="138"/>
      <c r="T24" s="139"/>
      <c r="U24" s="26"/>
      <c r="V24" s="137"/>
      <c r="W24" s="138"/>
      <c r="X24" s="138"/>
      <c r="Y24" s="139"/>
      <c r="Z24" s="138"/>
      <c r="AA24" s="139"/>
    </row>
    <row r="25" spans="1:27" x14ac:dyDescent="0.25">
      <c r="A25" s="63" t="s">
        <v>46</v>
      </c>
      <c r="B25" s="35">
        <v>139</v>
      </c>
      <c r="C25" s="35">
        <v>139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35" si="12">+I25-J25</f>
        <v>0</v>
      </c>
      <c r="M25" s="34">
        <v>0</v>
      </c>
      <c r="N25" s="26"/>
      <c r="O25" s="63" t="s">
        <v>46</v>
      </c>
      <c r="P25" s="35">
        <v>117</v>
      </c>
      <c r="Q25" s="35">
        <v>117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692</v>
      </c>
      <c r="X25" s="81">
        <v>692</v>
      </c>
      <c r="Y25" s="34">
        <f>+X25/W25</f>
        <v>1</v>
      </c>
      <c r="Z25" s="81">
        <f t="shared" ref="Z25:Z35" si="15">+W25-X25</f>
        <v>0</v>
      </c>
      <c r="AA25" s="34">
        <f t="shared" ref="AA25:AA35" si="16">+Z25/W25</f>
        <v>0</v>
      </c>
    </row>
    <row r="26" spans="1:27" x14ac:dyDescent="0.25">
      <c r="A26" s="63" t="s">
        <v>47</v>
      </c>
      <c r="B26" s="35">
        <v>320</v>
      </c>
      <c r="C26" s="35">
        <v>320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/>
      <c r="J26" s="35"/>
      <c r="K26" s="34">
        <v>0</v>
      </c>
      <c r="L26" s="81">
        <f t="shared" si="12"/>
        <v>0</v>
      </c>
      <c r="M26" s="34">
        <v>0</v>
      </c>
      <c r="N26" s="26"/>
      <c r="O26" s="63" t="s">
        <v>47</v>
      </c>
      <c r="P26" s="35">
        <v>238</v>
      </c>
      <c r="Q26" s="35">
        <v>238</v>
      </c>
      <c r="R26" s="34">
        <f t="shared" ref="R26:R35" si="18">+Q26/P26</f>
        <v>1</v>
      </c>
      <c r="S26" s="81">
        <f t="shared" si="13"/>
        <v>0</v>
      </c>
      <c r="T26" s="34">
        <f t="shared" si="14"/>
        <v>0</v>
      </c>
      <c r="U26" s="26"/>
      <c r="V26" s="63" t="s">
        <v>47</v>
      </c>
      <c r="W26" s="35">
        <v>291</v>
      </c>
      <c r="X26" s="81">
        <v>291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28</v>
      </c>
      <c r="C27" s="35">
        <v>28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/>
      <c r="J27" s="35"/>
      <c r="K27" s="34">
        <v>0</v>
      </c>
      <c r="L27" s="81">
        <f t="shared" si="12"/>
        <v>0</v>
      </c>
      <c r="M27" s="34">
        <v>0</v>
      </c>
      <c r="N27" s="26"/>
      <c r="O27" s="63" t="s">
        <v>79</v>
      </c>
      <c r="P27" s="35">
        <v>27</v>
      </c>
      <c r="Q27" s="35">
        <v>27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109</v>
      </c>
      <c r="X27" s="81">
        <v>109</v>
      </c>
      <c r="Y27" s="34">
        <f t="shared" si="19"/>
        <v>1</v>
      </c>
      <c r="Z27" s="81">
        <f t="shared" si="15"/>
        <v>0</v>
      </c>
      <c r="AA27" s="34">
        <f t="shared" si="16"/>
        <v>0</v>
      </c>
    </row>
    <row r="28" spans="1:27" x14ac:dyDescent="0.25">
      <c r="A28" s="63" t="s">
        <v>80</v>
      </c>
      <c r="B28" s="35">
        <v>647</v>
      </c>
      <c r="C28" s="35">
        <v>647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/>
      <c r="J28" s="35"/>
      <c r="K28" s="34">
        <v>0</v>
      </c>
      <c r="L28" s="81">
        <f t="shared" si="12"/>
        <v>0</v>
      </c>
      <c r="M28" s="34">
        <v>0</v>
      </c>
      <c r="N28" s="26"/>
      <c r="O28" s="63" t="s">
        <v>80</v>
      </c>
      <c r="P28" s="35">
        <v>370</v>
      </c>
      <c r="Q28" s="35">
        <v>370</v>
      </c>
      <c r="R28" s="34">
        <f t="shared" si="18"/>
        <v>1</v>
      </c>
      <c r="S28" s="81">
        <f t="shared" si="13"/>
        <v>0</v>
      </c>
      <c r="T28" s="34">
        <f t="shared" si="14"/>
        <v>0</v>
      </c>
      <c r="U28" s="26"/>
      <c r="V28" s="63" t="s">
        <v>80</v>
      </c>
      <c r="W28" s="35">
        <v>972</v>
      </c>
      <c r="X28" s="81">
        <v>972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82</v>
      </c>
      <c r="B29" s="35">
        <v>7</v>
      </c>
      <c r="C29" s="35">
        <v>7</v>
      </c>
      <c r="D29" s="34">
        <f t="shared" si="17"/>
        <v>1</v>
      </c>
      <c r="E29" s="64">
        <f t="shared" si="10"/>
        <v>0</v>
      </c>
      <c r="F29" s="34">
        <f t="shared" si="11"/>
        <v>0</v>
      </c>
      <c r="G29" s="25"/>
      <c r="H29" s="63" t="s">
        <v>82</v>
      </c>
      <c r="I29" s="35"/>
      <c r="J29" s="35"/>
      <c r="K29" s="34">
        <v>0</v>
      </c>
      <c r="L29" s="81">
        <f t="shared" si="12"/>
        <v>0</v>
      </c>
      <c r="M29" s="34">
        <v>0</v>
      </c>
      <c r="N29" s="26"/>
      <c r="O29" s="63" t="s">
        <v>82</v>
      </c>
      <c r="P29" s="35">
        <v>9</v>
      </c>
      <c r="Q29" s="35">
        <v>9</v>
      </c>
      <c r="R29" s="34">
        <f t="shared" si="18"/>
        <v>1</v>
      </c>
      <c r="S29" s="81">
        <f t="shared" si="13"/>
        <v>0</v>
      </c>
      <c r="T29" s="34">
        <f t="shared" si="14"/>
        <v>0</v>
      </c>
      <c r="U29" s="26"/>
      <c r="V29" s="63" t="s">
        <v>82</v>
      </c>
      <c r="W29" s="35">
        <v>108</v>
      </c>
      <c r="X29" s="81">
        <v>108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161</v>
      </c>
      <c r="C30" s="35">
        <v>161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/>
      <c r="J30" s="35"/>
      <c r="K30" s="34">
        <v>0</v>
      </c>
      <c r="L30" s="81">
        <f t="shared" si="12"/>
        <v>0</v>
      </c>
      <c r="M30" s="34">
        <v>0</v>
      </c>
      <c r="N30" s="26"/>
      <c r="O30" s="63" t="s">
        <v>51</v>
      </c>
      <c r="P30" s="35">
        <v>114</v>
      </c>
      <c r="Q30" s="35">
        <v>114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495</v>
      </c>
      <c r="X30" s="81">
        <v>495</v>
      </c>
      <c r="Y30" s="34">
        <f t="shared" si="19"/>
        <v>1</v>
      </c>
      <c r="Z30" s="81">
        <f t="shared" si="15"/>
        <v>0</v>
      </c>
      <c r="AA30" s="34">
        <f t="shared" si="16"/>
        <v>0</v>
      </c>
    </row>
    <row r="31" spans="1:27" x14ac:dyDescent="0.25">
      <c r="A31" s="63" t="s">
        <v>52</v>
      </c>
      <c r="B31" s="35">
        <v>144</v>
      </c>
      <c r="C31" s="35">
        <v>144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/>
      <c r="J31" s="35"/>
      <c r="K31" s="34">
        <v>0</v>
      </c>
      <c r="L31" s="81">
        <f t="shared" si="12"/>
        <v>0</v>
      </c>
      <c r="M31" s="34">
        <v>0</v>
      </c>
      <c r="N31" s="26"/>
      <c r="O31" s="63" t="s">
        <v>52</v>
      </c>
      <c r="P31" s="35">
        <v>113</v>
      </c>
      <c r="Q31" s="35">
        <v>113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286</v>
      </c>
      <c r="X31" s="81">
        <v>286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33</v>
      </c>
      <c r="C32" s="35">
        <v>33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/>
      <c r="J32" s="35"/>
      <c r="K32" s="34">
        <v>0</v>
      </c>
      <c r="L32" s="81">
        <f t="shared" si="12"/>
        <v>0</v>
      </c>
      <c r="M32" s="34">
        <v>0</v>
      </c>
      <c r="N32" s="26"/>
      <c r="O32" s="63" t="s">
        <v>53</v>
      </c>
      <c r="P32" s="35">
        <v>23</v>
      </c>
      <c r="Q32" s="35">
        <v>23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108</v>
      </c>
      <c r="X32" s="81">
        <v>108</v>
      </c>
      <c r="Y32" s="34">
        <f>IFERROR(+X32/W32,"0.00"%)</f>
        <v>1</v>
      </c>
      <c r="Z32" s="81">
        <f t="shared" si="15"/>
        <v>0</v>
      </c>
      <c r="AA32" s="34">
        <f>IFERROR(+Z32/W32,"0%")</f>
        <v>0</v>
      </c>
    </row>
    <row r="33" spans="1:27" x14ac:dyDescent="0.25">
      <c r="A33" s="63" t="s">
        <v>54</v>
      </c>
      <c r="B33" s="35">
        <v>10</v>
      </c>
      <c r="C33" s="35">
        <v>10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/>
      <c r="J33" s="35"/>
      <c r="K33" s="34">
        <v>0</v>
      </c>
      <c r="L33" s="81">
        <f t="shared" si="12"/>
        <v>0</v>
      </c>
      <c r="M33" s="34">
        <v>0</v>
      </c>
      <c r="N33" s="26"/>
      <c r="O33" s="63" t="s">
        <v>54</v>
      </c>
      <c r="P33" s="35">
        <v>13</v>
      </c>
      <c r="Q33" s="35">
        <v>13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48</v>
      </c>
      <c r="X33" s="81">
        <v>48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2</v>
      </c>
      <c r="C34" s="35">
        <v>2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/>
      <c r="J34" s="35"/>
      <c r="K34" s="34">
        <v>0</v>
      </c>
      <c r="L34" s="81">
        <f t="shared" si="12"/>
        <v>0</v>
      </c>
      <c r="M34" s="34">
        <v>0</v>
      </c>
      <c r="N34" s="26"/>
      <c r="O34" s="63" t="s">
        <v>55</v>
      </c>
      <c r="P34" s="35">
        <v>8</v>
      </c>
      <c r="Q34" s="35">
        <v>8</v>
      </c>
      <c r="R34" s="34">
        <f>IFERROR(+Q34/P34,"0.00"%)</f>
        <v>1</v>
      </c>
      <c r="S34" s="81">
        <f t="shared" si="13"/>
        <v>0</v>
      </c>
      <c r="T34" s="100">
        <f>IFERROR(+S34/P34,"0%")</f>
        <v>0</v>
      </c>
      <c r="U34" s="26"/>
      <c r="V34" s="63" t="s">
        <v>55</v>
      </c>
      <c r="W34" s="35">
        <v>29</v>
      </c>
      <c r="X34" s="81">
        <v>29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1491</v>
      </c>
      <c r="C35" s="65">
        <f>SUM(C25:C34)</f>
        <v>1491</v>
      </c>
      <c r="D35" s="34">
        <f t="shared" si="17"/>
        <v>1</v>
      </c>
      <c r="E35" s="64">
        <f t="shared" si="10"/>
        <v>0</v>
      </c>
      <c r="F35" s="34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2"/>
        <v>0</v>
      </c>
      <c r="M35" s="36">
        <v>0</v>
      </c>
      <c r="N35" s="26"/>
      <c r="O35" s="63" t="s">
        <v>15</v>
      </c>
      <c r="P35" s="65">
        <f>SUM(P25:P34)</f>
        <v>1032</v>
      </c>
      <c r="Q35" s="85">
        <f>SUM(Q25:Q34)</f>
        <v>1032</v>
      </c>
      <c r="R35" s="36">
        <f t="shared" si="18"/>
        <v>1</v>
      </c>
      <c r="S35" s="36">
        <f t="shared" si="13"/>
        <v>0</v>
      </c>
      <c r="T35" s="36">
        <f t="shared" si="14"/>
        <v>0</v>
      </c>
      <c r="U35" s="26"/>
      <c r="V35" s="63" t="s">
        <v>15</v>
      </c>
      <c r="W35" s="65">
        <f>SUM(W25:W34)</f>
        <v>3138</v>
      </c>
      <c r="X35" s="65">
        <f>SUM(X25:X34)</f>
        <v>3138</v>
      </c>
      <c r="Y35" s="36">
        <f t="shared" si="19"/>
        <v>1</v>
      </c>
      <c r="Z35" s="36">
        <f t="shared" si="15"/>
        <v>0</v>
      </c>
      <c r="AA35" s="36">
        <f t="shared" si="16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3" t="s">
        <v>56</v>
      </c>
      <c r="B37" s="143" t="s">
        <v>26</v>
      </c>
      <c r="C37" s="143" t="s">
        <v>27</v>
      </c>
      <c r="D37" s="139" t="s">
        <v>28</v>
      </c>
      <c r="E37" s="143" t="s">
        <v>29</v>
      </c>
      <c r="F37" s="139" t="s">
        <v>30</v>
      </c>
      <c r="G37" s="25"/>
      <c r="H37" s="143" t="s">
        <v>56</v>
      </c>
      <c r="I37" s="143" t="s">
        <v>26</v>
      </c>
      <c r="J37" s="143" t="s">
        <v>27</v>
      </c>
      <c r="K37" s="139" t="s">
        <v>28</v>
      </c>
      <c r="L37" s="143" t="s">
        <v>29</v>
      </c>
      <c r="M37" s="139" t="s">
        <v>30</v>
      </c>
      <c r="N37" s="26"/>
      <c r="O37" s="143" t="s">
        <v>56</v>
      </c>
      <c r="P37" s="143" t="s">
        <v>26</v>
      </c>
      <c r="Q37" s="143" t="s">
        <v>27</v>
      </c>
      <c r="R37" s="139" t="s">
        <v>28</v>
      </c>
      <c r="S37" s="143" t="s">
        <v>29</v>
      </c>
      <c r="T37" s="139" t="s">
        <v>30</v>
      </c>
      <c r="U37" s="26"/>
      <c r="V37" s="143" t="s">
        <v>56</v>
      </c>
      <c r="W37" s="143" t="s">
        <v>26</v>
      </c>
      <c r="X37" s="143" t="s">
        <v>27</v>
      </c>
      <c r="Y37" s="139" t="s">
        <v>28</v>
      </c>
      <c r="Z37" s="143" t="s">
        <v>29</v>
      </c>
      <c r="AA37" s="139" t="s">
        <v>30</v>
      </c>
    </row>
    <row r="38" spans="1:27" x14ac:dyDescent="0.25">
      <c r="A38" s="143"/>
      <c r="B38" s="143"/>
      <c r="C38" s="143"/>
      <c r="D38" s="139"/>
      <c r="E38" s="143"/>
      <c r="F38" s="139"/>
      <c r="G38" s="25"/>
      <c r="H38" s="143"/>
      <c r="I38" s="143"/>
      <c r="J38" s="143"/>
      <c r="K38" s="139"/>
      <c r="L38" s="143"/>
      <c r="M38" s="139"/>
      <c r="N38" s="26"/>
      <c r="O38" s="143"/>
      <c r="P38" s="143"/>
      <c r="Q38" s="143"/>
      <c r="R38" s="139"/>
      <c r="S38" s="143"/>
      <c r="T38" s="139"/>
      <c r="U38" s="26"/>
      <c r="V38" s="143"/>
      <c r="W38" s="143"/>
      <c r="X38" s="143"/>
      <c r="Y38" s="139"/>
      <c r="Z38" s="143"/>
      <c r="AA38" s="139"/>
    </row>
    <row r="39" spans="1:27" x14ac:dyDescent="0.25">
      <c r="A39" s="72" t="s">
        <v>57</v>
      </c>
      <c r="B39" s="38">
        <v>2554</v>
      </c>
      <c r="C39" s="38">
        <v>2554</v>
      </c>
      <c r="D39" s="39">
        <f>+C39/B39</f>
        <v>1</v>
      </c>
      <c r="E39" s="73">
        <f t="shared" ref="E39:E47" si="20">+B39-C39</f>
        <v>0</v>
      </c>
      <c r="F39" s="39">
        <f t="shared" ref="F39:F47" si="21">+E39/B39</f>
        <v>0</v>
      </c>
      <c r="G39" s="25"/>
      <c r="H39" s="72" t="s">
        <v>57</v>
      </c>
      <c r="I39" s="38"/>
      <c r="J39" s="38"/>
      <c r="K39" s="39">
        <v>0</v>
      </c>
      <c r="L39" s="40">
        <f t="shared" ref="L39:L47" si="22">+I39-J39</f>
        <v>0</v>
      </c>
      <c r="M39" s="39">
        <v>0</v>
      </c>
      <c r="N39" s="26"/>
      <c r="O39" s="72" t="s">
        <v>57</v>
      </c>
      <c r="P39" s="38">
        <v>1726</v>
      </c>
      <c r="Q39" s="38">
        <v>1726</v>
      </c>
      <c r="R39" s="39">
        <f>+Q39/P39</f>
        <v>1</v>
      </c>
      <c r="S39" s="40">
        <f t="shared" ref="S39:S47" si="23">+P39-Q39</f>
        <v>0</v>
      </c>
      <c r="T39" s="39">
        <f t="shared" ref="T39:T47" si="24">+S39/P39</f>
        <v>0</v>
      </c>
      <c r="U39" s="26"/>
      <c r="V39" s="72" t="s">
        <v>57</v>
      </c>
      <c r="W39" s="38">
        <v>1973</v>
      </c>
      <c r="X39" s="40">
        <v>1973</v>
      </c>
      <c r="Y39" s="39">
        <f>+X39/W39</f>
        <v>1</v>
      </c>
      <c r="Z39" s="40">
        <f t="shared" ref="Z39:Z47" si="25">+W39-X39</f>
        <v>0</v>
      </c>
      <c r="AA39" s="39">
        <f t="shared" ref="AA39:AA47" si="26">+Z39/W39</f>
        <v>0</v>
      </c>
    </row>
    <row r="40" spans="1:27" x14ac:dyDescent="0.25">
      <c r="A40" s="72" t="s">
        <v>58</v>
      </c>
      <c r="B40" s="38">
        <v>4453</v>
      </c>
      <c r="C40" s="38">
        <v>4453</v>
      </c>
      <c r="D40" s="39">
        <f t="shared" ref="D40:D47" si="27">+C40/B40</f>
        <v>1</v>
      </c>
      <c r="E40" s="73">
        <f t="shared" si="20"/>
        <v>0</v>
      </c>
      <c r="F40" s="39">
        <f t="shared" si="21"/>
        <v>0</v>
      </c>
      <c r="G40" s="25"/>
      <c r="H40" s="72" t="s">
        <v>58</v>
      </c>
      <c r="I40" s="38"/>
      <c r="J40" s="38"/>
      <c r="K40" s="39">
        <v>0</v>
      </c>
      <c r="L40" s="40">
        <f t="shared" si="22"/>
        <v>0</v>
      </c>
      <c r="M40" s="39">
        <v>0</v>
      </c>
      <c r="N40" s="26"/>
      <c r="O40" s="72" t="s">
        <v>58</v>
      </c>
      <c r="P40" s="38">
        <v>3269</v>
      </c>
      <c r="Q40" s="38">
        <v>3269</v>
      </c>
      <c r="R40" s="39">
        <f t="shared" ref="R40:R47" si="28">+Q40/P40</f>
        <v>1</v>
      </c>
      <c r="S40" s="40">
        <f t="shared" si="23"/>
        <v>0</v>
      </c>
      <c r="T40" s="39">
        <f t="shared" si="24"/>
        <v>0</v>
      </c>
      <c r="U40" s="26"/>
      <c r="V40" s="72" t="s">
        <v>58</v>
      </c>
      <c r="W40" s="38">
        <v>3770</v>
      </c>
      <c r="X40" s="38">
        <v>3770</v>
      </c>
      <c r="Y40" s="39">
        <f t="shared" ref="Y40:Y47" si="29">+X40/W40</f>
        <v>1</v>
      </c>
      <c r="Z40" s="40">
        <f t="shared" si="25"/>
        <v>0</v>
      </c>
      <c r="AA40" s="39">
        <f t="shared" si="26"/>
        <v>0</v>
      </c>
    </row>
    <row r="41" spans="1:27" x14ac:dyDescent="0.25">
      <c r="A41" s="72" t="s">
        <v>59</v>
      </c>
      <c r="B41" s="38">
        <v>61</v>
      </c>
      <c r="C41" s="38">
        <v>61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/>
      <c r="J41" s="38"/>
      <c r="K41" s="39">
        <v>0</v>
      </c>
      <c r="L41" s="40">
        <f t="shared" si="22"/>
        <v>0</v>
      </c>
      <c r="M41" s="39">
        <v>0</v>
      </c>
      <c r="N41" s="26"/>
      <c r="O41" s="72" t="s">
        <v>59</v>
      </c>
      <c r="P41" s="38">
        <v>48</v>
      </c>
      <c r="Q41" s="38">
        <v>48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v>170</v>
      </c>
      <c r="X41" s="40">
        <v>170</v>
      </c>
      <c r="Y41" s="39">
        <f t="shared" si="29"/>
        <v>1</v>
      </c>
      <c r="Z41" s="40">
        <f t="shared" si="25"/>
        <v>0</v>
      </c>
      <c r="AA41" s="39">
        <f t="shared" si="26"/>
        <v>0</v>
      </c>
    </row>
    <row r="42" spans="1:27" x14ac:dyDescent="0.25">
      <c r="A42" s="72" t="s">
        <v>60</v>
      </c>
      <c r="B42" s="38">
        <v>58</v>
      </c>
      <c r="C42" s="38">
        <v>58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/>
      <c r="J42" s="38"/>
      <c r="K42" s="39">
        <v>0</v>
      </c>
      <c r="L42" s="40">
        <f t="shared" si="22"/>
        <v>0</v>
      </c>
      <c r="M42" s="39">
        <v>0</v>
      </c>
      <c r="N42" s="26"/>
      <c r="O42" s="72" t="s">
        <v>60</v>
      </c>
      <c r="P42" s="38">
        <v>67</v>
      </c>
      <c r="Q42" s="38">
        <v>67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v>295</v>
      </c>
      <c r="X42" s="40">
        <v>295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389</v>
      </c>
      <c r="C43" s="38">
        <v>389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/>
      <c r="J43" s="38"/>
      <c r="K43" s="39">
        <v>0</v>
      </c>
      <c r="L43" s="40">
        <f t="shared" si="22"/>
        <v>0</v>
      </c>
      <c r="M43" s="39">
        <v>0</v>
      </c>
      <c r="N43" s="26"/>
      <c r="O43" s="72" t="s">
        <v>81</v>
      </c>
      <c r="P43" s="38">
        <v>240</v>
      </c>
      <c r="Q43" s="38">
        <v>240</v>
      </c>
      <c r="R43" s="39">
        <f t="shared" si="28"/>
        <v>1</v>
      </c>
      <c r="S43" s="40">
        <f t="shared" si="23"/>
        <v>0</v>
      </c>
      <c r="T43" s="39">
        <f t="shared" si="24"/>
        <v>0</v>
      </c>
      <c r="U43" s="26"/>
      <c r="V43" s="72" t="s">
        <v>81</v>
      </c>
      <c r="W43" s="38">
        <v>503</v>
      </c>
      <c r="X43" s="40">
        <v>503</v>
      </c>
      <c r="Y43" s="39">
        <f t="shared" si="29"/>
        <v>1</v>
      </c>
      <c r="Z43" s="40">
        <f t="shared" si="25"/>
        <v>0</v>
      </c>
      <c r="AA43" s="39">
        <f t="shared" si="26"/>
        <v>0</v>
      </c>
    </row>
    <row r="44" spans="1:27" x14ac:dyDescent="0.25">
      <c r="A44" s="72" t="s">
        <v>62</v>
      </c>
      <c r="B44" s="38">
        <v>13</v>
      </c>
      <c r="C44" s="38">
        <v>13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/>
      <c r="J44" s="38"/>
      <c r="K44" s="39">
        <v>0</v>
      </c>
      <c r="L44" s="40">
        <f t="shared" si="22"/>
        <v>0</v>
      </c>
      <c r="M44" s="39">
        <v>0</v>
      </c>
      <c r="N44" s="26"/>
      <c r="O44" s="72" t="s">
        <v>62</v>
      </c>
      <c r="P44" s="38">
        <v>32</v>
      </c>
      <c r="Q44" s="38">
        <v>32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v>203</v>
      </c>
      <c r="X44" s="40">
        <v>203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240</v>
      </c>
      <c r="C45" s="38">
        <v>240</v>
      </c>
      <c r="D45" s="39">
        <f t="shared" si="27"/>
        <v>1</v>
      </c>
      <c r="E45" s="73">
        <f t="shared" si="20"/>
        <v>0</v>
      </c>
      <c r="F45" s="39">
        <f t="shared" si="21"/>
        <v>0</v>
      </c>
      <c r="G45" s="25"/>
      <c r="H45" s="72" t="s">
        <v>63</v>
      </c>
      <c r="I45" s="38"/>
      <c r="J45" s="38"/>
      <c r="K45" s="39">
        <v>0</v>
      </c>
      <c r="L45" s="40">
        <f t="shared" si="22"/>
        <v>0</v>
      </c>
      <c r="M45" s="39">
        <v>0</v>
      </c>
      <c r="N45" s="26"/>
      <c r="O45" s="72" t="s">
        <v>63</v>
      </c>
      <c r="P45" s="38">
        <v>231</v>
      </c>
      <c r="Q45" s="38">
        <v>231</v>
      </c>
      <c r="R45" s="39">
        <f t="shared" si="28"/>
        <v>1</v>
      </c>
      <c r="S45" s="40">
        <f t="shared" si="23"/>
        <v>0</v>
      </c>
      <c r="T45" s="39">
        <f t="shared" si="24"/>
        <v>0</v>
      </c>
      <c r="U45" s="26"/>
      <c r="V45" s="72" t="s">
        <v>63</v>
      </c>
      <c r="W45" s="38">
        <v>398</v>
      </c>
      <c r="X45" s="40">
        <v>398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409</v>
      </c>
      <c r="C46" s="38">
        <v>409</v>
      </c>
      <c r="D46" s="39">
        <f t="shared" si="27"/>
        <v>1</v>
      </c>
      <c r="E46" s="73">
        <f t="shared" si="20"/>
        <v>0</v>
      </c>
      <c r="F46" s="39">
        <f t="shared" si="21"/>
        <v>0</v>
      </c>
      <c r="G46" s="25"/>
      <c r="H46" s="72" t="s">
        <v>64</v>
      </c>
      <c r="I46" s="38"/>
      <c r="J46" s="38"/>
      <c r="K46" s="39">
        <v>0</v>
      </c>
      <c r="L46" s="40">
        <f t="shared" si="22"/>
        <v>0</v>
      </c>
      <c r="M46" s="39">
        <v>0</v>
      </c>
      <c r="N46" s="26"/>
      <c r="O46" s="72" t="s">
        <v>64</v>
      </c>
      <c r="P46" s="38">
        <v>393</v>
      </c>
      <c r="Q46" s="38">
        <v>393</v>
      </c>
      <c r="R46" s="39">
        <f t="shared" si="28"/>
        <v>1</v>
      </c>
      <c r="S46" s="40">
        <f t="shared" si="23"/>
        <v>0</v>
      </c>
      <c r="T46" s="39">
        <f t="shared" si="24"/>
        <v>0</v>
      </c>
      <c r="U46" s="26"/>
      <c r="V46" s="72" t="s">
        <v>64</v>
      </c>
      <c r="W46" s="38">
        <v>726</v>
      </c>
      <c r="X46" s="40">
        <v>726</v>
      </c>
      <c r="Y46" s="39">
        <f t="shared" si="29"/>
        <v>1</v>
      </c>
      <c r="Z46" s="40">
        <f t="shared" si="25"/>
        <v>0</v>
      </c>
      <c r="AA46" s="39">
        <f t="shared" si="26"/>
        <v>0</v>
      </c>
    </row>
    <row r="47" spans="1:27" x14ac:dyDescent="0.25">
      <c r="A47" s="72" t="s">
        <v>15</v>
      </c>
      <c r="B47" s="74">
        <f>SUM(B39:B46)</f>
        <v>8177</v>
      </c>
      <c r="C47" s="74">
        <f>SUM(C39:C46)</f>
        <v>8177</v>
      </c>
      <c r="D47" s="41">
        <f t="shared" si="27"/>
        <v>1</v>
      </c>
      <c r="E47" s="75">
        <f t="shared" si="20"/>
        <v>0</v>
      </c>
      <c r="F47" s="41">
        <f t="shared" si="21"/>
        <v>0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41">
        <v>0</v>
      </c>
      <c r="L47" s="41">
        <f t="shared" si="22"/>
        <v>0</v>
      </c>
      <c r="M47" s="41">
        <v>0</v>
      </c>
      <c r="N47" s="26"/>
      <c r="O47" s="72" t="s">
        <v>15</v>
      </c>
      <c r="P47" s="74">
        <f>SUM(P39:P46)</f>
        <v>6006</v>
      </c>
      <c r="Q47" s="74">
        <f>SUM(Q39:Q46)</f>
        <v>6006</v>
      </c>
      <c r="R47" s="41">
        <f t="shared" si="28"/>
        <v>1</v>
      </c>
      <c r="S47" s="84">
        <f t="shared" si="23"/>
        <v>0</v>
      </c>
      <c r="T47" s="41">
        <f t="shared" si="24"/>
        <v>0</v>
      </c>
      <c r="U47" s="26"/>
      <c r="V47" s="72" t="s">
        <v>15</v>
      </c>
      <c r="W47" s="74">
        <f>SUM(W39:W46)</f>
        <v>8038</v>
      </c>
      <c r="X47" s="74">
        <f>SUM(X39:X46)</f>
        <v>8038</v>
      </c>
      <c r="Y47" s="41">
        <f t="shared" si="29"/>
        <v>1</v>
      </c>
      <c r="Z47" s="84">
        <f t="shared" si="25"/>
        <v>0</v>
      </c>
      <c r="AA47" s="41">
        <f t="shared" si="26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13066</v>
      </c>
      <c r="C49" s="44">
        <f>SUM(C47,C35,C21)</f>
        <v>13066</v>
      </c>
      <c r="D49" s="45">
        <f t="shared" ref="D49" si="30">+C49/B49</f>
        <v>1</v>
      </c>
      <c r="E49" s="53">
        <f t="shared" ref="E49" si="31">+B49-C49</f>
        <v>0</v>
      </c>
      <c r="F49" s="46">
        <f t="shared" ref="F49" si="32">+E49/B49</f>
        <v>0</v>
      </c>
      <c r="G49" s="101"/>
      <c r="H49" s="43" t="s">
        <v>15</v>
      </c>
      <c r="I49" s="44">
        <f>+'TOTAL POR MES FEBRERO'!B51</f>
        <v>41850</v>
      </c>
      <c r="J49" s="44">
        <f>+'TOTAL POR MES FEBRERO'!C51</f>
        <v>41212</v>
      </c>
      <c r="K49" s="54">
        <f t="shared" ref="K49" si="33">+J49/I49</f>
        <v>0.9847550776583035</v>
      </c>
      <c r="L49" s="53">
        <f t="shared" ref="L49" si="34">+I49-J49</f>
        <v>638</v>
      </c>
      <c r="M49" s="55">
        <f t="shared" ref="M49" si="35">+L49/I49</f>
        <v>1.5244922341696535E-2</v>
      </c>
      <c r="N49" s="26"/>
      <c r="O49" s="43" t="s">
        <v>15</v>
      </c>
      <c r="P49" s="47">
        <f>SUM(P47,P35,P21)</f>
        <v>9951</v>
      </c>
      <c r="Q49" s="47">
        <f>SUM(Q47,Q35,Q21)</f>
        <v>9951</v>
      </c>
      <c r="R49" s="45">
        <f t="shared" ref="R49" si="36">+Q49/P49</f>
        <v>1</v>
      </c>
      <c r="S49" s="53">
        <f t="shared" ref="S49" si="37">+P49-Q49</f>
        <v>0</v>
      </c>
      <c r="T49" s="46">
        <f t="shared" ref="T49" si="38">+S49/P49</f>
        <v>0</v>
      </c>
      <c r="U49" s="26"/>
      <c r="V49" s="43" t="s">
        <v>15</v>
      </c>
      <c r="W49" s="44">
        <f>SUM(W47,W35,W21)</f>
        <v>14959</v>
      </c>
      <c r="X49" s="44">
        <f>SUM(X47,X35,X21)</f>
        <v>14959</v>
      </c>
      <c r="Y49" s="45">
        <f t="shared" ref="Y49" si="39">+X49/W49</f>
        <v>1</v>
      </c>
      <c r="Z49" s="53">
        <f t="shared" ref="Z49" si="40">+W49-X49</f>
        <v>0</v>
      </c>
      <c r="AA49" s="46">
        <f t="shared" ref="AA49" si="41">+Z49/W49</f>
        <v>0</v>
      </c>
    </row>
    <row r="51" spans="1:27" x14ac:dyDescent="0.25">
      <c r="B51" s="60"/>
      <c r="C51" s="60"/>
      <c r="P51" s="60"/>
      <c r="Q51" s="60"/>
      <c r="W51" s="60"/>
      <c r="X51" s="60"/>
    </row>
    <row r="52" spans="1:27" x14ac:dyDescent="0.25">
      <c r="B52" s="60"/>
      <c r="C52" s="60"/>
      <c r="D52" s="60"/>
      <c r="P52" s="60"/>
      <c r="Q52" s="60"/>
      <c r="R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abSelected="1" topLeftCell="I16" zoomScale="70" zoomScaleNormal="70" workbookViewId="0">
      <selection activeCell="X44" sqref="X44"/>
    </sheetView>
  </sheetViews>
  <sheetFormatPr baseColWidth="10" defaultColWidth="11.42578125" defaultRowHeight="15" x14ac:dyDescent="0.25"/>
  <cols>
    <col min="1" max="1" width="28.85546875" customWidth="1"/>
    <col min="2" max="2" width="25.85546875" bestFit="1" customWidth="1"/>
    <col min="3" max="3" width="18.140625" bestFit="1" customWidth="1"/>
    <col min="4" max="4" width="11" customWidth="1"/>
    <col min="5" max="5" width="15.28515625" bestFit="1" customWidth="1"/>
    <col min="6" max="6" width="14.7109375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3" max="13" width="15.28515625" customWidth="1"/>
    <col min="15" max="15" width="28.85546875" bestFit="1" customWidth="1"/>
    <col min="16" max="16" width="25.85546875" bestFit="1" customWidth="1"/>
    <col min="17" max="17" width="18.140625" bestFit="1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8.140625" bestFit="1" customWidth="1"/>
    <col min="26" max="26" width="15.28515625" bestFit="1" customWidth="1"/>
  </cols>
  <sheetData>
    <row r="1" spans="1:27" x14ac:dyDescent="0.25">
      <c r="B1" s="110" t="s">
        <v>66</v>
      </c>
      <c r="C1" s="135"/>
      <c r="D1" s="111"/>
    </row>
    <row r="2" spans="1:27" ht="15.75" thickBot="1" x14ac:dyDescent="0.3">
      <c r="B2" s="112" t="str">
        <f>+'TOTAL POR MES MARZO'!B3:C3</f>
        <v>MARZO -2020</v>
      </c>
      <c r="C2" s="136"/>
      <c r="D2" s="113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7" t="s">
        <v>25</v>
      </c>
      <c r="B5" s="138" t="s">
        <v>26</v>
      </c>
      <c r="C5" s="138" t="s">
        <v>27</v>
      </c>
      <c r="D5" s="139" t="s">
        <v>28</v>
      </c>
      <c r="E5" s="138" t="s">
        <v>29</v>
      </c>
      <c r="F5" s="139" t="s">
        <v>30</v>
      </c>
      <c r="G5" s="27"/>
      <c r="H5" s="137" t="s">
        <v>25</v>
      </c>
      <c r="I5" s="138" t="s">
        <v>26</v>
      </c>
      <c r="J5" s="138" t="s">
        <v>27</v>
      </c>
      <c r="K5" s="139" t="s">
        <v>28</v>
      </c>
      <c r="L5" s="138" t="s">
        <v>29</v>
      </c>
      <c r="M5" s="139" t="s">
        <v>30</v>
      </c>
      <c r="N5" s="26"/>
      <c r="O5" s="137" t="s">
        <v>25</v>
      </c>
      <c r="P5" s="138" t="s">
        <v>26</v>
      </c>
      <c r="Q5" s="138" t="s">
        <v>27</v>
      </c>
      <c r="R5" s="139" t="s">
        <v>28</v>
      </c>
      <c r="S5" s="138" t="s">
        <v>29</v>
      </c>
      <c r="T5" s="139" t="s">
        <v>30</v>
      </c>
      <c r="U5" s="26"/>
      <c r="V5" s="137" t="s">
        <v>25</v>
      </c>
      <c r="W5" s="138" t="s">
        <v>26</v>
      </c>
      <c r="X5" s="138" t="s">
        <v>27</v>
      </c>
      <c r="Y5" s="139" t="s">
        <v>28</v>
      </c>
      <c r="Z5" s="138" t="s">
        <v>29</v>
      </c>
      <c r="AA5" s="139" t="s">
        <v>30</v>
      </c>
    </row>
    <row r="6" spans="1:27" x14ac:dyDescent="0.25">
      <c r="A6" s="137"/>
      <c r="B6" s="138"/>
      <c r="C6" s="138"/>
      <c r="D6" s="139"/>
      <c r="E6" s="138"/>
      <c r="F6" s="139"/>
      <c r="G6" s="28"/>
      <c r="H6" s="137"/>
      <c r="I6" s="138"/>
      <c r="J6" s="138"/>
      <c r="K6" s="139"/>
      <c r="L6" s="138"/>
      <c r="M6" s="139"/>
      <c r="N6" s="26"/>
      <c r="O6" s="137"/>
      <c r="P6" s="138"/>
      <c r="Q6" s="138"/>
      <c r="R6" s="139"/>
      <c r="S6" s="138"/>
      <c r="T6" s="139"/>
      <c r="U6" s="26"/>
      <c r="V6" s="137"/>
      <c r="W6" s="138"/>
      <c r="X6" s="138"/>
      <c r="Y6" s="139"/>
      <c r="Z6" s="138"/>
      <c r="AA6" s="139"/>
    </row>
    <row r="7" spans="1:27" x14ac:dyDescent="0.25">
      <c r="A7" s="66" t="s">
        <v>31</v>
      </c>
      <c r="B7" s="29">
        <v>66</v>
      </c>
      <c r="C7" s="29">
        <v>54</v>
      </c>
      <c r="D7" s="86">
        <f t="shared" ref="D7:D21" si="0">+C7/B7</f>
        <v>0.81818181818181823</v>
      </c>
      <c r="E7" s="68">
        <f t="shared" ref="E7:E21" si="1">+B7-C7</f>
        <v>12</v>
      </c>
      <c r="F7" s="86">
        <f t="shared" ref="F7:F21" si="2">+E7/B7</f>
        <v>0.18181818181818182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55</v>
      </c>
      <c r="Q7" s="29">
        <v>52</v>
      </c>
      <c r="R7" s="86">
        <f t="shared" ref="R7:R21" si="3">+Q7/P7</f>
        <v>0.94545454545454544</v>
      </c>
      <c r="S7" s="30">
        <f t="shared" ref="S7:S20" si="4">+P7-Q7</f>
        <v>3</v>
      </c>
      <c r="T7" s="86">
        <f t="shared" ref="T7:T21" si="5">+S7/P7</f>
        <v>5.4545454545454543E-2</v>
      </c>
      <c r="U7" s="26"/>
      <c r="V7" s="66" t="s">
        <v>31</v>
      </c>
      <c r="W7" s="29">
        <v>47</v>
      </c>
      <c r="X7" s="29">
        <v>44</v>
      </c>
      <c r="Y7" s="86">
        <f t="shared" ref="Y7:Y21" si="6">+X7/W7</f>
        <v>0.93617021276595747</v>
      </c>
      <c r="Z7" s="30">
        <f t="shared" ref="Z7:Z20" si="7">+W7-X7</f>
        <v>3</v>
      </c>
      <c r="AA7" s="86">
        <f t="shared" ref="AA7:AA21" si="8">+Z7/W7</f>
        <v>6.3829787234042548E-2</v>
      </c>
    </row>
    <row r="8" spans="1:27" x14ac:dyDescent="0.25">
      <c r="A8" s="66" t="s">
        <v>32</v>
      </c>
      <c r="B8" s="29">
        <v>24</v>
      </c>
      <c r="C8" s="30">
        <v>23</v>
      </c>
      <c r="D8" s="86">
        <f t="shared" si="0"/>
        <v>0.95833333333333337</v>
      </c>
      <c r="E8" s="68">
        <f t="shared" si="1"/>
        <v>1</v>
      </c>
      <c r="F8" s="86">
        <f t="shared" si="2"/>
        <v>4.1666666666666664E-2</v>
      </c>
      <c r="G8" s="25"/>
      <c r="H8" s="66" t="s">
        <v>32</v>
      </c>
      <c r="I8" s="29"/>
      <c r="J8" s="29"/>
      <c r="K8" s="67">
        <v>0</v>
      </c>
      <c r="L8" s="30">
        <f t="shared" ref="L8:L21" si="9">+I8-J8</f>
        <v>0</v>
      </c>
      <c r="M8" s="69">
        <v>0</v>
      </c>
      <c r="N8" s="26"/>
      <c r="O8" s="66" t="s">
        <v>32</v>
      </c>
      <c r="P8" s="29">
        <v>21</v>
      </c>
      <c r="Q8" s="29">
        <v>18</v>
      </c>
      <c r="R8" s="86">
        <f t="shared" si="3"/>
        <v>0.8571428571428571</v>
      </c>
      <c r="S8" s="30">
        <f t="shared" si="4"/>
        <v>3</v>
      </c>
      <c r="T8" s="86">
        <f t="shared" si="5"/>
        <v>0.14285714285714285</v>
      </c>
      <c r="U8" s="26"/>
      <c r="V8" s="66" t="s">
        <v>32</v>
      </c>
      <c r="W8" s="29">
        <v>16</v>
      </c>
      <c r="X8" s="29">
        <v>14</v>
      </c>
      <c r="Y8" s="86">
        <f t="shared" si="6"/>
        <v>0.875</v>
      </c>
      <c r="Z8" s="30">
        <f t="shared" si="7"/>
        <v>2</v>
      </c>
      <c r="AA8" s="86">
        <f t="shared" si="8"/>
        <v>0.125</v>
      </c>
    </row>
    <row r="9" spans="1:27" x14ac:dyDescent="0.25">
      <c r="A9" s="66" t="s">
        <v>74</v>
      </c>
      <c r="B9" s="29">
        <v>18</v>
      </c>
      <c r="C9" s="30">
        <v>15</v>
      </c>
      <c r="D9" s="86">
        <f t="shared" si="0"/>
        <v>0.83333333333333337</v>
      </c>
      <c r="E9" s="68">
        <f t="shared" si="1"/>
        <v>3</v>
      </c>
      <c r="F9" s="86">
        <f t="shared" si="2"/>
        <v>0.16666666666666666</v>
      </c>
      <c r="G9" s="25"/>
      <c r="H9" s="66" t="s">
        <v>74</v>
      </c>
      <c r="I9" s="29"/>
      <c r="J9" s="29"/>
      <c r="K9" s="67">
        <v>0</v>
      </c>
      <c r="L9" s="30">
        <f t="shared" si="9"/>
        <v>0</v>
      </c>
      <c r="M9" s="69">
        <v>0</v>
      </c>
      <c r="N9" s="26"/>
      <c r="O9" s="66" t="s">
        <v>74</v>
      </c>
      <c r="P9" s="29">
        <v>23</v>
      </c>
      <c r="Q9" s="29">
        <v>23</v>
      </c>
      <c r="R9" s="86">
        <f t="shared" si="3"/>
        <v>1</v>
      </c>
      <c r="S9" s="30">
        <f t="shared" si="4"/>
        <v>0</v>
      </c>
      <c r="T9" s="86">
        <f t="shared" si="5"/>
        <v>0</v>
      </c>
      <c r="U9" s="26"/>
      <c r="V9" s="66" t="s">
        <v>74</v>
      </c>
      <c r="W9" s="29">
        <v>40</v>
      </c>
      <c r="X9" s="29">
        <v>37</v>
      </c>
      <c r="Y9" s="86">
        <f t="shared" si="6"/>
        <v>0.92500000000000004</v>
      </c>
      <c r="Z9" s="30">
        <f t="shared" si="7"/>
        <v>3</v>
      </c>
      <c r="AA9" s="86">
        <f t="shared" si="8"/>
        <v>7.4999999999999997E-2</v>
      </c>
    </row>
    <row r="10" spans="1:27" x14ac:dyDescent="0.25">
      <c r="A10" s="66" t="s">
        <v>75</v>
      </c>
      <c r="B10" s="29">
        <v>18</v>
      </c>
      <c r="C10" s="30">
        <v>13</v>
      </c>
      <c r="D10" s="86">
        <f t="shared" si="0"/>
        <v>0.72222222222222221</v>
      </c>
      <c r="E10" s="68">
        <f t="shared" si="1"/>
        <v>5</v>
      </c>
      <c r="F10" s="86">
        <f t="shared" si="2"/>
        <v>0.27777777777777779</v>
      </c>
      <c r="G10" s="25"/>
      <c r="H10" s="66" t="s">
        <v>75</v>
      </c>
      <c r="I10" s="29"/>
      <c r="J10" s="29"/>
      <c r="K10" s="67">
        <v>0</v>
      </c>
      <c r="L10" s="30">
        <f t="shared" si="9"/>
        <v>0</v>
      </c>
      <c r="M10" s="69">
        <v>0</v>
      </c>
      <c r="N10" s="26"/>
      <c r="O10" s="66" t="s">
        <v>75</v>
      </c>
      <c r="P10" s="29">
        <v>25</v>
      </c>
      <c r="Q10" s="29">
        <v>23</v>
      </c>
      <c r="R10" s="86">
        <f t="shared" si="3"/>
        <v>0.92</v>
      </c>
      <c r="S10" s="30">
        <f t="shared" si="4"/>
        <v>2</v>
      </c>
      <c r="T10" s="86">
        <f t="shared" si="5"/>
        <v>0.08</v>
      </c>
      <c r="U10" s="26"/>
      <c r="V10" s="66" t="s">
        <v>75</v>
      </c>
      <c r="W10" s="29">
        <v>68</v>
      </c>
      <c r="X10" s="29">
        <v>62</v>
      </c>
      <c r="Y10" s="86">
        <f t="shared" si="6"/>
        <v>0.91176470588235292</v>
      </c>
      <c r="Z10" s="30">
        <f t="shared" si="7"/>
        <v>6</v>
      </c>
      <c r="AA10" s="86">
        <f t="shared" si="8"/>
        <v>8.8235294117647065E-2</v>
      </c>
    </row>
    <row r="11" spans="1:27" x14ac:dyDescent="0.25">
      <c r="A11" s="66" t="s">
        <v>76</v>
      </c>
      <c r="B11" s="29">
        <v>12</v>
      </c>
      <c r="C11" s="30">
        <v>10</v>
      </c>
      <c r="D11" s="86">
        <f t="shared" si="0"/>
        <v>0.83333333333333337</v>
      </c>
      <c r="E11" s="68">
        <f t="shared" si="1"/>
        <v>2</v>
      </c>
      <c r="F11" s="86">
        <f t="shared" si="2"/>
        <v>0.16666666666666666</v>
      </c>
      <c r="G11" s="25"/>
      <c r="H11" s="66" t="s">
        <v>76</v>
      </c>
      <c r="I11" s="29"/>
      <c r="J11" s="29"/>
      <c r="K11" s="67">
        <v>0</v>
      </c>
      <c r="L11" s="30">
        <f t="shared" si="9"/>
        <v>0</v>
      </c>
      <c r="M11" s="69">
        <v>0</v>
      </c>
      <c r="N11" s="26"/>
      <c r="O11" s="66" t="s">
        <v>76</v>
      </c>
      <c r="P11" s="29">
        <v>10</v>
      </c>
      <c r="Q11" s="29">
        <v>8</v>
      </c>
      <c r="R11" s="86">
        <f t="shared" si="3"/>
        <v>0.8</v>
      </c>
      <c r="S11" s="30">
        <f t="shared" si="4"/>
        <v>2</v>
      </c>
      <c r="T11" s="86">
        <f t="shared" si="5"/>
        <v>0.2</v>
      </c>
      <c r="U11" s="26"/>
      <c r="V11" s="66" t="s">
        <v>76</v>
      </c>
      <c r="W11" s="29">
        <v>13</v>
      </c>
      <c r="X11" s="29">
        <v>12</v>
      </c>
      <c r="Y11" s="86">
        <f t="shared" si="6"/>
        <v>0.92307692307692313</v>
      </c>
      <c r="Z11" s="30">
        <f t="shared" si="7"/>
        <v>1</v>
      </c>
      <c r="AA11" s="86">
        <f t="shared" si="8"/>
        <v>7.6923076923076927E-2</v>
      </c>
    </row>
    <row r="12" spans="1:27" x14ac:dyDescent="0.25">
      <c r="A12" s="66" t="s">
        <v>36</v>
      </c>
      <c r="B12" s="29">
        <v>14</v>
      </c>
      <c r="C12" s="30">
        <v>14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/>
      <c r="J12" s="29"/>
      <c r="K12" s="67">
        <v>0</v>
      </c>
      <c r="L12" s="30">
        <f t="shared" si="9"/>
        <v>0</v>
      </c>
      <c r="M12" s="69">
        <v>0</v>
      </c>
      <c r="N12" s="26"/>
      <c r="O12" s="66" t="s">
        <v>36</v>
      </c>
      <c r="P12" s="29">
        <v>12</v>
      </c>
      <c r="Q12" s="29">
        <v>12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8</v>
      </c>
      <c r="X12" s="29">
        <v>8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x14ac:dyDescent="0.25">
      <c r="A13" s="66" t="s">
        <v>77</v>
      </c>
      <c r="B13" s="29">
        <v>5</v>
      </c>
      <c r="C13" s="30">
        <v>4</v>
      </c>
      <c r="D13" s="86">
        <f t="shared" si="0"/>
        <v>0.8</v>
      </c>
      <c r="E13" s="68">
        <f t="shared" si="1"/>
        <v>1</v>
      </c>
      <c r="F13" s="86">
        <f t="shared" si="2"/>
        <v>0.2</v>
      </c>
      <c r="G13" s="25"/>
      <c r="H13" s="66" t="s">
        <v>77</v>
      </c>
      <c r="I13" s="29"/>
      <c r="J13" s="29"/>
      <c r="K13" s="67">
        <v>0</v>
      </c>
      <c r="L13" s="30">
        <f t="shared" si="9"/>
        <v>0</v>
      </c>
      <c r="M13" s="69">
        <v>0</v>
      </c>
      <c r="N13" s="26"/>
      <c r="O13" s="66" t="s">
        <v>77</v>
      </c>
      <c r="P13" s="29">
        <v>6</v>
      </c>
      <c r="Q13" s="29">
        <v>5</v>
      </c>
      <c r="R13" s="86">
        <f t="shared" si="3"/>
        <v>0.83333333333333337</v>
      </c>
      <c r="S13" s="30">
        <f t="shared" si="4"/>
        <v>1</v>
      </c>
      <c r="T13" s="86">
        <f t="shared" si="5"/>
        <v>0.16666666666666666</v>
      </c>
      <c r="U13" s="26"/>
      <c r="V13" s="66" t="s">
        <v>77</v>
      </c>
      <c r="W13" s="29">
        <v>15</v>
      </c>
      <c r="X13" s="29">
        <v>15</v>
      </c>
      <c r="Y13" s="86">
        <f t="shared" si="6"/>
        <v>1</v>
      </c>
      <c r="Z13" s="30">
        <f t="shared" si="7"/>
        <v>0</v>
      </c>
      <c r="AA13" s="86">
        <f t="shared" si="8"/>
        <v>0</v>
      </c>
    </row>
    <row r="14" spans="1:27" x14ac:dyDescent="0.25">
      <c r="A14" s="66" t="s">
        <v>38</v>
      </c>
      <c r="B14" s="29">
        <v>28</v>
      </c>
      <c r="C14" s="30">
        <v>26</v>
      </c>
      <c r="D14" s="86">
        <f t="shared" si="0"/>
        <v>0.9285714285714286</v>
      </c>
      <c r="E14" s="68">
        <f t="shared" si="1"/>
        <v>2</v>
      </c>
      <c r="F14" s="86">
        <f t="shared" si="2"/>
        <v>7.1428571428571425E-2</v>
      </c>
      <c r="G14" s="25"/>
      <c r="H14" s="66" t="s">
        <v>38</v>
      </c>
      <c r="I14" s="29"/>
      <c r="J14" s="29"/>
      <c r="K14" s="67">
        <v>0</v>
      </c>
      <c r="L14" s="30">
        <f t="shared" si="9"/>
        <v>0</v>
      </c>
      <c r="M14" s="69">
        <v>0</v>
      </c>
      <c r="N14" s="26"/>
      <c r="O14" s="66" t="s">
        <v>38</v>
      </c>
      <c r="P14" s="29">
        <v>27</v>
      </c>
      <c r="Q14" s="29">
        <v>25</v>
      </c>
      <c r="R14" s="86">
        <f t="shared" si="3"/>
        <v>0.92592592592592593</v>
      </c>
      <c r="S14" s="30">
        <f t="shared" si="4"/>
        <v>2</v>
      </c>
      <c r="T14" s="86">
        <f t="shared" si="5"/>
        <v>7.407407407407407E-2</v>
      </c>
      <c r="U14" s="26"/>
      <c r="V14" s="66" t="s">
        <v>38</v>
      </c>
      <c r="W14" s="29">
        <v>21</v>
      </c>
      <c r="X14" s="29">
        <v>20</v>
      </c>
      <c r="Y14" s="86">
        <f t="shared" si="6"/>
        <v>0.95238095238095233</v>
      </c>
      <c r="Z14" s="30">
        <f t="shared" si="7"/>
        <v>1</v>
      </c>
      <c r="AA14" s="86">
        <f t="shared" si="8"/>
        <v>4.7619047619047616E-2</v>
      </c>
    </row>
    <row r="15" spans="1:27" x14ac:dyDescent="0.25">
      <c r="A15" s="66" t="s">
        <v>39</v>
      </c>
      <c r="B15" s="29">
        <v>53</v>
      </c>
      <c r="C15" s="30">
        <v>45</v>
      </c>
      <c r="D15" s="86">
        <f t="shared" si="0"/>
        <v>0.84905660377358494</v>
      </c>
      <c r="E15" s="68">
        <f t="shared" si="1"/>
        <v>8</v>
      </c>
      <c r="F15" s="86">
        <f t="shared" si="2"/>
        <v>0.15094339622641509</v>
      </c>
      <c r="G15" s="25"/>
      <c r="H15" s="66" t="s">
        <v>39</v>
      </c>
      <c r="I15" s="29"/>
      <c r="J15" s="29"/>
      <c r="K15" s="67">
        <v>0</v>
      </c>
      <c r="L15" s="30">
        <f t="shared" si="9"/>
        <v>0</v>
      </c>
      <c r="M15" s="69">
        <v>0</v>
      </c>
      <c r="N15" s="26"/>
      <c r="O15" s="66" t="s">
        <v>39</v>
      </c>
      <c r="P15" s="29">
        <v>29</v>
      </c>
      <c r="Q15" s="29">
        <v>27</v>
      </c>
      <c r="R15" s="86">
        <f t="shared" si="3"/>
        <v>0.93103448275862066</v>
      </c>
      <c r="S15" s="30">
        <f t="shared" si="4"/>
        <v>2</v>
      </c>
      <c r="T15" s="86">
        <f t="shared" si="5"/>
        <v>6.8965517241379309E-2</v>
      </c>
      <c r="U15" s="26"/>
      <c r="V15" s="66" t="s">
        <v>39</v>
      </c>
      <c r="W15" s="29">
        <v>42</v>
      </c>
      <c r="X15" s="29">
        <v>40</v>
      </c>
      <c r="Y15" s="86">
        <f t="shared" si="6"/>
        <v>0.95238095238095233</v>
      </c>
      <c r="Z15" s="30">
        <f t="shared" si="7"/>
        <v>2</v>
      </c>
      <c r="AA15" s="86">
        <f t="shared" si="8"/>
        <v>4.7619047619047616E-2</v>
      </c>
    </row>
    <row r="16" spans="1:27" x14ac:dyDescent="0.25">
      <c r="A16" s="66" t="s">
        <v>40</v>
      </c>
      <c r="B16" s="29">
        <v>137</v>
      </c>
      <c r="C16" s="30">
        <v>120</v>
      </c>
      <c r="D16" s="86">
        <f t="shared" si="0"/>
        <v>0.87591240875912413</v>
      </c>
      <c r="E16" s="68">
        <f t="shared" si="1"/>
        <v>17</v>
      </c>
      <c r="F16" s="86">
        <f t="shared" si="2"/>
        <v>0.12408759124087591</v>
      </c>
      <c r="G16" s="25"/>
      <c r="H16" s="66" t="s">
        <v>40</v>
      </c>
      <c r="I16" s="29"/>
      <c r="J16" s="29"/>
      <c r="K16" s="67">
        <v>0</v>
      </c>
      <c r="L16" s="30">
        <f t="shared" si="9"/>
        <v>0</v>
      </c>
      <c r="M16" s="69">
        <v>0</v>
      </c>
      <c r="N16" s="26"/>
      <c r="O16" s="66" t="s">
        <v>40</v>
      </c>
      <c r="P16" s="29">
        <v>102</v>
      </c>
      <c r="Q16" s="29">
        <v>98</v>
      </c>
      <c r="R16" s="86">
        <f t="shared" si="3"/>
        <v>0.96078431372549022</v>
      </c>
      <c r="S16" s="30">
        <f t="shared" si="4"/>
        <v>4</v>
      </c>
      <c r="T16" s="86">
        <f t="shared" si="5"/>
        <v>3.9215686274509803E-2</v>
      </c>
      <c r="U16" s="26"/>
      <c r="V16" s="66" t="s">
        <v>40</v>
      </c>
      <c r="W16" s="29">
        <v>64</v>
      </c>
      <c r="X16" s="29">
        <v>60</v>
      </c>
      <c r="Y16" s="86">
        <f t="shared" si="6"/>
        <v>0.9375</v>
      </c>
      <c r="Z16" s="30">
        <f t="shared" si="7"/>
        <v>4</v>
      </c>
      <c r="AA16" s="86">
        <f t="shared" si="8"/>
        <v>6.25E-2</v>
      </c>
    </row>
    <row r="17" spans="1:27" x14ac:dyDescent="0.25">
      <c r="A17" s="66" t="s">
        <v>41</v>
      </c>
      <c r="B17" s="29">
        <v>388</v>
      </c>
      <c r="C17" s="30">
        <v>333</v>
      </c>
      <c r="D17" s="86">
        <f t="shared" si="0"/>
        <v>0.85824742268041232</v>
      </c>
      <c r="E17" s="68">
        <f t="shared" si="1"/>
        <v>55</v>
      </c>
      <c r="F17" s="86">
        <f t="shared" si="2"/>
        <v>0.14175257731958762</v>
      </c>
      <c r="G17" s="25"/>
      <c r="H17" s="66" t="s">
        <v>41</v>
      </c>
      <c r="I17" s="29"/>
      <c r="J17" s="29"/>
      <c r="K17" s="67">
        <v>0</v>
      </c>
      <c r="L17" s="30">
        <f t="shared" si="9"/>
        <v>0</v>
      </c>
      <c r="M17" s="69">
        <v>0</v>
      </c>
      <c r="N17" s="26"/>
      <c r="O17" s="66" t="s">
        <v>41</v>
      </c>
      <c r="P17" s="29">
        <v>286</v>
      </c>
      <c r="Q17" s="29">
        <v>255</v>
      </c>
      <c r="R17" s="86">
        <f t="shared" si="3"/>
        <v>0.89160839160839156</v>
      </c>
      <c r="S17" s="30">
        <f t="shared" si="4"/>
        <v>31</v>
      </c>
      <c r="T17" s="86">
        <f t="shared" si="5"/>
        <v>0.10839160839160839</v>
      </c>
      <c r="U17" s="26"/>
      <c r="V17" s="66" t="s">
        <v>41</v>
      </c>
      <c r="W17" s="29">
        <v>223</v>
      </c>
      <c r="X17" s="29">
        <v>206</v>
      </c>
      <c r="Y17" s="86">
        <f t="shared" si="6"/>
        <v>0.92376681614349776</v>
      </c>
      <c r="Z17" s="30">
        <f t="shared" si="7"/>
        <v>17</v>
      </c>
      <c r="AA17" s="86">
        <f t="shared" si="8"/>
        <v>7.623318385650224E-2</v>
      </c>
    </row>
    <row r="18" spans="1:27" x14ac:dyDescent="0.25">
      <c r="A18" s="66" t="s">
        <v>42</v>
      </c>
      <c r="B18" s="29">
        <v>151</v>
      </c>
      <c r="C18" s="30">
        <v>135</v>
      </c>
      <c r="D18" s="86">
        <f t="shared" si="0"/>
        <v>0.89403973509933776</v>
      </c>
      <c r="E18" s="68">
        <f t="shared" si="1"/>
        <v>16</v>
      </c>
      <c r="F18" s="86">
        <f t="shared" si="2"/>
        <v>0.10596026490066225</v>
      </c>
      <c r="G18" s="25"/>
      <c r="H18" s="66" t="s">
        <v>42</v>
      </c>
      <c r="I18" s="29"/>
      <c r="J18" s="29"/>
      <c r="K18" s="67">
        <v>0</v>
      </c>
      <c r="L18" s="30">
        <f t="shared" si="9"/>
        <v>0</v>
      </c>
      <c r="M18" s="69">
        <v>0</v>
      </c>
      <c r="N18" s="26"/>
      <c r="O18" s="66" t="s">
        <v>42</v>
      </c>
      <c r="P18" s="29">
        <v>106</v>
      </c>
      <c r="Q18" s="29">
        <v>97</v>
      </c>
      <c r="R18" s="86">
        <f t="shared" si="3"/>
        <v>0.91509433962264153</v>
      </c>
      <c r="S18" s="30">
        <f t="shared" si="4"/>
        <v>9</v>
      </c>
      <c r="T18" s="86">
        <f t="shared" si="5"/>
        <v>8.4905660377358486E-2</v>
      </c>
      <c r="U18" s="26"/>
      <c r="V18" s="66" t="s">
        <v>42</v>
      </c>
      <c r="W18" s="29">
        <v>103</v>
      </c>
      <c r="X18" s="29">
        <v>91</v>
      </c>
      <c r="Y18" s="86">
        <f t="shared" si="6"/>
        <v>0.88349514563106801</v>
      </c>
      <c r="Z18" s="30">
        <f t="shared" si="7"/>
        <v>12</v>
      </c>
      <c r="AA18" s="86">
        <f t="shared" si="8"/>
        <v>0.11650485436893204</v>
      </c>
    </row>
    <row r="19" spans="1:27" x14ac:dyDescent="0.25">
      <c r="A19" s="66" t="s">
        <v>83</v>
      </c>
      <c r="B19" s="29">
        <v>54</v>
      </c>
      <c r="C19" s="30">
        <v>49</v>
      </c>
      <c r="D19" s="86">
        <f t="shared" si="0"/>
        <v>0.90740740740740744</v>
      </c>
      <c r="E19" s="68">
        <f t="shared" si="1"/>
        <v>5</v>
      </c>
      <c r="F19" s="86">
        <f t="shared" si="2"/>
        <v>9.2592592592592587E-2</v>
      </c>
      <c r="G19" s="25"/>
      <c r="H19" s="66" t="s">
        <v>83</v>
      </c>
      <c r="I19" s="29"/>
      <c r="J19" s="29"/>
      <c r="K19" s="67">
        <v>0</v>
      </c>
      <c r="L19" s="30">
        <f t="shared" si="9"/>
        <v>0</v>
      </c>
      <c r="M19" s="69">
        <v>0</v>
      </c>
      <c r="N19" s="26"/>
      <c r="O19" s="66" t="s">
        <v>83</v>
      </c>
      <c r="P19" s="29">
        <v>50</v>
      </c>
      <c r="Q19" s="29">
        <v>49</v>
      </c>
      <c r="R19" s="86">
        <f t="shared" si="3"/>
        <v>0.98</v>
      </c>
      <c r="S19" s="30">
        <f t="shared" si="4"/>
        <v>1</v>
      </c>
      <c r="T19" s="86">
        <f t="shared" si="5"/>
        <v>0.02</v>
      </c>
      <c r="U19" s="26"/>
      <c r="V19" s="66" t="s">
        <v>83</v>
      </c>
      <c r="W19" s="29">
        <v>80</v>
      </c>
      <c r="X19" s="29">
        <v>73</v>
      </c>
      <c r="Y19" s="86">
        <f t="shared" si="6"/>
        <v>0.91249999999999998</v>
      </c>
      <c r="Z19" s="30">
        <f t="shared" si="7"/>
        <v>7</v>
      </c>
      <c r="AA19" s="86">
        <f t="shared" si="8"/>
        <v>8.7499999999999994E-2</v>
      </c>
    </row>
    <row r="20" spans="1:27" x14ac:dyDescent="0.25">
      <c r="A20" s="66" t="s">
        <v>78</v>
      </c>
      <c r="B20" s="29">
        <v>20</v>
      </c>
      <c r="C20" s="30">
        <v>19</v>
      </c>
      <c r="D20" s="86">
        <f t="shared" si="0"/>
        <v>0.95</v>
      </c>
      <c r="E20" s="68">
        <f t="shared" si="1"/>
        <v>1</v>
      </c>
      <c r="F20" s="86">
        <f t="shared" si="2"/>
        <v>0.05</v>
      </c>
      <c r="G20" s="25"/>
      <c r="H20" s="66" t="s">
        <v>78</v>
      </c>
      <c r="I20" s="29"/>
      <c r="J20" s="29"/>
      <c r="K20" s="67">
        <v>0</v>
      </c>
      <c r="L20" s="30">
        <f t="shared" si="9"/>
        <v>0</v>
      </c>
      <c r="M20" s="69">
        <v>0</v>
      </c>
      <c r="N20" s="26"/>
      <c r="O20" s="66" t="s">
        <v>78</v>
      </c>
      <c r="P20" s="29">
        <v>28</v>
      </c>
      <c r="Q20" s="29">
        <v>26</v>
      </c>
      <c r="R20" s="86">
        <f t="shared" si="3"/>
        <v>0.9285714285714286</v>
      </c>
      <c r="S20" s="30">
        <f t="shared" si="4"/>
        <v>2</v>
      </c>
      <c r="T20" s="86">
        <f t="shared" si="5"/>
        <v>7.1428571428571425E-2</v>
      </c>
      <c r="U20" s="26"/>
      <c r="V20" s="66" t="s">
        <v>78</v>
      </c>
      <c r="W20" s="29">
        <v>46</v>
      </c>
      <c r="X20" s="29">
        <v>41</v>
      </c>
      <c r="Y20" s="86">
        <f t="shared" si="6"/>
        <v>0.89130434782608692</v>
      </c>
      <c r="Z20" s="30">
        <f t="shared" si="7"/>
        <v>5</v>
      </c>
      <c r="AA20" s="86">
        <f t="shared" si="8"/>
        <v>0.10869565217391304</v>
      </c>
    </row>
    <row r="21" spans="1:27" x14ac:dyDescent="0.25">
      <c r="A21" s="66" t="s">
        <v>15</v>
      </c>
      <c r="B21" s="70">
        <f>SUM(B7:B20)</f>
        <v>988</v>
      </c>
      <c r="C21" s="70">
        <f>SUM(C7:C20)</f>
        <v>860</v>
      </c>
      <c r="D21" s="93">
        <f t="shared" si="0"/>
        <v>0.87044534412955465</v>
      </c>
      <c r="E21" s="71">
        <f t="shared" si="1"/>
        <v>128</v>
      </c>
      <c r="F21" s="93">
        <f t="shared" si="2"/>
        <v>0.12955465587044535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9"/>
        <v>0</v>
      </c>
      <c r="M21" s="42">
        <v>0</v>
      </c>
      <c r="N21" s="26"/>
      <c r="O21" s="66" t="s">
        <v>15</v>
      </c>
      <c r="P21" s="70">
        <f>SUM(P7:P20)</f>
        <v>780</v>
      </c>
      <c r="Q21" s="70">
        <f>SUM(Q7:Q20)</f>
        <v>718</v>
      </c>
      <c r="R21" s="96">
        <f t="shared" si="3"/>
        <v>0.92051282051282046</v>
      </c>
      <c r="S21" s="95">
        <f>SUM(S7:S20)</f>
        <v>62</v>
      </c>
      <c r="T21" s="93">
        <f t="shared" si="5"/>
        <v>7.9487179487179482E-2</v>
      </c>
      <c r="U21" s="26"/>
      <c r="V21" s="66" t="s">
        <v>15</v>
      </c>
      <c r="W21" s="70">
        <f>SUM(W7:W20)</f>
        <v>786</v>
      </c>
      <c r="X21" s="70">
        <f>SUM(X7:X20)</f>
        <v>723</v>
      </c>
      <c r="Y21" s="96">
        <f t="shared" si="6"/>
        <v>0.91984732824427484</v>
      </c>
      <c r="Z21" s="95">
        <f>SUM(Z7:Z20)</f>
        <v>63</v>
      </c>
      <c r="AA21" s="93">
        <f t="shared" si="8"/>
        <v>8.0152671755725186E-2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7" t="s">
        <v>45</v>
      </c>
      <c r="B23" s="138" t="s">
        <v>26</v>
      </c>
      <c r="C23" s="138" t="s">
        <v>27</v>
      </c>
      <c r="D23" s="139" t="s">
        <v>28</v>
      </c>
      <c r="E23" s="138" t="s">
        <v>29</v>
      </c>
      <c r="F23" s="139" t="s">
        <v>30</v>
      </c>
      <c r="G23" s="25"/>
      <c r="H23" s="137" t="s">
        <v>45</v>
      </c>
      <c r="I23" s="138" t="s">
        <v>26</v>
      </c>
      <c r="J23" s="138" t="s">
        <v>27</v>
      </c>
      <c r="K23" s="139" t="s">
        <v>28</v>
      </c>
      <c r="L23" s="138" t="s">
        <v>29</v>
      </c>
      <c r="M23" s="139" t="s">
        <v>30</v>
      </c>
      <c r="N23" s="26"/>
      <c r="O23" s="137" t="s">
        <v>45</v>
      </c>
      <c r="P23" s="138" t="s">
        <v>26</v>
      </c>
      <c r="Q23" s="138" t="s">
        <v>27</v>
      </c>
      <c r="R23" s="139" t="s">
        <v>28</v>
      </c>
      <c r="S23" s="138" t="s">
        <v>29</v>
      </c>
      <c r="T23" s="139" t="s">
        <v>30</v>
      </c>
      <c r="U23" s="26"/>
      <c r="V23" s="137" t="s">
        <v>45</v>
      </c>
      <c r="W23" s="138" t="s">
        <v>26</v>
      </c>
      <c r="X23" s="138" t="s">
        <v>27</v>
      </c>
      <c r="Y23" s="139" t="s">
        <v>28</v>
      </c>
      <c r="Z23" s="138" t="s">
        <v>29</v>
      </c>
      <c r="AA23" s="139" t="s">
        <v>30</v>
      </c>
    </row>
    <row r="24" spans="1:27" x14ac:dyDescent="0.25">
      <c r="A24" s="137"/>
      <c r="B24" s="138"/>
      <c r="C24" s="138"/>
      <c r="D24" s="139"/>
      <c r="E24" s="138"/>
      <c r="F24" s="139"/>
      <c r="G24" s="25"/>
      <c r="H24" s="137"/>
      <c r="I24" s="138"/>
      <c r="J24" s="138"/>
      <c r="K24" s="139"/>
      <c r="L24" s="138"/>
      <c r="M24" s="139"/>
      <c r="N24" s="26"/>
      <c r="O24" s="137"/>
      <c r="P24" s="138"/>
      <c r="Q24" s="138"/>
      <c r="R24" s="139"/>
      <c r="S24" s="138"/>
      <c r="T24" s="139"/>
      <c r="U24" s="26"/>
      <c r="V24" s="137"/>
      <c r="W24" s="138"/>
      <c r="X24" s="138"/>
      <c r="Y24" s="139"/>
      <c r="Z24" s="138"/>
      <c r="AA24" s="139"/>
    </row>
    <row r="25" spans="1:27" x14ac:dyDescent="0.25">
      <c r="A25" s="63" t="s">
        <v>46</v>
      </c>
      <c r="B25" s="35">
        <v>24</v>
      </c>
      <c r="C25" s="35">
        <v>22</v>
      </c>
      <c r="D25" s="91">
        <f t="shared" ref="D25:D35" si="10">+C25/B25</f>
        <v>0.91666666666666663</v>
      </c>
      <c r="E25" s="64">
        <f t="shared" ref="E25:E35" si="11">+B25-C25</f>
        <v>2</v>
      </c>
      <c r="F25" s="91">
        <f t="shared" ref="F25:F35" si="12">+E25/B25</f>
        <v>8.3333333333333329E-2</v>
      </c>
      <c r="G25" s="25"/>
      <c r="H25" s="63" t="s">
        <v>46</v>
      </c>
      <c r="I25" s="35"/>
      <c r="J25" s="35"/>
      <c r="K25" s="34">
        <v>0</v>
      </c>
      <c r="L25" s="81">
        <f t="shared" ref="L25:L35" si="13">+I25-J25</f>
        <v>0</v>
      </c>
      <c r="M25" s="34">
        <v>0</v>
      </c>
      <c r="N25" s="26"/>
      <c r="O25" s="63" t="s">
        <v>46</v>
      </c>
      <c r="P25" s="35">
        <v>26</v>
      </c>
      <c r="Q25" s="35">
        <v>22</v>
      </c>
      <c r="R25" s="91">
        <f t="shared" ref="R25:R35" si="14">+Q25/P25</f>
        <v>0.84615384615384615</v>
      </c>
      <c r="S25" s="81">
        <f t="shared" ref="S25:S35" si="15">+P25-Q25</f>
        <v>4</v>
      </c>
      <c r="T25" s="91">
        <f t="shared" ref="T25:T35" si="16">+S25/P25</f>
        <v>0.15384615384615385</v>
      </c>
      <c r="U25" s="26"/>
      <c r="V25" s="63" t="s">
        <v>46</v>
      </c>
      <c r="W25" s="35">
        <v>78</v>
      </c>
      <c r="X25" s="81">
        <v>73</v>
      </c>
      <c r="Y25" s="91">
        <f t="shared" ref="Y25:Y35" si="17">+X25/W25</f>
        <v>0.9358974358974359</v>
      </c>
      <c r="Z25" s="81">
        <f t="shared" ref="Z25:Z35" si="18">+W25-X25</f>
        <v>5</v>
      </c>
      <c r="AA25" s="91">
        <f t="shared" ref="AA25:AA35" si="19">+Z25/W25</f>
        <v>6.4102564102564097E-2</v>
      </c>
    </row>
    <row r="26" spans="1:27" x14ac:dyDescent="0.25">
      <c r="A26" s="63" t="s">
        <v>47</v>
      </c>
      <c r="B26" s="35">
        <v>89</v>
      </c>
      <c r="C26" s="35">
        <v>77</v>
      </c>
      <c r="D26" s="91">
        <f t="shared" si="10"/>
        <v>0.8651685393258427</v>
      </c>
      <c r="E26" s="64">
        <f t="shared" si="11"/>
        <v>12</v>
      </c>
      <c r="F26" s="91">
        <f t="shared" si="12"/>
        <v>0.1348314606741573</v>
      </c>
      <c r="G26" s="25"/>
      <c r="H26" s="63" t="s">
        <v>47</v>
      </c>
      <c r="I26" s="35"/>
      <c r="J26" s="35"/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v>75</v>
      </c>
      <c r="Q26" s="35">
        <v>72</v>
      </c>
      <c r="R26" s="91">
        <f t="shared" si="14"/>
        <v>0.96</v>
      </c>
      <c r="S26" s="81">
        <f t="shared" si="15"/>
        <v>3</v>
      </c>
      <c r="T26" s="91">
        <f t="shared" si="16"/>
        <v>0.04</v>
      </c>
      <c r="U26" s="26"/>
      <c r="V26" s="63" t="s">
        <v>47</v>
      </c>
      <c r="W26" s="35">
        <v>61</v>
      </c>
      <c r="X26" s="81">
        <v>50</v>
      </c>
      <c r="Y26" s="91">
        <f t="shared" si="17"/>
        <v>0.81967213114754101</v>
      </c>
      <c r="Z26" s="81">
        <f t="shared" si="18"/>
        <v>11</v>
      </c>
      <c r="AA26" s="91">
        <f t="shared" si="19"/>
        <v>0.18032786885245902</v>
      </c>
    </row>
    <row r="27" spans="1:27" x14ac:dyDescent="0.25">
      <c r="A27" s="63" t="s">
        <v>79</v>
      </c>
      <c r="B27" s="35">
        <v>6</v>
      </c>
      <c r="C27" s="35">
        <v>5</v>
      </c>
      <c r="D27" s="91">
        <f t="shared" si="10"/>
        <v>0.83333333333333337</v>
      </c>
      <c r="E27" s="64">
        <f t="shared" si="11"/>
        <v>1</v>
      </c>
      <c r="F27" s="91">
        <f t="shared" si="12"/>
        <v>0.16666666666666666</v>
      </c>
      <c r="G27" s="25"/>
      <c r="H27" s="63" t="s">
        <v>79</v>
      </c>
      <c r="I27" s="35"/>
      <c r="J27" s="35"/>
      <c r="K27" s="34">
        <v>0</v>
      </c>
      <c r="L27" s="81">
        <f t="shared" si="13"/>
        <v>0</v>
      </c>
      <c r="M27" s="34">
        <v>0</v>
      </c>
      <c r="N27" s="26"/>
      <c r="O27" s="63" t="s">
        <v>79</v>
      </c>
      <c r="P27" s="35">
        <v>19</v>
      </c>
      <c r="Q27" s="35">
        <v>18</v>
      </c>
      <c r="R27" s="91">
        <f t="shared" si="14"/>
        <v>0.94736842105263153</v>
      </c>
      <c r="S27" s="81">
        <f t="shared" si="15"/>
        <v>1</v>
      </c>
      <c r="T27" s="91">
        <f t="shared" si="16"/>
        <v>5.2631578947368418E-2</v>
      </c>
      <c r="U27" s="26"/>
      <c r="V27" s="63" t="s">
        <v>79</v>
      </c>
      <c r="W27" s="35">
        <v>14</v>
      </c>
      <c r="X27" s="81">
        <v>12</v>
      </c>
      <c r="Y27" s="91">
        <f t="shared" si="17"/>
        <v>0.8571428571428571</v>
      </c>
      <c r="Z27" s="81">
        <f t="shared" si="18"/>
        <v>2</v>
      </c>
      <c r="AA27" s="91">
        <f t="shared" si="19"/>
        <v>0.14285714285714285</v>
      </c>
    </row>
    <row r="28" spans="1:27" x14ac:dyDescent="0.25">
      <c r="A28" s="63" t="s">
        <v>80</v>
      </c>
      <c r="B28" s="35">
        <v>171</v>
      </c>
      <c r="C28" s="35">
        <v>162</v>
      </c>
      <c r="D28" s="91">
        <f t="shared" si="10"/>
        <v>0.94736842105263153</v>
      </c>
      <c r="E28" s="64">
        <f t="shared" si="11"/>
        <v>9</v>
      </c>
      <c r="F28" s="91">
        <f t="shared" si="12"/>
        <v>5.2631578947368418E-2</v>
      </c>
      <c r="G28" s="25"/>
      <c r="H28" s="63" t="s">
        <v>80</v>
      </c>
      <c r="I28" s="35"/>
      <c r="J28" s="35"/>
      <c r="K28" s="34">
        <v>0</v>
      </c>
      <c r="L28" s="81">
        <f t="shared" si="13"/>
        <v>0</v>
      </c>
      <c r="M28" s="34">
        <v>0</v>
      </c>
      <c r="N28" s="26"/>
      <c r="O28" s="63" t="s">
        <v>80</v>
      </c>
      <c r="P28" s="35">
        <v>123</v>
      </c>
      <c r="Q28" s="35">
        <v>113</v>
      </c>
      <c r="R28" s="91">
        <f t="shared" si="14"/>
        <v>0.91869918699186992</v>
      </c>
      <c r="S28" s="81">
        <f t="shared" si="15"/>
        <v>10</v>
      </c>
      <c r="T28" s="91">
        <f t="shared" si="16"/>
        <v>8.1300813008130079E-2</v>
      </c>
      <c r="U28" s="26"/>
      <c r="V28" s="63" t="s">
        <v>80</v>
      </c>
      <c r="W28" s="35">
        <v>187</v>
      </c>
      <c r="X28" s="81">
        <v>168</v>
      </c>
      <c r="Y28" s="91">
        <f t="shared" si="17"/>
        <v>0.89839572192513373</v>
      </c>
      <c r="Z28" s="81">
        <f t="shared" si="18"/>
        <v>19</v>
      </c>
      <c r="AA28" s="91">
        <f t="shared" si="19"/>
        <v>0.10160427807486631</v>
      </c>
    </row>
    <row r="29" spans="1:27" x14ac:dyDescent="0.25">
      <c r="A29" s="63" t="s">
        <v>82</v>
      </c>
      <c r="B29" s="35">
        <v>0</v>
      </c>
      <c r="C29" s="35">
        <v>0</v>
      </c>
      <c r="D29" s="91">
        <f>IFERROR(+C29/B29,0)</f>
        <v>0</v>
      </c>
      <c r="E29" s="64">
        <f t="shared" si="11"/>
        <v>0</v>
      </c>
      <c r="F29" s="91">
        <f>IFERROR(+E29/B29,0)</f>
        <v>0</v>
      </c>
      <c r="G29" s="25"/>
      <c r="H29" s="63" t="s">
        <v>82</v>
      </c>
      <c r="I29" s="35"/>
      <c r="J29" s="35"/>
      <c r="K29" s="34">
        <v>0</v>
      </c>
      <c r="L29" s="81">
        <f t="shared" si="13"/>
        <v>0</v>
      </c>
      <c r="M29" s="34">
        <v>0</v>
      </c>
      <c r="N29" s="26"/>
      <c r="O29" s="63" t="s">
        <v>82</v>
      </c>
      <c r="P29" s="35">
        <v>3</v>
      </c>
      <c r="Q29" s="35">
        <v>3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82</v>
      </c>
      <c r="W29" s="35">
        <v>13</v>
      </c>
      <c r="X29" s="81">
        <v>13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v>41</v>
      </c>
      <c r="C30" s="35">
        <v>39</v>
      </c>
      <c r="D30" s="91">
        <f t="shared" si="10"/>
        <v>0.95121951219512191</v>
      </c>
      <c r="E30" s="64">
        <f t="shared" si="11"/>
        <v>2</v>
      </c>
      <c r="F30" s="91">
        <f t="shared" si="12"/>
        <v>4.878048780487805E-2</v>
      </c>
      <c r="G30" s="25"/>
      <c r="H30" s="63" t="s">
        <v>51</v>
      </c>
      <c r="I30" s="35"/>
      <c r="J30" s="35"/>
      <c r="K30" s="34">
        <v>0</v>
      </c>
      <c r="L30" s="81">
        <f t="shared" si="13"/>
        <v>0</v>
      </c>
      <c r="M30" s="34">
        <v>0</v>
      </c>
      <c r="N30" s="26"/>
      <c r="O30" s="63" t="s">
        <v>51</v>
      </c>
      <c r="P30" s="35">
        <v>41</v>
      </c>
      <c r="Q30" s="35">
        <v>38</v>
      </c>
      <c r="R30" s="91">
        <f t="shared" si="14"/>
        <v>0.92682926829268297</v>
      </c>
      <c r="S30" s="81">
        <f t="shared" si="15"/>
        <v>3</v>
      </c>
      <c r="T30" s="91">
        <f t="shared" si="16"/>
        <v>7.3170731707317069E-2</v>
      </c>
      <c r="U30" s="26"/>
      <c r="V30" s="63" t="s">
        <v>51</v>
      </c>
      <c r="W30" s="35">
        <v>63</v>
      </c>
      <c r="X30" s="81">
        <v>55</v>
      </c>
      <c r="Y30" s="91">
        <f t="shared" si="17"/>
        <v>0.87301587301587302</v>
      </c>
      <c r="Z30" s="81">
        <f t="shared" si="18"/>
        <v>8</v>
      </c>
      <c r="AA30" s="91">
        <f t="shared" si="19"/>
        <v>0.12698412698412698</v>
      </c>
    </row>
    <row r="31" spans="1:27" x14ac:dyDescent="0.25">
      <c r="A31" s="63" t="s">
        <v>52</v>
      </c>
      <c r="B31" s="35">
        <v>57</v>
      </c>
      <c r="C31" s="35">
        <v>50</v>
      </c>
      <c r="D31" s="91">
        <f t="shared" si="10"/>
        <v>0.8771929824561403</v>
      </c>
      <c r="E31" s="64">
        <f t="shared" si="11"/>
        <v>7</v>
      </c>
      <c r="F31" s="91">
        <f t="shared" si="12"/>
        <v>0.12280701754385964</v>
      </c>
      <c r="G31" s="25"/>
      <c r="H31" s="63" t="s">
        <v>52</v>
      </c>
      <c r="I31" s="35"/>
      <c r="J31" s="35"/>
      <c r="K31" s="34">
        <v>0</v>
      </c>
      <c r="L31" s="81">
        <f t="shared" si="13"/>
        <v>0</v>
      </c>
      <c r="M31" s="34">
        <v>0</v>
      </c>
      <c r="N31" s="26"/>
      <c r="O31" s="63" t="s">
        <v>52</v>
      </c>
      <c r="P31" s="35">
        <v>33</v>
      </c>
      <c r="Q31" s="35">
        <v>30</v>
      </c>
      <c r="R31" s="91">
        <f t="shared" si="14"/>
        <v>0.90909090909090906</v>
      </c>
      <c r="S31" s="81">
        <f t="shared" si="15"/>
        <v>3</v>
      </c>
      <c r="T31" s="91">
        <f t="shared" si="16"/>
        <v>9.0909090909090912E-2</v>
      </c>
      <c r="U31" s="26"/>
      <c r="V31" s="63" t="s">
        <v>52</v>
      </c>
      <c r="W31" s="35">
        <v>48</v>
      </c>
      <c r="X31" s="81">
        <v>40</v>
      </c>
      <c r="Y31" s="91">
        <f t="shared" si="17"/>
        <v>0.83333333333333337</v>
      </c>
      <c r="Z31" s="81">
        <f t="shared" si="18"/>
        <v>8</v>
      </c>
      <c r="AA31" s="91">
        <f t="shared" si="19"/>
        <v>0.16666666666666666</v>
      </c>
    </row>
    <row r="32" spans="1:27" x14ac:dyDescent="0.25">
      <c r="A32" s="63" t="s">
        <v>53</v>
      </c>
      <c r="B32" s="35">
        <v>4</v>
      </c>
      <c r="C32" s="35">
        <v>4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/>
      <c r="J32" s="35"/>
      <c r="K32" s="34">
        <v>0</v>
      </c>
      <c r="L32" s="81">
        <f t="shared" si="13"/>
        <v>0</v>
      </c>
      <c r="M32" s="34">
        <v>0</v>
      </c>
      <c r="N32" s="26"/>
      <c r="O32" s="63" t="s">
        <v>53</v>
      </c>
      <c r="P32" s="35">
        <v>11</v>
      </c>
      <c r="Q32" s="35">
        <v>11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v>9</v>
      </c>
      <c r="X32" s="81">
        <v>8</v>
      </c>
      <c r="Y32" s="91">
        <f t="shared" si="17"/>
        <v>0.88888888888888884</v>
      </c>
      <c r="Z32" s="81">
        <f t="shared" si="18"/>
        <v>1</v>
      </c>
      <c r="AA32" s="91">
        <f t="shared" si="19"/>
        <v>0.1111111111111111</v>
      </c>
    </row>
    <row r="33" spans="1:27" x14ac:dyDescent="0.25">
      <c r="A33" s="63" t="s">
        <v>54</v>
      </c>
      <c r="B33" s="35">
        <v>2</v>
      </c>
      <c r="C33" s="35">
        <v>2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/>
      <c r="J33" s="35"/>
      <c r="K33" s="34">
        <v>0</v>
      </c>
      <c r="L33" s="81">
        <f t="shared" si="13"/>
        <v>0</v>
      </c>
      <c r="M33" s="34">
        <v>0</v>
      </c>
      <c r="N33" s="26"/>
      <c r="O33" s="63" t="s">
        <v>54</v>
      </c>
      <c r="P33" s="35">
        <v>6</v>
      </c>
      <c r="Q33" s="35">
        <v>5</v>
      </c>
      <c r="R33" s="91">
        <f t="shared" si="14"/>
        <v>0.83333333333333337</v>
      </c>
      <c r="S33" s="81">
        <f t="shared" si="15"/>
        <v>1</v>
      </c>
      <c r="T33" s="91">
        <f t="shared" si="16"/>
        <v>0.16666666666666666</v>
      </c>
      <c r="U33" s="26"/>
      <c r="V33" s="63" t="s">
        <v>54</v>
      </c>
      <c r="W33" s="35">
        <v>7</v>
      </c>
      <c r="X33" s="81">
        <v>7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v>2</v>
      </c>
      <c r="C34" s="35">
        <v>2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/>
      <c r="J34" s="35"/>
      <c r="K34" s="34">
        <v>0</v>
      </c>
      <c r="L34" s="81">
        <f t="shared" si="13"/>
        <v>0</v>
      </c>
      <c r="M34" s="34">
        <v>0</v>
      </c>
      <c r="N34" s="26"/>
      <c r="O34" s="63" t="s">
        <v>55</v>
      </c>
      <c r="P34" s="35">
        <v>1</v>
      </c>
      <c r="Q34" s="35">
        <v>1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v>5</v>
      </c>
      <c r="X34" s="81">
        <v>3</v>
      </c>
      <c r="Y34" s="91">
        <f>IFERROR(+X34/W34,"0.00"%)</f>
        <v>0.6</v>
      </c>
      <c r="Z34" s="81">
        <f t="shared" si="18"/>
        <v>2</v>
      </c>
      <c r="AA34" s="91">
        <f>IFERROR(+Z34/W34,"0%")</f>
        <v>0.4</v>
      </c>
    </row>
    <row r="35" spans="1:27" x14ac:dyDescent="0.25">
      <c r="A35" s="63" t="s">
        <v>15</v>
      </c>
      <c r="B35" s="65">
        <f>SUM(B25:B34)</f>
        <v>396</v>
      </c>
      <c r="C35" s="65">
        <f>SUM(C25:C34)</f>
        <v>363</v>
      </c>
      <c r="D35" s="92">
        <f t="shared" si="10"/>
        <v>0.91666666666666663</v>
      </c>
      <c r="E35" s="76">
        <f t="shared" si="11"/>
        <v>33</v>
      </c>
      <c r="F35" s="92">
        <f t="shared" si="12"/>
        <v>8.3333333333333329E-2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3"/>
        <v>0</v>
      </c>
      <c r="M35" s="36">
        <v>0</v>
      </c>
      <c r="N35" s="26"/>
      <c r="O35" s="63" t="s">
        <v>15</v>
      </c>
      <c r="P35" s="65">
        <f>SUM(P25:P34)</f>
        <v>338</v>
      </c>
      <c r="Q35" s="65">
        <f>SUM(Q25:Q34)</f>
        <v>313</v>
      </c>
      <c r="R35" s="92">
        <f t="shared" si="14"/>
        <v>0.92603550295857984</v>
      </c>
      <c r="S35" s="94">
        <f t="shared" si="15"/>
        <v>25</v>
      </c>
      <c r="T35" s="92">
        <f t="shared" si="16"/>
        <v>7.3964497041420121E-2</v>
      </c>
      <c r="U35" s="26"/>
      <c r="V35" s="63" t="s">
        <v>15</v>
      </c>
      <c r="W35" s="65">
        <f>SUM(W25:W34)</f>
        <v>485</v>
      </c>
      <c r="X35" s="65">
        <f>SUM(X25:X34)</f>
        <v>429</v>
      </c>
      <c r="Y35" s="92">
        <f t="shared" si="17"/>
        <v>0.88453608247422677</v>
      </c>
      <c r="Z35" s="94">
        <f t="shared" si="18"/>
        <v>56</v>
      </c>
      <c r="AA35" s="92">
        <f t="shared" si="19"/>
        <v>0.1154639175257732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3" t="s">
        <v>56</v>
      </c>
      <c r="B37" s="143" t="s">
        <v>26</v>
      </c>
      <c r="C37" s="143" t="s">
        <v>27</v>
      </c>
      <c r="D37" s="139" t="s">
        <v>28</v>
      </c>
      <c r="E37" s="143" t="s">
        <v>29</v>
      </c>
      <c r="F37" s="139" t="s">
        <v>30</v>
      </c>
      <c r="G37" s="25"/>
      <c r="H37" s="143" t="s">
        <v>56</v>
      </c>
      <c r="I37" s="143" t="s">
        <v>26</v>
      </c>
      <c r="J37" s="143" t="s">
        <v>27</v>
      </c>
      <c r="K37" s="139" t="s">
        <v>28</v>
      </c>
      <c r="L37" s="143" t="s">
        <v>29</v>
      </c>
      <c r="M37" s="139" t="s">
        <v>30</v>
      </c>
      <c r="N37" s="26"/>
      <c r="O37" s="143" t="s">
        <v>56</v>
      </c>
      <c r="P37" s="143" t="s">
        <v>26</v>
      </c>
      <c r="Q37" s="143" t="s">
        <v>27</v>
      </c>
      <c r="R37" s="139" t="s">
        <v>28</v>
      </c>
      <c r="S37" s="143" t="s">
        <v>29</v>
      </c>
      <c r="T37" s="139" t="s">
        <v>30</v>
      </c>
      <c r="U37" s="26"/>
      <c r="V37" s="143" t="s">
        <v>56</v>
      </c>
      <c r="W37" s="143" t="s">
        <v>26</v>
      </c>
      <c r="X37" s="143" t="s">
        <v>27</v>
      </c>
      <c r="Y37" s="139" t="s">
        <v>28</v>
      </c>
      <c r="Z37" s="143" t="s">
        <v>29</v>
      </c>
      <c r="AA37" s="139" t="s">
        <v>30</v>
      </c>
    </row>
    <row r="38" spans="1:27" x14ac:dyDescent="0.25">
      <c r="A38" s="143"/>
      <c r="B38" s="143"/>
      <c r="C38" s="143"/>
      <c r="D38" s="139"/>
      <c r="E38" s="143"/>
      <c r="F38" s="139"/>
      <c r="G38" s="25"/>
      <c r="H38" s="143"/>
      <c r="I38" s="143"/>
      <c r="J38" s="143"/>
      <c r="K38" s="139"/>
      <c r="L38" s="143"/>
      <c r="M38" s="139"/>
      <c r="N38" s="26"/>
      <c r="O38" s="143"/>
      <c r="P38" s="143"/>
      <c r="Q38" s="143"/>
      <c r="R38" s="139"/>
      <c r="S38" s="143"/>
      <c r="T38" s="139"/>
      <c r="U38" s="26"/>
      <c r="V38" s="143"/>
      <c r="W38" s="143"/>
      <c r="X38" s="143"/>
      <c r="Y38" s="139"/>
      <c r="Z38" s="143"/>
      <c r="AA38" s="139"/>
    </row>
    <row r="39" spans="1:27" x14ac:dyDescent="0.25">
      <c r="A39" s="72" t="s">
        <v>57</v>
      </c>
      <c r="B39" s="38">
        <v>948</v>
      </c>
      <c r="C39" s="38">
        <v>820</v>
      </c>
      <c r="D39" s="87">
        <f t="shared" ref="D39:D47" si="20">+C39/B39</f>
        <v>0.86497890295358648</v>
      </c>
      <c r="E39" s="73">
        <f t="shared" ref="E39:E47" si="21">+B39-C39</f>
        <v>128</v>
      </c>
      <c r="F39" s="87">
        <f t="shared" ref="F39:F47" si="22">+E39/B39</f>
        <v>0.13502109704641349</v>
      </c>
      <c r="G39" s="25"/>
      <c r="H39" s="72" t="s">
        <v>57</v>
      </c>
      <c r="I39" s="38"/>
      <c r="J39" s="38"/>
      <c r="K39" s="39">
        <v>0</v>
      </c>
      <c r="L39" s="40">
        <f t="shared" ref="L39:L47" si="23">+I39-J39</f>
        <v>0</v>
      </c>
      <c r="M39" s="39">
        <v>0</v>
      </c>
      <c r="N39" s="26"/>
      <c r="O39" s="72" t="s">
        <v>57</v>
      </c>
      <c r="P39" s="38">
        <v>512</v>
      </c>
      <c r="Q39" s="38">
        <v>459</v>
      </c>
      <c r="R39" s="87">
        <f t="shared" ref="R39:R47" si="24">+Q39/P39</f>
        <v>0.896484375</v>
      </c>
      <c r="S39" s="40">
        <f t="shared" ref="S39:S47" si="25">+P39-Q39</f>
        <v>53</v>
      </c>
      <c r="T39" s="87">
        <f t="shared" ref="T39:T47" si="26">+S39/P39</f>
        <v>0.103515625</v>
      </c>
      <c r="U39" s="26"/>
      <c r="V39" s="72" t="s">
        <v>57</v>
      </c>
      <c r="W39" s="38">
        <v>578</v>
      </c>
      <c r="X39" s="40">
        <v>470</v>
      </c>
      <c r="Y39" s="87">
        <f t="shared" ref="Y39:Y47" si="27">+X39/W39</f>
        <v>0.81314878892733566</v>
      </c>
      <c r="Z39" s="40">
        <f t="shared" ref="Z39:Z47" si="28">+W39-X39</f>
        <v>108</v>
      </c>
      <c r="AA39" s="87">
        <f t="shared" ref="AA39:AA47" si="29">+Z39/W39</f>
        <v>0.18685121107266436</v>
      </c>
    </row>
    <row r="40" spans="1:27" x14ac:dyDescent="0.25">
      <c r="A40" s="72" t="s">
        <v>58</v>
      </c>
      <c r="B40" s="38">
        <v>1873</v>
      </c>
      <c r="C40" s="38">
        <v>1249</v>
      </c>
      <c r="D40" s="87">
        <f t="shared" si="20"/>
        <v>0.66684463427656171</v>
      </c>
      <c r="E40" s="73">
        <f t="shared" si="21"/>
        <v>624</v>
      </c>
      <c r="F40" s="87">
        <f t="shared" si="22"/>
        <v>0.33315536572343835</v>
      </c>
      <c r="G40" s="25"/>
      <c r="H40" s="72" t="s">
        <v>58</v>
      </c>
      <c r="I40" s="38"/>
      <c r="J40" s="38"/>
      <c r="K40" s="39">
        <v>0</v>
      </c>
      <c r="L40" s="40">
        <f t="shared" si="23"/>
        <v>0</v>
      </c>
      <c r="M40" s="39">
        <v>0</v>
      </c>
      <c r="N40" s="26"/>
      <c r="O40" s="72" t="s">
        <v>58</v>
      </c>
      <c r="P40" s="38">
        <v>1353</v>
      </c>
      <c r="Q40" s="38">
        <v>1061</v>
      </c>
      <c r="R40" s="87">
        <f t="shared" si="24"/>
        <v>0.78418329637841833</v>
      </c>
      <c r="S40" s="40">
        <f t="shared" si="25"/>
        <v>292</v>
      </c>
      <c r="T40" s="87">
        <f t="shared" si="26"/>
        <v>0.21581670362158167</v>
      </c>
      <c r="U40" s="26"/>
      <c r="V40" s="72" t="s">
        <v>58</v>
      </c>
      <c r="W40" s="38">
        <v>1179</v>
      </c>
      <c r="X40" s="40">
        <v>912</v>
      </c>
      <c r="Y40" s="87">
        <f t="shared" si="27"/>
        <v>0.77353689567430028</v>
      </c>
      <c r="Z40" s="40">
        <f t="shared" si="28"/>
        <v>267</v>
      </c>
      <c r="AA40" s="87">
        <f t="shared" si="29"/>
        <v>0.22646310432569974</v>
      </c>
    </row>
    <row r="41" spans="1:27" x14ac:dyDescent="0.25">
      <c r="A41" s="72" t="s">
        <v>59</v>
      </c>
      <c r="B41" s="38">
        <v>16</v>
      </c>
      <c r="C41" s="38">
        <v>15</v>
      </c>
      <c r="D41" s="87">
        <f t="shared" si="20"/>
        <v>0.9375</v>
      </c>
      <c r="E41" s="73">
        <f t="shared" si="21"/>
        <v>1</v>
      </c>
      <c r="F41" s="87">
        <f t="shared" si="22"/>
        <v>6.25E-2</v>
      </c>
      <c r="G41" s="25"/>
      <c r="H41" s="72" t="s">
        <v>59</v>
      </c>
      <c r="I41" s="38"/>
      <c r="J41" s="38"/>
      <c r="K41" s="39">
        <v>0</v>
      </c>
      <c r="L41" s="40">
        <f t="shared" si="23"/>
        <v>0</v>
      </c>
      <c r="M41" s="39">
        <v>0</v>
      </c>
      <c r="N41" s="26"/>
      <c r="O41" s="72" t="s">
        <v>59</v>
      </c>
      <c r="P41" s="38">
        <v>10</v>
      </c>
      <c r="Q41" s="38">
        <v>10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v>38</v>
      </c>
      <c r="X41" s="40">
        <v>35</v>
      </c>
      <c r="Y41" s="87">
        <f t="shared" si="27"/>
        <v>0.92105263157894735</v>
      </c>
      <c r="Z41" s="40">
        <f t="shared" si="28"/>
        <v>3</v>
      </c>
      <c r="AA41" s="87">
        <f t="shared" si="29"/>
        <v>7.8947368421052627E-2</v>
      </c>
    </row>
    <row r="42" spans="1:27" x14ac:dyDescent="0.25">
      <c r="A42" s="72" t="s">
        <v>60</v>
      </c>
      <c r="B42" s="38">
        <v>24</v>
      </c>
      <c r="C42" s="38">
        <v>22</v>
      </c>
      <c r="D42" s="87">
        <f t="shared" si="20"/>
        <v>0.91666666666666663</v>
      </c>
      <c r="E42" s="73">
        <f t="shared" si="21"/>
        <v>2</v>
      </c>
      <c r="F42" s="87">
        <f t="shared" si="22"/>
        <v>8.3333333333333329E-2</v>
      </c>
      <c r="G42" s="25"/>
      <c r="H42" s="72" t="s">
        <v>60</v>
      </c>
      <c r="I42" s="38"/>
      <c r="J42" s="38"/>
      <c r="K42" s="39">
        <v>0</v>
      </c>
      <c r="L42" s="40">
        <f t="shared" si="23"/>
        <v>0</v>
      </c>
      <c r="M42" s="39">
        <v>0</v>
      </c>
      <c r="N42" s="26"/>
      <c r="O42" s="72" t="s">
        <v>60</v>
      </c>
      <c r="P42" s="38">
        <v>5</v>
      </c>
      <c r="Q42" s="38">
        <v>3</v>
      </c>
      <c r="R42" s="87">
        <f t="shared" si="24"/>
        <v>0.6</v>
      </c>
      <c r="S42" s="40">
        <f t="shared" si="25"/>
        <v>2</v>
      </c>
      <c r="T42" s="87">
        <f t="shared" si="26"/>
        <v>0.4</v>
      </c>
      <c r="U42" s="26"/>
      <c r="V42" s="72" t="s">
        <v>60</v>
      </c>
      <c r="W42" s="38">
        <v>38</v>
      </c>
      <c r="X42" s="40">
        <v>36</v>
      </c>
      <c r="Y42" s="87">
        <f t="shared" si="27"/>
        <v>0.94736842105263153</v>
      </c>
      <c r="Z42" s="40">
        <f t="shared" si="28"/>
        <v>2</v>
      </c>
      <c r="AA42" s="87">
        <f t="shared" si="29"/>
        <v>5.2631578947368418E-2</v>
      </c>
    </row>
    <row r="43" spans="1:27" x14ac:dyDescent="0.25">
      <c r="A43" s="72" t="s">
        <v>81</v>
      </c>
      <c r="B43" s="38">
        <v>95</v>
      </c>
      <c r="C43" s="38">
        <v>83</v>
      </c>
      <c r="D43" s="87">
        <f t="shared" si="20"/>
        <v>0.87368421052631584</v>
      </c>
      <c r="E43" s="73">
        <f t="shared" si="21"/>
        <v>12</v>
      </c>
      <c r="F43" s="87">
        <f t="shared" si="22"/>
        <v>0.12631578947368421</v>
      </c>
      <c r="G43" s="25"/>
      <c r="H43" s="72" t="s">
        <v>81</v>
      </c>
      <c r="I43" s="38"/>
      <c r="J43" s="38"/>
      <c r="K43" s="39">
        <v>0</v>
      </c>
      <c r="L43" s="40">
        <f t="shared" si="23"/>
        <v>0</v>
      </c>
      <c r="M43" s="39">
        <v>0</v>
      </c>
      <c r="N43" s="26"/>
      <c r="O43" s="72" t="s">
        <v>81</v>
      </c>
      <c r="P43" s="38">
        <v>111</v>
      </c>
      <c r="Q43" s="38">
        <v>105</v>
      </c>
      <c r="R43" s="87">
        <f t="shared" si="24"/>
        <v>0.94594594594594594</v>
      </c>
      <c r="S43" s="40">
        <f t="shared" si="25"/>
        <v>6</v>
      </c>
      <c r="T43" s="87">
        <f t="shared" si="26"/>
        <v>5.4054054054054057E-2</v>
      </c>
      <c r="U43" s="26"/>
      <c r="V43" s="72" t="s">
        <v>81</v>
      </c>
      <c r="W43" s="38">
        <v>107</v>
      </c>
      <c r="X43" s="40">
        <v>92</v>
      </c>
      <c r="Y43" s="87">
        <f t="shared" si="27"/>
        <v>0.85981308411214952</v>
      </c>
      <c r="Z43" s="40">
        <f t="shared" si="28"/>
        <v>15</v>
      </c>
      <c r="AA43" s="87">
        <f t="shared" si="29"/>
        <v>0.14018691588785046</v>
      </c>
    </row>
    <row r="44" spans="1:27" x14ac:dyDescent="0.25">
      <c r="A44" s="72" t="s">
        <v>62</v>
      </c>
      <c r="B44" s="38">
        <v>4</v>
      </c>
      <c r="C44" s="38">
        <v>4</v>
      </c>
      <c r="D44" s="87">
        <f t="shared" si="20"/>
        <v>1</v>
      </c>
      <c r="E44" s="73">
        <f t="shared" si="21"/>
        <v>0</v>
      </c>
      <c r="F44" s="87">
        <f t="shared" si="22"/>
        <v>0</v>
      </c>
      <c r="G44" s="25"/>
      <c r="H44" s="72" t="s">
        <v>62</v>
      </c>
      <c r="I44" s="38"/>
      <c r="J44" s="38"/>
      <c r="K44" s="39">
        <v>0</v>
      </c>
      <c r="L44" s="40">
        <f t="shared" si="23"/>
        <v>0</v>
      </c>
      <c r="M44" s="39">
        <v>0</v>
      </c>
      <c r="N44" s="26"/>
      <c r="O44" s="72" t="s">
        <v>62</v>
      </c>
      <c r="P44" s="38">
        <v>6</v>
      </c>
      <c r="Q44" s="38">
        <v>4</v>
      </c>
      <c r="R44" s="87">
        <f t="shared" si="24"/>
        <v>0.66666666666666663</v>
      </c>
      <c r="S44" s="40">
        <f t="shared" si="25"/>
        <v>2</v>
      </c>
      <c r="T44" s="87">
        <f t="shared" si="26"/>
        <v>0.33333333333333331</v>
      </c>
      <c r="U44" s="26"/>
      <c r="V44" s="72" t="s">
        <v>62</v>
      </c>
      <c r="W44" s="38">
        <v>25</v>
      </c>
      <c r="X44" s="40">
        <v>24</v>
      </c>
      <c r="Y44" s="87">
        <f t="shared" si="27"/>
        <v>0.96</v>
      </c>
      <c r="Z44" s="40">
        <f t="shared" si="28"/>
        <v>1</v>
      </c>
      <c r="AA44" s="87">
        <f t="shared" si="29"/>
        <v>0.04</v>
      </c>
    </row>
    <row r="45" spans="1:27" x14ac:dyDescent="0.25">
      <c r="A45" s="72" t="s">
        <v>63</v>
      </c>
      <c r="B45" s="38">
        <v>91</v>
      </c>
      <c r="C45" s="38">
        <v>84</v>
      </c>
      <c r="D45" s="87">
        <f t="shared" si="20"/>
        <v>0.92307692307692313</v>
      </c>
      <c r="E45" s="73">
        <f t="shared" si="21"/>
        <v>7</v>
      </c>
      <c r="F45" s="87">
        <f t="shared" si="22"/>
        <v>7.6923076923076927E-2</v>
      </c>
      <c r="G45" s="25"/>
      <c r="H45" s="72" t="s">
        <v>63</v>
      </c>
      <c r="I45" s="38"/>
      <c r="J45" s="38"/>
      <c r="K45" s="39">
        <v>0</v>
      </c>
      <c r="L45" s="40">
        <f t="shared" si="23"/>
        <v>0</v>
      </c>
      <c r="M45" s="39">
        <v>0</v>
      </c>
      <c r="N45" s="26"/>
      <c r="O45" s="72" t="s">
        <v>63</v>
      </c>
      <c r="P45" s="38">
        <v>84</v>
      </c>
      <c r="Q45" s="38">
        <v>78</v>
      </c>
      <c r="R45" s="87">
        <f t="shared" si="24"/>
        <v>0.9285714285714286</v>
      </c>
      <c r="S45" s="40">
        <f t="shared" si="25"/>
        <v>6</v>
      </c>
      <c r="T45" s="87">
        <f t="shared" si="26"/>
        <v>7.1428571428571425E-2</v>
      </c>
      <c r="U45" s="26"/>
      <c r="V45" s="72" t="s">
        <v>63</v>
      </c>
      <c r="W45" s="38">
        <v>92</v>
      </c>
      <c r="X45" s="40">
        <v>84</v>
      </c>
      <c r="Y45" s="87">
        <f t="shared" si="27"/>
        <v>0.91304347826086951</v>
      </c>
      <c r="Z45" s="40">
        <f t="shared" si="28"/>
        <v>8</v>
      </c>
      <c r="AA45" s="87">
        <f t="shared" si="29"/>
        <v>8.6956521739130432E-2</v>
      </c>
    </row>
    <row r="46" spans="1:27" x14ac:dyDescent="0.25">
      <c r="A46" s="72" t="s">
        <v>64</v>
      </c>
      <c r="B46" s="38">
        <v>150</v>
      </c>
      <c r="C46" s="38">
        <v>134</v>
      </c>
      <c r="D46" s="87">
        <f t="shared" si="20"/>
        <v>0.89333333333333331</v>
      </c>
      <c r="E46" s="73">
        <f t="shared" si="21"/>
        <v>16</v>
      </c>
      <c r="F46" s="87">
        <f t="shared" si="22"/>
        <v>0.10666666666666667</v>
      </c>
      <c r="G46" s="25"/>
      <c r="H46" s="72" t="s">
        <v>64</v>
      </c>
      <c r="I46" s="38"/>
      <c r="J46" s="38"/>
      <c r="K46" s="39">
        <v>0</v>
      </c>
      <c r="L46" s="40">
        <f t="shared" si="23"/>
        <v>0</v>
      </c>
      <c r="M46" s="39">
        <v>0</v>
      </c>
      <c r="N46" s="26"/>
      <c r="O46" s="72" t="s">
        <v>64</v>
      </c>
      <c r="P46" s="38">
        <v>131</v>
      </c>
      <c r="Q46" s="38">
        <v>118</v>
      </c>
      <c r="R46" s="87">
        <f t="shared" si="24"/>
        <v>0.9007633587786259</v>
      </c>
      <c r="S46" s="40">
        <f t="shared" si="25"/>
        <v>13</v>
      </c>
      <c r="T46" s="87">
        <f t="shared" si="26"/>
        <v>9.9236641221374045E-2</v>
      </c>
      <c r="U46" s="26"/>
      <c r="V46" s="72" t="s">
        <v>64</v>
      </c>
      <c r="W46" s="38">
        <v>170</v>
      </c>
      <c r="X46" s="40">
        <v>158</v>
      </c>
      <c r="Y46" s="87">
        <f t="shared" si="27"/>
        <v>0.92941176470588238</v>
      </c>
      <c r="Z46" s="40">
        <f t="shared" si="28"/>
        <v>12</v>
      </c>
      <c r="AA46" s="87">
        <f t="shared" si="29"/>
        <v>7.0588235294117646E-2</v>
      </c>
    </row>
    <row r="47" spans="1:27" x14ac:dyDescent="0.25">
      <c r="A47" s="72" t="s">
        <v>15</v>
      </c>
      <c r="B47" s="74">
        <f>SUM(B39:B46)</f>
        <v>3201</v>
      </c>
      <c r="C47" s="74">
        <f>SUM(C39:C46)</f>
        <v>2411</v>
      </c>
      <c r="D47" s="88">
        <f t="shared" si="20"/>
        <v>0.75320212433614497</v>
      </c>
      <c r="E47" s="75">
        <f t="shared" si="21"/>
        <v>790</v>
      </c>
      <c r="F47" s="88">
        <f t="shared" si="22"/>
        <v>0.24679787566385505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41">
        <v>0</v>
      </c>
      <c r="L47" s="41">
        <f t="shared" si="23"/>
        <v>0</v>
      </c>
      <c r="M47" s="41">
        <v>0</v>
      </c>
      <c r="N47" s="26"/>
      <c r="O47" s="72" t="s">
        <v>15</v>
      </c>
      <c r="P47" s="74">
        <f>SUM(P39:P46)</f>
        <v>2212</v>
      </c>
      <c r="Q47" s="74">
        <f>SUM(Q39:Q46)</f>
        <v>1838</v>
      </c>
      <c r="R47" s="88">
        <f t="shared" si="24"/>
        <v>0.8309222423146474</v>
      </c>
      <c r="S47" s="84">
        <f t="shared" si="25"/>
        <v>374</v>
      </c>
      <c r="T47" s="88">
        <f t="shared" si="26"/>
        <v>0.16907775768535263</v>
      </c>
      <c r="U47" s="26"/>
      <c r="V47" s="72" t="s">
        <v>15</v>
      </c>
      <c r="W47" s="74">
        <f>SUM(W39:W46)</f>
        <v>2227</v>
      </c>
      <c r="X47" s="74">
        <f>SUM(X39:X46)</f>
        <v>1811</v>
      </c>
      <c r="Y47" s="88">
        <f t="shared" si="27"/>
        <v>0.81320161652447243</v>
      </c>
      <c r="Z47" s="84">
        <f t="shared" si="28"/>
        <v>416</v>
      </c>
      <c r="AA47" s="88">
        <f t="shared" si="29"/>
        <v>0.1867983834755276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4585</v>
      </c>
      <c r="C49" s="44">
        <f>SUM(C47,C35,C21)</f>
        <v>3634</v>
      </c>
      <c r="D49" s="58">
        <f>+C49/B49</f>
        <v>0.79258451472191926</v>
      </c>
      <c r="E49" s="79">
        <f>+B49-C49</f>
        <v>951</v>
      </c>
      <c r="F49" s="59">
        <f>+E49/B49</f>
        <v>0.20741548527808071</v>
      </c>
      <c r="G49" s="25"/>
      <c r="H49" s="43" t="s">
        <v>15</v>
      </c>
      <c r="I49" s="44">
        <f>+'TOTAL POR MES MARZO'!B51</f>
        <v>27404</v>
      </c>
      <c r="J49" s="44">
        <f>+'TOTAL POR MES MARZO'!C51</f>
        <v>27183</v>
      </c>
      <c r="K49" s="58">
        <f t="shared" ref="K49" si="30">+J49/I49</f>
        <v>0.99193548387096775</v>
      </c>
      <c r="L49" s="79">
        <f t="shared" ref="L49" si="31">+I49-J49</f>
        <v>221</v>
      </c>
      <c r="M49" s="59">
        <f t="shared" ref="M49" si="32">+L49/I49</f>
        <v>8.0645161290322578E-3</v>
      </c>
      <c r="N49" s="26"/>
      <c r="O49" s="43" t="s">
        <v>15</v>
      </c>
      <c r="P49" s="47">
        <f>SUM(P47,P35,P21)</f>
        <v>3330</v>
      </c>
      <c r="Q49" s="47">
        <f>SUM(Q47,Q35,Q21)</f>
        <v>2869</v>
      </c>
      <c r="R49" s="58">
        <f>+Q49/P49</f>
        <v>0.86156156156156161</v>
      </c>
      <c r="S49" s="79">
        <f>SUM(S47,S35,S21)</f>
        <v>461</v>
      </c>
      <c r="T49" s="59">
        <f>+S49/P49</f>
        <v>0.13843843843843845</v>
      </c>
      <c r="U49" s="26"/>
      <c r="V49" s="43" t="s">
        <v>15</v>
      </c>
      <c r="W49" s="44">
        <f>SUM(W47,W35,W21)</f>
        <v>3498</v>
      </c>
      <c r="X49" s="44">
        <f>SUM(X47,X35,X21)</f>
        <v>2963</v>
      </c>
      <c r="Y49" s="58">
        <f>+X49/W49</f>
        <v>0.84705546026300749</v>
      </c>
      <c r="Z49" s="79">
        <f>SUM(Z47,Z35,Z21)</f>
        <v>535</v>
      </c>
      <c r="AA49" s="59">
        <f>+Z49/W49</f>
        <v>0.15294453973699257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  <row r="52" spans="1:27" x14ac:dyDescent="0.25">
      <c r="B52" s="60"/>
      <c r="C52" s="60"/>
      <c r="P52" s="60"/>
      <c r="Q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TOTAL POR MES ENERO</vt:lpstr>
      <vt:lpstr>TOTAL POR MES FEBRERO</vt:lpstr>
      <vt:lpstr>TOTAL POR MES MARZO</vt:lpstr>
      <vt:lpstr>TOTAL ENERO POR REGIÓN</vt:lpstr>
      <vt:lpstr>TOTAL FEBRERO POR REGIÓN</vt:lpstr>
      <vt:lpstr>TOTAL MARZO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2020-04-24T16:16:06Z</dcterms:modified>
</cp:coreProperties>
</file>