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20\"/>
    </mc:Choice>
  </mc:AlternateContent>
  <bookViews>
    <workbookView xWindow="0" yWindow="0" windowWidth="20490" windowHeight="7755" tabRatio="874" firstSheet="3" activeTab="7"/>
  </bookViews>
  <sheets>
    <sheet name="TOTAL TRIMESTRE " sheetId="1" r:id="rId1"/>
    <sheet name="TOTAL TRIMESTRE POR REGION" sheetId="2" r:id="rId2"/>
    <sheet name="TOTAL POR MES ABRIL" sheetId="3" r:id="rId3"/>
    <sheet name="TOTAL POR MES MAYO" sheetId="5" r:id="rId4"/>
    <sheet name="TOTAL POR MES JUNIO" sheetId="6" r:id="rId5"/>
    <sheet name="TOTAL ABRIL POR REGIÓN" sheetId="4" r:id="rId6"/>
    <sheet name="TOTAL MAYO POR REGIÓN" sheetId="7" r:id="rId7"/>
    <sheet name="TOTAL JUNIO POR REGIÓN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D45" i="6"/>
  <c r="C45" i="6"/>
  <c r="C45" i="5"/>
  <c r="D45" i="3"/>
  <c r="C45" i="3"/>
  <c r="B47" i="8" l="1"/>
  <c r="C47" i="8"/>
  <c r="D29" i="8" l="1"/>
  <c r="B45" i="6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50" i="6"/>
  <c r="B49" i="6"/>
  <c r="B48" i="6"/>
  <c r="B47" i="6"/>
  <c r="B46" i="6"/>
  <c r="B44" i="6"/>
  <c r="B43" i="6"/>
  <c r="B42" i="6"/>
  <c r="B41" i="6"/>
  <c r="B40" i="6"/>
  <c r="B39" i="6"/>
  <c r="B3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W47" i="4" l="1"/>
  <c r="X21" i="4"/>
  <c r="W21" i="4"/>
  <c r="X35" i="4"/>
  <c r="W35" i="4"/>
  <c r="Q47" i="4"/>
  <c r="P47" i="4"/>
  <c r="Q35" i="4"/>
  <c r="P35" i="4"/>
  <c r="X47" i="4" l="1"/>
  <c r="Q21" i="4"/>
  <c r="P21" i="4"/>
  <c r="B87" i="6" l="1"/>
  <c r="D29" i="4" l="1"/>
  <c r="D19" i="4"/>
  <c r="B2" i="8" l="1"/>
  <c r="B2" i="7"/>
  <c r="B2" i="4"/>
  <c r="B2" i="2"/>
  <c r="Z34" i="8" l="1"/>
  <c r="AA34" i="8" s="1"/>
  <c r="Y34" i="8"/>
  <c r="Z32" i="7"/>
  <c r="AA32" i="7" s="1"/>
  <c r="Y32" i="7"/>
  <c r="Q21" i="7"/>
  <c r="Q35" i="7"/>
  <c r="X47" i="7"/>
  <c r="S34" i="7"/>
  <c r="T34" i="7" s="1"/>
  <c r="R34" i="7"/>
  <c r="R29" i="4"/>
  <c r="X35" i="7" l="1"/>
  <c r="X21" i="7"/>
  <c r="X49" i="7" l="1"/>
  <c r="X47" i="8" l="1"/>
  <c r="X21" i="8"/>
  <c r="Q21" i="8"/>
  <c r="Q35" i="8" l="1"/>
  <c r="X35" i="8"/>
  <c r="X46" i="2" l="1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B21" i="4"/>
  <c r="B35" i="4"/>
  <c r="B47" i="4"/>
  <c r="B21" i="8"/>
  <c r="B35" i="8"/>
  <c r="B21" i="7"/>
  <c r="B35" i="7"/>
  <c r="B47" i="7"/>
  <c r="X47" i="2" l="1"/>
  <c r="X21" i="2"/>
  <c r="Q21" i="2"/>
  <c r="Q35" i="2"/>
  <c r="L8" i="2"/>
  <c r="L10" i="2"/>
  <c r="L12" i="2"/>
  <c r="L14" i="2"/>
  <c r="L16" i="2"/>
  <c r="L18" i="2"/>
  <c r="L20" i="2"/>
  <c r="L26" i="2"/>
  <c r="L28" i="2"/>
  <c r="L30" i="2"/>
  <c r="L32" i="2"/>
  <c r="L34" i="2"/>
  <c r="L40" i="2"/>
  <c r="L42" i="2"/>
  <c r="L44" i="2"/>
  <c r="L46" i="2"/>
  <c r="S8" i="2"/>
  <c r="T8" i="2" s="1"/>
  <c r="R10" i="2"/>
  <c r="R12" i="2"/>
  <c r="S14" i="2"/>
  <c r="T14" i="2" s="1"/>
  <c r="S16" i="2"/>
  <c r="T16" i="2" s="1"/>
  <c r="R18" i="2"/>
  <c r="L11" i="2"/>
  <c r="L31" i="2"/>
  <c r="L45" i="2"/>
  <c r="R20" i="2"/>
  <c r="S26" i="2"/>
  <c r="T26" i="2" s="1"/>
  <c r="S28" i="2"/>
  <c r="T28" i="2" s="1"/>
  <c r="S30" i="2"/>
  <c r="T30" i="2" s="1"/>
  <c r="S32" i="2"/>
  <c r="T32" i="2" s="1"/>
  <c r="S34" i="2"/>
  <c r="T34" i="2" s="1"/>
  <c r="Y8" i="2"/>
  <c r="Z10" i="2"/>
  <c r="AA10" i="2" s="1"/>
  <c r="Z12" i="2"/>
  <c r="AA12" i="2" s="1"/>
  <c r="Y14" i="2"/>
  <c r="Y16" i="2"/>
  <c r="Z18" i="2"/>
  <c r="AA18" i="2" s="1"/>
  <c r="Z20" i="2"/>
  <c r="AA20" i="2" s="1"/>
  <c r="Y26" i="2"/>
  <c r="Z28" i="2"/>
  <c r="AA28" i="2" s="1"/>
  <c r="Z30" i="2"/>
  <c r="AA30" i="2" s="1"/>
  <c r="Z32" i="2"/>
  <c r="AA32" i="2" s="1"/>
  <c r="Z34" i="2"/>
  <c r="AA34" i="2" s="1"/>
  <c r="L9" i="2"/>
  <c r="L17" i="2"/>
  <c r="L19" i="2"/>
  <c r="J35" i="2"/>
  <c r="L29" i="2"/>
  <c r="L39" i="2"/>
  <c r="L43" i="2"/>
  <c r="R31" i="2"/>
  <c r="X35" i="2"/>
  <c r="L25" i="2"/>
  <c r="L27" i="2"/>
  <c r="L41" i="2"/>
  <c r="L7" i="2"/>
  <c r="L13" i="2"/>
  <c r="L15" i="2"/>
  <c r="L33" i="2"/>
  <c r="R39" i="2"/>
  <c r="S41" i="2"/>
  <c r="T41" i="2" s="1"/>
  <c r="S43" i="2"/>
  <c r="T43" i="2" s="1"/>
  <c r="R45" i="2"/>
  <c r="Y7" i="2"/>
  <c r="Z9" i="2"/>
  <c r="AA9" i="2" s="1"/>
  <c r="Z11" i="2"/>
  <c r="AA11" i="2" s="1"/>
  <c r="Y13" i="2"/>
  <c r="Y15" i="2"/>
  <c r="Z17" i="2"/>
  <c r="AA17" i="2" s="1"/>
  <c r="Z19" i="2"/>
  <c r="AA19" i="2" s="1"/>
  <c r="Z25" i="2"/>
  <c r="AA25" i="2" s="1"/>
  <c r="Z27" i="2"/>
  <c r="AA27" i="2" s="1"/>
  <c r="Z29" i="2"/>
  <c r="AA29" i="2" s="1"/>
  <c r="Z31" i="2"/>
  <c r="AA31" i="2" s="1"/>
  <c r="Z33" i="2"/>
  <c r="AA33" i="2" s="1"/>
  <c r="Y41" i="2"/>
  <c r="Y42" i="2"/>
  <c r="Z13" i="2"/>
  <c r="AA13" i="2" s="1"/>
  <c r="Z42" i="2"/>
  <c r="AA42" i="2" s="1"/>
  <c r="Z44" i="2"/>
  <c r="AA44" i="2" s="1"/>
  <c r="Y46" i="2"/>
  <c r="Y9" i="2"/>
  <c r="Y30" i="2"/>
  <c r="Y17" i="2"/>
  <c r="R14" i="2"/>
  <c r="S7" i="2"/>
  <c r="R9" i="2"/>
  <c r="R11" i="2"/>
  <c r="S13" i="2"/>
  <c r="T13" i="2" s="1"/>
  <c r="S15" i="2"/>
  <c r="T15" i="2" s="1"/>
  <c r="R17" i="2"/>
  <c r="R19" i="2"/>
  <c r="S10" i="2"/>
  <c r="T10" i="2" s="1"/>
  <c r="S25" i="2"/>
  <c r="T25" i="2" s="1"/>
  <c r="S27" i="2"/>
  <c r="T27" i="2" s="1"/>
  <c r="R29" i="2"/>
  <c r="S31" i="2"/>
  <c r="T31" i="2" s="1"/>
  <c r="S33" i="2"/>
  <c r="T33" i="2" s="1"/>
  <c r="R44" i="2"/>
  <c r="S40" i="2"/>
  <c r="T40" i="2" s="1"/>
  <c r="R27" i="2"/>
  <c r="S18" i="2"/>
  <c r="T18" i="2" s="1"/>
  <c r="Z14" i="2"/>
  <c r="AA14" i="2" s="1"/>
  <c r="Y11" i="2"/>
  <c r="Y10" i="2"/>
  <c r="Y18" i="2"/>
  <c r="Y28" i="2"/>
  <c r="Y32" i="2"/>
  <c r="Y34" i="2"/>
  <c r="Y19" i="2"/>
  <c r="Y40" i="2"/>
  <c r="Z46" i="2"/>
  <c r="AA46" i="2" s="1"/>
  <c r="Y39" i="2"/>
  <c r="Y43" i="2"/>
  <c r="Z40" i="2"/>
  <c r="AA40" i="2" s="1"/>
  <c r="Y44" i="2"/>
  <c r="Z41" i="2"/>
  <c r="AA41" i="2" s="1"/>
  <c r="Z43" i="2"/>
  <c r="AA43" i="2" s="1"/>
  <c r="Z45" i="2"/>
  <c r="AA45" i="2" s="1"/>
  <c r="Z39" i="2"/>
  <c r="Z26" i="2"/>
  <c r="AA26" i="2" s="1"/>
  <c r="Y27" i="2"/>
  <c r="Y29" i="2"/>
  <c r="Y31" i="2"/>
  <c r="Y33" i="2"/>
  <c r="Z7" i="2"/>
  <c r="Z15" i="2"/>
  <c r="AA15" i="2" s="1"/>
  <c r="Z8" i="2"/>
  <c r="AA8" i="2" s="1"/>
  <c r="Y12" i="2"/>
  <c r="Z16" i="2"/>
  <c r="AA16" i="2" s="1"/>
  <c r="Y20" i="2"/>
  <c r="R13" i="2"/>
  <c r="R15" i="2"/>
  <c r="S9" i="2"/>
  <c r="T9" i="2" s="1"/>
  <c r="S17" i="2"/>
  <c r="T17" i="2" s="1"/>
  <c r="R25" i="2"/>
  <c r="R33" i="2"/>
  <c r="R32" i="2"/>
  <c r="R42" i="2"/>
  <c r="S46" i="2"/>
  <c r="T46" i="2" s="1"/>
  <c r="S29" i="2"/>
  <c r="T29" i="2" s="1"/>
  <c r="R41" i="2"/>
  <c r="S45" i="2"/>
  <c r="T45" i="2" s="1"/>
  <c r="R40" i="2"/>
  <c r="S42" i="2"/>
  <c r="T42" i="2" s="1"/>
  <c r="S44" i="2"/>
  <c r="T44" i="2" s="1"/>
  <c r="R46" i="2"/>
  <c r="R43" i="2"/>
  <c r="R34" i="2"/>
  <c r="R26" i="2"/>
  <c r="R28" i="2"/>
  <c r="R30" i="2"/>
  <c r="S11" i="2"/>
  <c r="T11" i="2" s="1"/>
  <c r="S19" i="2"/>
  <c r="T19" i="2" s="1"/>
  <c r="R8" i="2"/>
  <c r="S12" i="2"/>
  <c r="T12" i="2" s="1"/>
  <c r="R16" i="2"/>
  <c r="S20" i="2"/>
  <c r="T20" i="2" s="1"/>
  <c r="R7" i="2"/>
  <c r="Y45" i="2"/>
  <c r="Y25" i="2"/>
  <c r="S39" i="2"/>
  <c r="T39" i="2" s="1"/>
  <c r="B49" i="7"/>
  <c r="B49" i="8"/>
  <c r="B49" i="4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84" i="1"/>
  <c r="B84" i="1"/>
  <c r="D84" i="1" s="1"/>
  <c r="C83" i="1"/>
  <c r="B83" i="1"/>
  <c r="C82" i="1"/>
  <c r="B82" i="1"/>
  <c r="D82" i="1" s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B72" i="1"/>
  <c r="C67" i="1"/>
  <c r="C66" i="1"/>
  <c r="C65" i="1"/>
  <c r="C64" i="1"/>
  <c r="C63" i="1"/>
  <c r="C62" i="1"/>
  <c r="C61" i="1"/>
  <c r="C60" i="1"/>
  <c r="C59" i="1"/>
  <c r="C58" i="1"/>
  <c r="C57" i="1"/>
  <c r="C56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B21" i="1"/>
  <c r="D33" i="1" l="1"/>
  <c r="D83" i="1"/>
  <c r="D80" i="1"/>
  <c r="D22" i="1"/>
  <c r="AA39" i="2"/>
  <c r="Z47" i="2"/>
  <c r="AA7" i="2"/>
  <c r="Z21" i="2"/>
  <c r="T7" i="2"/>
  <c r="S21" i="2"/>
  <c r="D78" i="1"/>
  <c r="D79" i="1"/>
  <c r="D25" i="1"/>
  <c r="D73" i="1"/>
  <c r="D76" i="1"/>
  <c r="D27" i="1"/>
  <c r="D31" i="1"/>
  <c r="D28" i="1"/>
  <c r="D32" i="1"/>
  <c r="D23" i="1"/>
  <c r="E41" i="2"/>
  <c r="F41" i="2" s="1"/>
  <c r="D43" i="2"/>
  <c r="E45" i="2"/>
  <c r="F45" i="2" s="1"/>
  <c r="D75" i="1"/>
  <c r="E8" i="2"/>
  <c r="F8" i="2" s="1"/>
  <c r="E10" i="2"/>
  <c r="F10" i="2" s="1"/>
  <c r="D12" i="2"/>
  <c r="D14" i="2"/>
  <c r="E16" i="2"/>
  <c r="F16" i="2" s="1"/>
  <c r="D18" i="2"/>
  <c r="D20" i="2"/>
  <c r="E39" i="2"/>
  <c r="F39" i="2" s="1"/>
  <c r="D40" i="2"/>
  <c r="E42" i="2"/>
  <c r="F42" i="2" s="1"/>
  <c r="E44" i="2"/>
  <c r="F44" i="2" s="1"/>
  <c r="E46" i="2"/>
  <c r="F46" i="2" s="1"/>
  <c r="E25" i="2"/>
  <c r="F25" i="2" s="1"/>
  <c r="E27" i="2"/>
  <c r="F27" i="2" s="1"/>
  <c r="E31" i="2"/>
  <c r="F31" i="2" s="1"/>
  <c r="D33" i="2"/>
  <c r="D26" i="2"/>
  <c r="D28" i="2"/>
  <c r="E30" i="2"/>
  <c r="F30" i="2" s="1"/>
  <c r="D32" i="2"/>
  <c r="E34" i="2"/>
  <c r="F34" i="2" s="1"/>
  <c r="D81" i="1"/>
  <c r="D30" i="1"/>
  <c r="E29" i="2"/>
  <c r="F29" i="2" s="1"/>
  <c r="D7" i="2"/>
  <c r="E9" i="2"/>
  <c r="F9" i="2" s="1"/>
  <c r="E11" i="2"/>
  <c r="F11" i="2" s="1"/>
  <c r="E13" i="2"/>
  <c r="F13" i="2" s="1"/>
  <c r="E15" i="2"/>
  <c r="F15" i="2" s="1"/>
  <c r="E17" i="2"/>
  <c r="F17" i="2" s="1"/>
  <c r="D19" i="2"/>
  <c r="E12" i="2"/>
  <c r="F12" i="2" s="1"/>
  <c r="E18" i="2"/>
  <c r="F18" i="2" s="1"/>
  <c r="E40" i="2"/>
  <c r="F40" i="2" s="1"/>
  <c r="E43" i="2"/>
  <c r="F43" i="2" s="1"/>
  <c r="E14" i="2"/>
  <c r="F14" i="2" s="1"/>
  <c r="E20" i="2"/>
  <c r="F20" i="2" s="1"/>
  <c r="D16" i="2"/>
  <c r="D8" i="2"/>
  <c r="D44" i="2"/>
  <c r="E28" i="2"/>
  <c r="F28" i="2" s="1"/>
  <c r="E32" i="2"/>
  <c r="F32" i="2" s="1"/>
  <c r="D30" i="2"/>
  <c r="D34" i="2"/>
  <c r="E26" i="2"/>
  <c r="F26" i="2" s="1"/>
  <c r="D9" i="2"/>
  <c r="E19" i="2"/>
  <c r="F19" i="2" s="1"/>
  <c r="D10" i="2"/>
  <c r="D41" i="2"/>
  <c r="D45" i="2"/>
  <c r="D42" i="2"/>
  <c r="D46" i="2"/>
  <c r="E33" i="2"/>
  <c r="F33" i="2" s="1"/>
  <c r="D25" i="2"/>
  <c r="D27" i="2"/>
  <c r="D29" i="2"/>
  <c r="D31" i="2"/>
  <c r="D11" i="2"/>
  <c r="D13" i="2"/>
  <c r="D15" i="2"/>
  <c r="D17" i="2"/>
  <c r="E7" i="2"/>
  <c r="F7" i="2" s="1"/>
  <c r="D74" i="1"/>
  <c r="B85" i="1"/>
  <c r="B15" i="1" s="1"/>
  <c r="D77" i="1"/>
  <c r="D24" i="1"/>
  <c r="B34" i="1"/>
  <c r="B12" i="1" s="1"/>
  <c r="D26" i="1"/>
  <c r="D29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51" i="1" l="1"/>
  <c r="Z46" i="8"/>
  <c r="AA46" i="8" s="1"/>
  <c r="Y46" i="8"/>
  <c r="Z45" i="8"/>
  <c r="AA45" i="8" s="1"/>
  <c r="Y45" i="8"/>
  <c r="Z44" i="8"/>
  <c r="AA44" i="8" s="1"/>
  <c r="Y44" i="8"/>
  <c r="Z43" i="8"/>
  <c r="AA43" i="8" s="1"/>
  <c r="Y43" i="8"/>
  <c r="Z42" i="8"/>
  <c r="AA42" i="8" s="1"/>
  <c r="Y42" i="8"/>
  <c r="Z41" i="8"/>
  <c r="AA41" i="8" s="1"/>
  <c r="Y41" i="8"/>
  <c r="Z40" i="8"/>
  <c r="AA40" i="8" s="1"/>
  <c r="Y40" i="8"/>
  <c r="Z39" i="8"/>
  <c r="AA39" i="8" s="1"/>
  <c r="Y39" i="8"/>
  <c r="Z33" i="8"/>
  <c r="AA33" i="8" s="1"/>
  <c r="Y33" i="8"/>
  <c r="Z32" i="8"/>
  <c r="AA32" i="8" s="1"/>
  <c r="Y32" i="8"/>
  <c r="Z31" i="8"/>
  <c r="AA31" i="8" s="1"/>
  <c r="Y31" i="8"/>
  <c r="Z30" i="8"/>
  <c r="AA30" i="8" s="1"/>
  <c r="Y30" i="8"/>
  <c r="Z29" i="8"/>
  <c r="AA29" i="8" s="1"/>
  <c r="Y29" i="8"/>
  <c r="Z28" i="8"/>
  <c r="AA28" i="8" s="1"/>
  <c r="Y28" i="8"/>
  <c r="Z27" i="8"/>
  <c r="AA27" i="8" s="1"/>
  <c r="Y27" i="8"/>
  <c r="Z26" i="8"/>
  <c r="AA26" i="8" s="1"/>
  <c r="Y26" i="8"/>
  <c r="Z25" i="8"/>
  <c r="AA25" i="8" s="1"/>
  <c r="Y25" i="8"/>
  <c r="Z20" i="8"/>
  <c r="AA20" i="8" s="1"/>
  <c r="Y20" i="8"/>
  <c r="Z19" i="8"/>
  <c r="AA19" i="8" s="1"/>
  <c r="Y19" i="8"/>
  <c r="Z18" i="8"/>
  <c r="AA18" i="8" s="1"/>
  <c r="Y18" i="8"/>
  <c r="Z17" i="8"/>
  <c r="AA17" i="8" s="1"/>
  <c r="Y17" i="8"/>
  <c r="Z16" i="8"/>
  <c r="AA16" i="8" s="1"/>
  <c r="Y16" i="8"/>
  <c r="Z15" i="8"/>
  <c r="AA15" i="8" s="1"/>
  <c r="Y15" i="8"/>
  <c r="Z14" i="8"/>
  <c r="AA14" i="8" s="1"/>
  <c r="Y14" i="8"/>
  <c r="Z13" i="8"/>
  <c r="AA13" i="8" s="1"/>
  <c r="Y13" i="8"/>
  <c r="Z12" i="8"/>
  <c r="AA12" i="8" s="1"/>
  <c r="Y12" i="8"/>
  <c r="Z11" i="8"/>
  <c r="AA11" i="8" s="1"/>
  <c r="Y11" i="8"/>
  <c r="Z10" i="8"/>
  <c r="AA10" i="8" s="1"/>
  <c r="Y10" i="8"/>
  <c r="Z9" i="8"/>
  <c r="AA9" i="8" s="1"/>
  <c r="Y9" i="8"/>
  <c r="Z8" i="8"/>
  <c r="AA8" i="8" s="1"/>
  <c r="Y8" i="8"/>
  <c r="Z7" i="8"/>
  <c r="Y7" i="8"/>
  <c r="S46" i="8"/>
  <c r="T46" i="8" s="1"/>
  <c r="R46" i="8"/>
  <c r="S45" i="8"/>
  <c r="T45" i="8" s="1"/>
  <c r="R45" i="8"/>
  <c r="S44" i="8"/>
  <c r="T44" i="8" s="1"/>
  <c r="R44" i="8"/>
  <c r="S43" i="8"/>
  <c r="T43" i="8" s="1"/>
  <c r="R43" i="8"/>
  <c r="S42" i="8"/>
  <c r="T42" i="8" s="1"/>
  <c r="R42" i="8"/>
  <c r="S41" i="8"/>
  <c r="T41" i="8" s="1"/>
  <c r="R41" i="8"/>
  <c r="S40" i="8"/>
  <c r="T40" i="8" s="1"/>
  <c r="R40" i="8"/>
  <c r="S39" i="8"/>
  <c r="T39" i="8" s="1"/>
  <c r="R39" i="8"/>
  <c r="S34" i="8"/>
  <c r="T34" i="8" s="1"/>
  <c r="R34" i="8"/>
  <c r="S33" i="8"/>
  <c r="T33" i="8" s="1"/>
  <c r="R33" i="8"/>
  <c r="S32" i="8"/>
  <c r="T32" i="8" s="1"/>
  <c r="R32" i="8"/>
  <c r="S31" i="8"/>
  <c r="T31" i="8" s="1"/>
  <c r="R31" i="8"/>
  <c r="S30" i="8"/>
  <c r="T30" i="8" s="1"/>
  <c r="R30" i="8"/>
  <c r="S29" i="8"/>
  <c r="T29" i="8" s="1"/>
  <c r="R29" i="8"/>
  <c r="S28" i="8"/>
  <c r="T28" i="8" s="1"/>
  <c r="R28" i="8"/>
  <c r="S27" i="8"/>
  <c r="T27" i="8" s="1"/>
  <c r="R27" i="8"/>
  <c r="S26" i="8"/>
  <c r="T26" i="8" s="1"/>
  <c r="R26" i="8"/>
  <c r="S25" i="8"/>
  <c r="T25" i="8" s="1"/>
  <c r="R25" i="8"/>
  <c r="S20" i="8"/>
  <c r="T20" i="8" s="1"/>
  <c r="R20" i="8"/>
  <c r="S19" i="8"/>
  <c r="T19" i="8" s="1"/>
  <c r="R19" i="8"/>
  <c r="S18" i="8"/>
  <c r="T18" i="8" s="1"/>
  <c r="R18" i="8"/>
  <c r="S17" i="8"/>
  <c r="T17" i="8" s="1"/>
  <c r="R17" i="8"/>
  <c r="S16" i="8"/>
  <c r="T16" i="8" s="1"/>
  <c r="R16" i="8"/>
  <c r="S15" i="8"/>
  <c r="T15" i="8" s="1"/>
  <c r="R15" i="8"/>
  <c r="S14" i="8"/>
  <c r="T14" i="8" s="1"/>
  <c r="R14" i="8"/>
  <c r="S13" i="8"/>
  <c r="T13" i="8" s="1"/>
  <c r="R13" i="8"/>
  <c r="S12" i="8"/>
  <c r="T12" i="8" s="1"/>
  <c r="R12" i="8"/>
  <c r="S11" i="8"/>
  <c r="T11" i="8" s="1"/>
  <c r="R11" i="8"/>
  <c r="S10" i="8"/>
  <c r="T10" i="8" s="1"/>
  <c r="R10" i="8"/>
  <c r="S9" i="8"/>
  <c r="T9" i="8" s="1"/>
  <c r="R9" i="8"/>
  <c r="S8" i="8"/>
  <c r="T8" i="8" s="1"/>
  <c r="R8" i="8"/>
  <c r="S7" i="8"/>
  <c r="R7" i="8"/>
  <c r="L46" i="8"/>
  <c r="L45" i="8"/>
  <c r="L44" i="8"/>
  <c r="L43" i="8"/>
  <c r="L42" i="8"/>
  <c r="L41" i="8"/>
  <c r="L40" i="8"/>
  <c r="L39" i="8"/>
  <c r="L34" i="8"/>
  <c r="L33" i="8"/>
  <c r="L32" i="8"/>
  <c r="L31" i="8"/>
  <c r="L30" i="8"/>
  <c r="L29" i="8"/>
  <c r="L28" i="8"/>
  <c r="L27" i="8"/>
  <c r="L26" i="8"/>
  <c r="L25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E46" i="8"/>
  <c r="F46" i="8" s="1"/>
  <c r="D46" i="8"/>
  <c r="E45" i="8"/>
  <c r="F45" i="8" s="1"/>
  <c r="D45" i="8"/>
  <c r="E44" i="8"/>
  <c r="F44" i="8" s="1"/>
  <c r="D44" i="8"/>
  <c r="E43" i="8"/>
  <c r="F43" i="8" s="1"/>
  <c r="D43" i="8"/>
  <c r="E42" i="8"/>
  <c r="F42" i="8" s="1"/>
  <c r="D42" i="8"/>
  <c r="E41" i="8"/>
  <c r="F41" i="8" s="1"/>
  <c r="D41" i="8"/>
  <c r="E40" i="8"/>
  <c r="F40" i="8" s="1"/>
  <c r="D40" i="8"/>
  <c r="E39" i="8"/>
  <c r="F39" i="8" s="1"/>
  <c r="D39" i="8"/>
  <c r="E34" i="8"/>
  <c r="F34" i="8" s="1"/>
  <c r="D34" i="8"/>
  <c r="E33" i="8"/>
  <c r="F33" i="8" s="1"/>
  <c r="D33" i="8"/>
  <c r="E32" i="8"/>
  <c r="F32" i="8" s="1"/>
  <c r="D32" i="8"/>
  <c r="E31" i="8"/>
  <c r="F31" i="8" s="1"/>
  <c r="D31" i="8"/>
  <c r="E30" i="8"/>
  <c r="F30" i="8" s="1"/>
  <c r="D30" i="8"/>
  <c r="E29" i="8"/>
  <c r="F29" i="8" s="1"/>
  <c r="E28" i="8"/>
  <c r="F28" i="8" s="1"/>
  <c r="D28" i="8"/>
  <c r="E27" i="8"/>
  <c r="F27" i="8" s="1"/>
  <c r="D27" i="8"/>
  <c r="E26" i="8"/>
  <c r="F26" i="8" s="1"/>
  <c r="D26" i="8"/>
  <c r="E25" i="8"/>
  <c r="F25" i="8" s="1"/>
  <c r="D25" i="8"/>
  <c r="E20" i="8"/>
  <c r="F20" i="8" s="1"/>
  <c r="D20" i="8"/>
  <c r="E19" i="8"/>
  <c r="F19" i="8" s="1"/>
  <c r="D19" i="8"/>
  <c r="E18" i="8"/>
  <c r="F18" i="8" s="1"/>
  <c r="D18" i="8"/>
  <c r="E17" i="8"/>
  <c r="F17" i="8" s="1"/>
  <c r="D17" i="8"/>
  <c r="E16" i="8"/>
  <c r="F16" i="8" s="1"/>
  <c r="D16" i="8"/>
  <c r="E15" i="8"/>
  <c r="F15" i="8" s="1"/>
  <c r="D15" i="8"/>
  <c r="E14" i="8"/>
  <c r="F14" i="8" s="1"/>
  <c r="D14" i="8"/>
  <c r="E13" i="8"/>
  <c r="F13" i="8" s="1"/>
  <c r="D13" i="8"/>
  <c r="E12" i="8"/>
  <c r="F12" i="8" s="1"/>
  <c r="D12" i="8"/>
  <c r="E11" i="8"/>
  <c r="F11" i="8" s="1"/>
  <c r="D11" i="8"/>
  <c r="E10" i="8"/>
  <c r="F10" i="8" s="1"/>
  <c r="D10" i="8"/>
  <c r="E9" i="8"/>
  <c r="F9" i="8" s="1"/>
  <c r="D9" i="8"/>
  <c r="E8" i="8"/>
  <c r="F8" i="8" s="1"/>
  <c r="D8" i="8"/>
  <c r="E7" i="8"/>
  <c r="F7" i="8" s="1"/>
  <c r="D7" i="8"/>
  <c r="Z46" i="7"/>
  <c r="AA46" i="7" s="1"/>
  <c r="Y46" i="7"/>
  <c r="Z45" i="7"/>
  <c r="AA45" i="7" s="1"/>
  <c r="Y45" i="7"/>
  <c r="Z44" i="7"/>
  <c r="AA44" i="7" s="1"/>
  <c r="Y44" i="7"/>
  <c r="Z43" i="7"/>
  <c r="AA43" i="7" s="1"/>
  <c r="Y43" i="7"/>
  <c r="Z42" i="7"/>
  <c r="AA42" i="7" s="1"/>
  <c r="Y42" i="7"/>
  <c r="Z41" i="7"/>
  <c r="AA41" i="7" s="1"/>
  <c r="Y41" i="7"/>
  <c r="Z40" i="7"/>
  <c r="AA40" i="7" s="1"/>
  <c r="Y40" i="7"/>
  <c r="Z39" i="7"/>
  <c r="AA39" i="7" s="1"/>
  <c r="Y39" i="7"/>
  <c r="Z34" i="7"/>
  <c r="AA34" i="7" s="1"/>
  <c r="Y34" i="7"/>
  <c r="Z33" i="7"/>
  <c r="AA33" i="7" s="1"/>
  <c r="Y33" i="7"/>
  <c r="Z31" i="7"/>
  <c r="AA31" i="7" s="1"/>
  <c r="Y31" i="7"/>
  <c r="Z30" i="7"/>
  <c r="AA30" i="7" s="1"/>
  <c r="Y30" i="7"/>
  <c r="Z29" i="7"/>
  <c r="AA29" i="7" s="1"/>
  <c r="Y29" i="7"/>
  <c r="Z28" i="7"/>
  <c r="AA28" i="7" s="1"/>
  <c r="Y28" i="7"/>
  <c r="Z27" i="7"/>
  <c r="AA27" i="7" s="1"/>
  <c r="Y27" i="7"/>
  <c r="Z26" i="7"/>
  <c r="AA26" i="7" s="1"/>
  <c r="Y26" i="7"/>
  <c r="Z25" i="7"/>
  <c r="AA25" i="7" s="1"/>
  <c r="Y25" i="7"/>
  <c r="Z20" i="7"/>
  <c r="AA20" i="7" s="1"/>
  <c r="Y20" i="7"/>
  <c r="Z19" i="7"/>
  <c r="AA19" i="7" s="1"/>
  <c r="Y19" i="7"/>
  <c r="Z18" i="7"/>
  <c r="AA18" i="7" s="1"/>
  <c r="Y18" i="7"/>
  <c r="Z17" i="7"/>
  <c r="AA17" i="7" s="1"/>
  <c r="Y17" i="7"/>
  <c r="Z16" i="7"/>
  <c r="AA16" i="7" s="1"/>
  <c r="Y16" i="7"/>
  <c r="Z15" i="7"/>
  <c r="AA15" i="7" s="1"/>
  <c r="Y15" i="7"/>
  <c r="Z14" i="7"/>
  <c r="AA14" i="7" s="1"/>
  <c r="Y14" i="7"/>
  <c r="Z13" i="7"/>
  <c r="AA13" i="7" s="1"/>
  <c r="Y13" i="7"/>
  <c r="Z12" i="7"/>
  <c r="AA12" i="7" s="1"/>
  <c r="Y12" i="7"/>
  <c r="Z11" i="7"/>
  <c r="AA11" i="7" s="1"/>
  <c r="Y11" i="7"/>
  <c r="Z10" i="7"/>
  <c r="AA10" i="7" s="1"/>
  <c r="Y10" i="7"/>
  <c r="Z9" i="7"/>
  <c r="AA9" i="7" s="1"/>
  <c r="Y9" i="7"/>
  <c r="Z8" i="7"/>
  <c r="AA8" i="7" s="1"/>
  <c r="Y8" i="7"/>
  <c r="Z7" i="7"/>
  <c r="AA7" i="7" s="1"/>
  <c r="Y7" i="7"/>
  <c r="S46" i="7"/>
  <c r="T46" i="7" s="1"/>
  <c r="R46" i="7"/>
  <c r="S45" i="7"/>
  <c r="T45" i="7" s="1"/>
  <c r="R45" i="7"/>
  <c r="S44" i="7"/>
  <c r="T44" i="7" s="1"/>
  <c r="R44" i="7"/>
  <c r="S43" i="7"/>
  <c r="T43" i="7" s="1"/>
  <c r="R43" i="7"/>
  <c r="S42" i="7"/>
  <c r="T42" i="7" s="1"/>
  <c r="R42" i="7"/>
  <c r="S41" i="7"/>
  <c r="T41" i="7" s="1"/>
  <c r="R41" i="7"/>
  <c r="S40" i="7"/>
  <c r="T40" i="7" s="1"/>
  <c r="R40" i="7"/>
  <c r="S39" i="7"/>
  <c r="T39" i="7" s="1"/>
  <c r="R39" i="7"/>
  <c r="S33" i="7"/>
  <c r="T33" i="7" s="1"/>
  <c r="R33" i="7"/>
  <c r="S32" i="7"/>
  <c r="T32" i="7" s="1"/>
  <c r="R32" i="7"/>
  <c r="S31" i="7"/>
  <c r="T31" i="7" s="1"/>
  <c r="R31" i="7"/>
  <c r="S30" i="7"/>
  <c r="T30" i="7" s="1"/>
  <c r="R30" i="7"/>
  <c r="S29" i="7"/>
  <c r="T29" i="7" s="1"/>
  <c r="R29" i="7"/>
  <c r="S28" i="7"/>
  <c r="T28" i="7" s="1"/>
  <c r="R28" i="7"/>
  <c r="S27" i="7"/>
  <c r="T27" i="7" s="1"/>
  <c r="R27" i="7"/>
  <c r="S26" i="7"/>
  <c r="T26" i="7" s="1"/>
  <c r="R26" i="7"/>
  <c r="S25" i="7"/>
  <c r="T25" i="7" s="1"/>
  <c r="R25" i="7"/>
  <c r="S20" i="7"/>
  <c r="T20" i="7" s="1"/>
  <c r="R20" i="7"/>
  <c r="S19" i="7"/>
  <c r="T19" i="7" s="1"/>
  <c r="R19" i="7"/>
  <c r="S18" i="7"/>
  <c r="T18" i="7" s="1"/>
  <c r="R18" i="7"/>
  <c r="S17" i="7"/>
  <c r="T17" i="7" s="1"/>
  <c r="R17" i="7"/>
  <c r="S16" i="7"/>
  <c r="T16" i="7" s="1"/>
  <c r="R16" i="7"/>
  <c r="S15" i="7"/>
  <c r="T15" i="7" s="1"/>
  <c r="R15" i="7"/>
  <c r="S14" i="7"/>
  <c r="T14" i="7" s="1"/>
  <c r="R14" i="7"/>
  <c r="S13" i="7"/>
  <c r="T13" i="7" s="1"/>
  <c r="R13" i="7"/>
  <c r="S12" i="7"/>
  <c r="T12" i="7" s="1"/>
  <c r="R12" i="7"/>
  <c r="S11" i="7"/>
  <c r="T11" i="7" s="1"/>
  <c r="R11" i="7"/>
  <c r="S10" i="7"/>
  <c r="T10" i="7" s="1"/>
  <c r="R10" i="7"/>
  <c r="S9" i="7"/>
  <c r="T9" i="7" s="1"/>
  <c r="R9" i="7"/>
  <c r="S8" i="7"/>
  <c r="T8" i="7" s="1"/>
  <c r="R8" i="7"/>
  <c r="S7" i="7"/>
  <c r="T7" i="7" s="1"/>
  <c r="R7" i="7"/>
  <c r="L47" i="7"/>
  <c r="L46" i="7"/>
  <c r="L45" i="7"/>
  <c r="L44" i="7"/>
  <c r="L43" i="7"/>
  <c r="L42" i="7"/>
  <c r="L41" i="7"/>
  <c r="L40" i="7"/>
  <c r="L39" i="7"/>
  <c r="L35" i="7"/>
  <c r="L34" i="7"/>
  <c r="L33" i="7"/>
  <c r="L32" i="7"/>
  <c r="L31" i="7"/>
  <c r="L30" i="7"/>
  <c r="L29" i="7"/>
  <c r="L28" i="7"/>
  <c r="L27" i="7"/>
  <c r="L26" i="7"/>
  <c r="L25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E46" i="7"/>
  <c r="F46" i="7" s="1"/>
  <c r="D46" i="7"/>
  <c r="E45" i="7"/>
  <c r="F45" i="7" s="1"/>
  <c r="D45" i="7"/>
  <c r="E44" i="7"/>
  <c r="F44" i="7" s="1"/>
  <c r="D44" i="7"/>
  <c r="E43" i="7"/>
  <c r="F43" i="7" s="1"/>
  <c r="D43" i="7"/>
  <c r="E42" i="7"/>
  <c r="F42" i="7" s="1"/>
  <c r="D42" i="7"/>
  <c r="E41" i="7"/>
  <c r="F41" i="7" s="1"/>
  <c r="D41" i="7"/>
  <c r="E40" i="7"/>
  <c r="F40" i="7" s="1"/>
  <c r="D40" i="7"/>
  <c r="E39" i="7"/>
  <c r="F39" i="7" s="1"/>
  <c r="D39" i="7"/>
  <c r="E34" i="7"/>
  <c r="F34" i="7" s="1"/>
  <c r="D34" i="7"/>
  <c r="E33" i="7"/>
  <c r="F33" i="7" s="1"/>
  <c r="D33" i="7"/>
  <c r="E32" i="7"/>
  <c r="F32" i="7" s="1"/>
  <c r="D32" i="7"/>
  <c r="E31" i="7"/>
  <c r="F31" i="7" s="1"/>
  <c r="D31" i="7"/>
  <c r="E30" i="7"/>
  <c r="F30" i="7" s="1"/>
  <c r="D30" i="7"/>
  <c r="E29" i="7"/>
  <c r="F29" i="7" s="1"/>
  <c r="D29" i="7"/>
  <c r="E28" i="7"/>
  <c r="F28" i="7" s="1"/>
  <c r="D28" i="7"/>
  <c r="E27" i="7"/>
  <c r="F27" i="7" s="1"/>
  <c r="D27" i="7"/>
  <c r="E26" i="7"/>
  <c r="F26" i="7" s="1"/>
  <c r="D26" i="7"/>
  <c r="E25" i="7"/>
  <c r="F25" i="7" s="1"/>
  <c r="D25" i="7"/>
  <c r="E20" i="7"/>
  <c r="F20" i="7" s="1"/>
  <c r="D20" i="7"/>
  <c r="E19" i="7"/>
  <c r="F19" i="7" s="1"/>
  <c r="D19" i="7"/>
  <c r="E18" i="7"/>
  <c r="F18" i="7" s="1"/>
  <c r="D18" i="7"/>
  <c r="E17" i="7"/>
  <c r="F17" i="7" s="1"/>
  <c r="D17" i="7"/>
  <c r="E16" i="7"/>
  <c r="F16" i="7" s="1"/>
  <c r="D16" i="7"/>
  <c r="E15" i="7"/>
  <c r="F15" i="7" s="1"/>
  <c r="D15" i="7"/>
  <c r="E14" i="7"/>
  <c r="F14" i="7" s="1"/>
  <c r="D14" i="7"/>
  <c r="E13" i="7"/>
  <c r="F13" i="7" s="1"/>
  <c r="D13" i="7"/>
  <c r="E12" i="7"/>
  <c r="F12" i="7" s="1"/>
  <c r="D12" i="7"/>
  <c r="E11" i="7"/>
  <c r="F11" i="7" s="1"/>
  <c r="D11" i="7"/>
  <c r="E10" i="7"/>
  <c r="F10" i="7" s="1"/>
  <c r="D10" i="7"/>
  <c r="E9" i="7"/>
  <c r="F9" i="7" s="1"/>
  <c r="D9" i="7"/>
  <c r="E8" i="7"/>
  <c r="F8" i="7" s="1"/>
  <c r="D8" i="7"/>
  <c r="E7" i="7"/>
  <c r="F7" i="7" s="1"/>
  <c r="D7" i="7"/>
  <c r="Z46" i="4"/>
  <c r="AA46" i="4" s="1"/>
  <c r="Y46" i="4"/>
  <c r="Z45" i="4"/>
  <c r="AA45" i="4" s="1"/>
  <c r="Y45" i="4"/>
  <c r="Z44" i="4"/>
  <c r="AA44" i="4" s="1"/>
  <c r="Y44" i="4"/>
  <c r="Z43" i="4"/>
  <c r="AA43" i="4" s="1"/>
  <c r="Y43" i="4"/>
  <c r="Z42" i="4"/>
  <c r="AA42" i="4" s="1"/>
  <c r="Y42" i="4"/>
  <c r="Z41" i="4"/>
  <c r="AA41" i="4" s="1"/>
  <c r="Y41" i="4"/>
  <c r="Z40" i="4"/>
  <c r="AA40" i="4" s="1"/>
  <c r="Y40" i="4"/>
  <c r="Z39" i="4"/>
  <c r="AA39" i="4" s="1"/>
  <c r="Y39" i="4"/>
  <c r="Z34" i="4"/>
  <c r="AA34" i="4" s="1"/>
  <c r="Y34" i="4"/>
  <c r="Z33" i="4"/>
  <c r="AA33" i="4" s="1"/>
  <c r="Y33" i="4"/>
  <c r="Z32" i="4"/>
  <c r="AA32" i="4" s="1"/>
  <c r="Y32" i="4"/>
  <c r="Z31" i="4"/>
  <c r="AA31" i="4" s="1"/>
  <c r="Y31" i="4"/>
  <c r="Z30" i="4"/>
  <c r="AA30" i="4" s="1"/>
  <c r="Y30" i="4"/>
  <c r="Z29" i="4"/>
  <c r="AA29" i="4" s="1"/>
  <c r="Y29" i="4"/>
  <c r="Z28" i="4"/>
  <c r="AA28" i="4" s="1"/>
  <c r="Y28" i="4"/>
  <c r="Z27" i="4"/>
  <c r="AA27" i="4" s="1"/>
  <c r="Y27" i="4"/>
  <c r="Z26" i="4"/>
  <c r="AA26" i="4" s="1"/>
  <c r="Y26" i="4"/>
  <c r="Z25" i="4"/>
  <c r="AA25" i="4" s="1"/>
  <c r="Y25" i="4"/>
  <c r="Z20" i="4"/>
  <c r="AA20" i="4" s="1"/>
  <c r="Y20" i="4"/>
  <c r="Z19" i="4"/>
  <c r="AA19" i="4" s="1"/>
  <c r="Y19" i="4"/>
  <c r="Z18" i="4"/>
  <c r="AA18" i="4" s="1"/>
  <c r="Y18" i="4"/>
  <c r="Z17" i="4"/>
  <c r="AA17" i="4" s="1"/>
  <c r="Y17" i="4"/>
  <c r="Z16" i="4"/>
  <c r="AA16" i="4" s="1"/>
  <c r="Y16" i="4"/>
  <c r="Z15" i="4"/>
  <c r="AA15" i="4" s="1"/>
  <c r="Y15" i="4"/>
  <c r="Z14" i="4"/>
  <c r="AA14" i="4" s="1"/>
  <c r="Y14" i="4"/>
  <c r="Z13" i="4"/>
  <c r="AA13" i="4" s="1"/>
  <c r="Y13" i="4"/>
  <c r="Z12" i="4"/>
  <c r="AA12" i="4" s="1"/>
  <c r="Y12" i="4"/>
  <c r="Z11" i="4"/>
  <c r="AA11" i="4" s="1"/>
  <c r="Y11" i="4"/>
  <c r="Z10" i="4"/>
  <c r="AA10" i="4" s="1"/>
  <c r="Y10" i="4"/>
  <c r="Z9" i="4"/>
  <c r="AA9" i="4" s="1"/>
  <c r="Y9" i="4"/>
  <c r="Z8" i="4"/>
  <c r="AA8" i="4" s="1"/>
  <c r="Y8" i="4"/>
  <c r="Z7" i="4"/>
  <c r="AA7" i="4" s="1"/>
  <c r="Y7" i="4"/>
  <c r="S46" i="4"/>
  <c r="T46" i="4" s="1"/>
  <c r="R46" i="4"/>
  <c r="S45" i="4"/>
  <c r="T45" i="4" s="1"/>
  <c r="R45" i="4"/>
  <c r="S44" i="4"/>
  <c r="T44" i="4" s="1"/>
  <c r="R44" i="4"/>
  <c r="S43" i="4"/>
  <c r="T43" i="4" s="1"/>
  <c r="R43" i="4"/>
  <c r="S42" i="4"/>
  <c r="T42" i="4" s="1"/>
  <c r="R42" i="4"/>
  <c r="S41" i="4"/>
  <c r="T41" i="4" s="1"/>
  <c r="R41" i="4"/>
  <c r="S40" i="4"/>
  <c r="T40" i="4" s="1"/>
  <c r="R40" i="4"/>
  <c r="S39" i="4"/>
  <c r="T39" i="4" s="1"/>
  <c r="R39" i="4"/>
  <c r="S34" i="4"/>
  <c r="T34" i="4" s="1"/>
  <c r="R34" i="4"/>
  <c r="S33" i="4"/>
  <c r="T33" i="4" s="1"/>
  <c r="R33" i="4"/>
  <c r="S32" i="4"/>
  <c r="T32" i="4" s="1"/>
  <c r="R32" i="4"/>
  <c r="S31" i="4"/>
  <c r="T31" i="4" s="1"/>
  <c r="R31" i="4"/>
  <c r="S30" i="4"/>
  <c r="T30" i="4" s="1"/>
  <c r="R30" i="4"/>
  <c r="S29" i="4"/>
  <c r="T29" i="4" s="1"/>
  <c r="S28" i="4"/>
  <c r="T28" i="4" s="1"/>
  <c r="R28" i="4"/>
  <c r="S27" i="4"/>
  <c r="T27" i="4" s="1"/>
  <c r="R27" i="4"/>
  <c r="S26" i="4"/>
  <c r="T26" i="4" s="1"/>
  <c r="R26" i="4"/>
  <c r="S25" i="4"/>
  <c r="T25" i="4" s="1"/>
  <c r="R25" i="4"/>
  <c r="S20" i="4"/>
  <c r="T20" i="4" s="1"/>
  <c r="R20" i="4"/>
  <c r="S19" i="4"/>
  <c r="T19" i="4" s="1"/>
  <c r="R19" i="4"/>
  <c r="S18" i="4"/>
  <c r="T18" i="4" s="1"/>
  <c r="R18" i="4"/>
  <c r="S17" i="4"/>
  <c r="T17" i="4" s="1"/>
  <c r="R17" i="4"/>
  <c r="S16" i="4"/>
  <c r="T16" i="4" s="1"/>
  <c r="R16" i="4"/>
  <c r="S15" i="4"/>
  <c r="T15" i="4" s="1"/>
  <c r="R15" i="4"/>
  <c r="S14" i="4"/>
  <c r="T14" i="4" s="1"/>
  <c r="R14" i="4"/>
  <c r="S13" i="4"/>
  <c r="T13" i="4" s="1"/>
  <c r="R13" i="4"/>
  <c r="S12" i="4"/>
  <c r="T12" i="4" s="1"/>
  <c r="R12" i="4"/>
  <c r="S11" i="4"/>
  <c r="T11" i="4" s="1"/>
  <c r="R11" i="4"/>
  <c r="S10" i="4"/>
  <c r="T10" i="4" s="1"/>
  <c r="R10" i="4"/>
  <c r="S9" i="4"/>
  <c r="T9" i="4" s="1"/>
  <c r="R9" i="4"/>
  <c r="S8" i="4"/>
  <c r="T8" i="4" s="1"/>
  <c r="R8" i="4"/>
  <c r="S7" i="4"/>
  <c r="T7" i="4" s="1"/>
  <c r="R7" i="4"/>
  <c r="L46" i="4"/>
  <c r="L45" i="4"/>
  <c r="L44" i="4"/>
  <c r="L43" i="4"/>
  <c r="L42" i="4"/>
  <c r="L41" i="4"/>
  <c r="L40" i="4"/>
  <c r="L39" i="4"/>
  <c r="L34" i="4"/>
  <c r="L33" i="4"/>
  <c r="L32" i="4"/>
  <c r="L31" i="4"/>
  <c r="L30" i="4"/>
  <c r="L29" i="4"/>
  <c r="L28" i="4"/>
  <c r="L27" i="4"/>
  <c r="L26" i="4"/>
  <c r="L25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D46" i="4"/>
  <c r="D45" i="4"/>
  <c r="D44" i="4"/>
  <c r="D43" i="4"/>
  <c r="D42" i="4"/>
  <c r="D41" i="4"/>
  <c r="D40" i="4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D7" i="4"/>
  <c r="B85" i="6"/>
  <c r="C85" i="6"/>
  <c r="B68" i="6"/>
  <c r="B14" i="6" s="1"/>
  <c r="C68" i="6"/>
  <c r="C51" i="6"/>
  <c r="J49" i="8" s="1"/>
  <c r="C34" i="6"/>
  <c r="B34" i="6"/>
  <c r="C85" i="5"/>
  <c r="B85" i="5"/>
  <c r="B15" i="5" s="1"/>
  <c r="C51" i="5"/>
  <c r="J49" i="7" s="1"/>
  <c r="B51" i="5"/>
  <c r="C34" i="5"/>
  <c r="B34" i="5"/>
  <c r="B85" i="3"/>
  <c r="B15" i="3" s="1"/>
  <c r="B68" i="3"/>
  <c r="B14" i="3" s="1"/>
  <c r="C51" i="3"/>
  <c r="J49" i="4" s="1"/>
  <c r="B34" i="3"/>
  <c r="B12" i="3" s="1"/>
  <c r="W47" i="8"/>
  <c r="Q47" i="8"/>
  <c r="Q49" i="8" s="1"/>
  <c r="P47" i="8"/>
  <c r="J47" i="8"/>
  <c r="I47" i="8"/>
  <c r="L47" i="8" s="1"/>
  <c r="E47" i="8"/>
  <c r="F47" i="8" s="1"/>
  <c r="W35" i="8"/>
  <c r="P35" i="8"/>
  <c r="R35" i="8" s="1"/>
  <c r="J35" i="8"/>
  <c r="I35" i="8"/>
  <c r="C35" i="8"/>
  <c r="E35" i="8" s="1"/>
  <c r="F35" i="8" s="1"/>
  <c r="W21" i="8"/>
  <c r="Y21" i="8" s="1"/>
  <c r="P21" i="8"/>
  <c r="R21" i="8" s="1"/>
  <c r="J21" i="8"/>
  <c r="I21" i="8"/>
  <c r="C21" i="8"/>
  <c r="W47" i="7"/>
  <c r="Y47" i="7" s="1"/>
  <c r="Q47" i="7"/>
  <c r="Q49" i="7" s="1"/>
  <c r="P47" i="7"/>
  <c r="J47" i="7"/>
  <c r="I47" i="7"/>
  <c r="C47" i="7"/>
  <c r="W35" i="7"/>
  <c r="Y35" i="7" s="1"/>
  <c r="P35" i="7"/>
  <c r="R35" i="7" s="1"/>
  <c r="J35" i="7"/>
  <c r="I35" i="7"/>
  <c r="C35" i="7"/>
  <c r="E35" i="7" s="1"/>
  <c r="F35" i="7" s="1"/>
  <c r="W21" i="7"/>
  <c r="Y21" i="7" s="1"/>
  <c r="P21" i="7"/>
  <c r="R21" i="7" s="1"/>
  <c r="J21" i="7"/>
  <c r="I21" i="7"/>
  <c r="L21" i="7" s="1"/>
  <c r="C21" i="7"/>
  <c r="E21" i="7" s="1"/>
  <c r="F21" i="7" s="1"/>
  <c r="L21" i="8" l="1"/>
  <c r="P49" i="7"/>
  <c r="E47" i="7"/>
  <c r="F47" i="7" s="1"/>
  <c r="C49" i="7"/>
  <c r="AA7" i="8"/>
  <c r="Z21" i="8"/>
  <c r="AA21" i="8" s="1"/>
  <c r="T7" i="8"/>
  <c r="S21" i="8"/>
  <c r="T21" i="8" s="1"/>
  <c r="Y47" i="8"/>
  <c r="X49" i="8"/>
  <c r="L35" i="8"/>
  <c r="E21" i="8"/>
  <c r="F21" i="8" s="1"/>
  <c r="C49" i="8"/>
  <c r="D68" i="6"/>
  <c r="D35" i="7"/>
  <c r="D85" i="5"/>
  <c r="C68" i="5"/>
  <c r="D21" i="7"/>
  <c r="D21" i="8"/>
  <c r="Z47" i="7"/>
  <c r="AA47" i="7" s="1"/>
  <c r="Z47" i="8"/>
  <c r="AA47" i="8" s="1"/>
  <c r="Y35" i="8"/>
  <c r="Z35" i="7"/>
  <c r="AA35" i="7" s="1"/>
  <c r="Z21" i="7"/>
  <c r="AA21" i="7" s="1"/>
  <c r="S21" i="7"/>
  <c r="T21" i="7" s="1"/>
  <c r="S35" i="8"/>
  <c r="T35" i="8" s="1"/>
  <c r="P49" i="8"/>
  <c r="T35" i="7"/>
  <c r="R47" i="7"/>
  <c r="S47" i="7"/>
  <c r="T47" i="7" s="1"/>
  <c r="R47" i="8"/>
  <c r="S47" i="8"/>
  <c r="D47" i="8"/>
  <c r="D47" i="7"/>
  <c r="D35" i="8"/>
  <c r="C72" i="1"/>
  <c r="C55" i="1"/>
  <c r="D85" i="6"/>
  <c r="B15" i="6"/>
  <c r="D34" i="6"/>
  <c r="B12" i="6"/>
  <c r="D34" i="5"/>
  <c r="B12" i="5"/>
  <c r="J49" i="2"/>
  <c r="D51" i="5"/>
  <c r="I49" i="7"/>
  <c r="L49" i="7" s="1"/>
  <c r="M49" i="7" s="1"/>
  <c r="B13" i="5"/>
  <c r="C85" i="3"/>
  <c r="D85" i="3" s="1"/>
  <c r="C68" i="3"/>
  <c r="D68" i="3" s="1"/>
  <c r="W49" i="8"/>
  <c r="W49" i="7"/>
  <c r="Q49" i="4"/>
  <c r="J47" i="4"/>
  <c r="I47" i="4"/>
  <c r="C47" i="4"/>
  <c r="D39" i="4"/>
  <c r="J35" i="4"/>
  <c r="I35" i="4"/>
  <c r="C35" i="4"/>
  <c r="E35" i="4" s="1"/>
  <c r="F35" i="4" s="1"/>
  <c r="D34" i="4"/>
  <c r="D33" i="4"/>
  <c r="D32" i="4"/>
  <c r="D31" i="4"/>
  <c r="D30" i="4"/>
  <c r="D28" i="4"/>
  <c r="D27" i="4"/>
  <c r="D26" i="4"/>
  <c r="D25" i="4"/>
  <c r="J21" i="4"/>
  <c r="I21" i="4"/>
  <c r="C21" i="4"/>
  <c r="F20" i="4"/>
  <c r="D20" i="4"/>
  <c r="F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C21" i="1"/>
  <c r="W47" i="2"/>
  <c r="Q47" i="2"/>
  <c r="P47" i="2"/>
  <c r="J47" i="2"/>
  <c r="I47" i="2"/>
  <c r="C47" i="2"/>
  <c r="B47" i="2"/>
  <c r="D39" i="2"/>
  <c r="W35" i="2"/>
  <c r="P35" i="2"/>
  <c r="I35" i="2"/>
  <c r="L35" i="2" s="1"/>
  <c r="C35" i="2"/>
  <c r="B35" i="2"/>
  <c r="W21" i="2"/>
  <c r="P21" i="2"/>
  <c r="J21" i="2"/>
  <c r="I21" i="2"/>
  <c r="C21" i="2"/>
  <c r="B21" i="2"/>
  <c r="R49" i="7" l="1"/>
  <c r="D49" i="8"/>
  <c r="L47" i="4"/>
  <c r="L35" i="4"/>
  <c r="C49" i="4"/>
  <c r="T47" i="8"/>
  <c r="S49" i="8"/>
  <c r="T49" i="8" s="1"/>
  <c r="R49" i="8"/>
  <c r="L47" i="2"/>
  <c r="L21" i="4"/>
  <c r="Y47" i="2"/>
  <c r="Y35" i="2"/>
  <c r="AA21" i="2"/>
  <c r="W49" i="2"/>
  <c r="R47" i="2"/>
  <c r="S47" i="2"/>
  <c r="T47" i="2" s="1"/>
  <c r="R35" i="2"/>
  <c r="T21" i="2"/>
  <c r="P49" i="2"/>
  <c r="L21" i="2"/>
  <c r="Z47" i="4"/>
  <c r="AA47" i="4" s="1"/>
  <c r="Y35" i="4"/>
  <c r="Z35" i="8"/>
  <c r="AA35" i="8" s="1"/>
  <c r="Y49" i="7"/>
  <c r="Y21" i="4"/>
  <c r="Y49" i="8"/>
  <c r="S49" i="7"/>
  <c r="T49" i="7" s="1"/>
  <c r="S47" i="4"/>
  <c r="T47" i="4" s="1"/>
  <c r="R47" i="4"/>
  <c r="R35" i="4"/>
  <c r="S35" i="4"/>
  <c r="T35" i="4" s="1"/>
  <c r="R21" i="4"/>
  <c r="C49" i="2"/>
  <c r="D21" i="4"/>
  <c r="E21" i="4"/>
  <c r="F21" i="4" s="1"/>
  <c r="D49" i="7"/>
  <c r="E49" i="7"/>
  <c r="F49" i="7" s="1"/>
  <c r="E49" i="8"/>
  <c r="F49" i="8" s="1"/>
  <c r="D47" i="4"/>
  <c r="E47" i="4"/>
  <c r="F47" i="4" s="1"/>
  <c r="E47" i="2"/>
  <c r="F47" i="2" s="1"/>
  <c r="D47" i="2"/>
  <c r="D35" i="2"/>
  <c r="E35" i="2"/>
  <c r="F35" i="2" s="1"/>
  <c r="D35" i="4"/>
  <c r="B49" i="2"/>
  <c r="E21" i="2"/>
  <c r="F21" i="2" s="1"/>
  <c r="D21" i="2"/>
  <c r="D72" i="1"/>
  <c r="D85" i="1" s="1"/>
  <c r="C85" i="1"/>
  <c r="C68" i="1"/>
  <c r="D21" i="1"/>
  <c r="D34" i="1" s="1"/>
  <c r="C34" i="1"/>
  <c r="K49" i="7"/>
  <c r="C34" i="3"/>
  <c r="D34" i="3" s="1"/>
  <c r="P49" i="4"/>
  <c r="W49" i="4"/>
  <c r="Z49" i="8" l="1"/>
  <c r="AA49" i="8" s="1"/>
  <c r="Y47" i="4"/>
  <c r="X49" i="4"/>
  <c r="AA47" i="2"/>
  <c r="Z35" i="2"/>
  <c r="Y21" i="2"/>
  <c r="X49" i="2"/>
  <c r="Y49" i="2" s="1"/>
  <c r="S35" i="2"/>
  <c r="Q49" i="2"/>
  <c r="R21" i="2"/>
  <c r="Z21" i="4"/>
  <c r="AA21" i="4" s="1"/>
  <c r="Z35" i="4"/>
  <c r="AA35" i="4" s="1"/>
  <c r="Z49" i="7"/>
  <c r="AA49" i="7" s="1"/>
  <c r="S21" i="4"/>
  <c r="T21" i="4" s="1"/>
  <c r="R49" i="4"/>
  <c r="D49" i="4"/>
  <c r="E49" i="2"/>
  <c r="F49" i="2" s="1"/>
  <c r="D49" i="2"/>
  <c r="Y49" i="4" l="1"/>
  <c r="AA35" i="2"/>
  <c r="Z49" i="2"/>
  <c r="AA49" i="2" s="1"/>
  <c r="T35" i="2"/>
  <c r="S49" i="2"/>
  <c r="T49" i="2" s="1"/>
  <c r="R49" i="2"/>
  <c r="Z49" i="4"/>
  <c r="AA49" i="4" s="1"/>
  <c r="S49" i="4"/>
  <c r="T49" i="4" s="1"/>
  <c r="E49" i="4"/>
  <c r="F49" i="4" s="1"/>
  <c r="B48" i="3"/>
  <c r="B48" i="1" s="1"/>
  <c r="D48" i="1" s="1"/>
  <c r="B46" i="1"/>
  <c r="D46" i="1" s="1"/>
  <c r="B41" i="3"/>
  <c r="B41" i="1" s="1"/>
  <c r="D41" i="1" s="1"/>
  <c r="B50" i="3"/>
  <c r="B50" i="1"/>
  <c r="D50" i="1" s="1"/>
  <c r="B40" i="3"/>
  <c r="B40" i="1" s="1"/>
  <c r="D40" i="1" s="1"/>
  <c r="B43" i="3"/>
  <c r="B87" i="3" s="1"/>
  <c r="B39" i="3"/>
  <c r="B39" i="1" s="1"/>
  <c r="D39" i="1" s="1"/>
  <c r="B42" i="3"/>
  <c r="B42" i="1" s="1"/>
  <c r="D42" i="1" s="1"/>
  <c r="B44" i="3"/>
  <c r="B44" i="1" s="1"/>
  <c r="D44" i="1" s="1"/>
  <c r="B45" i="3"/>
  <c r="B49" i="3"/>
  <c r="B49" i="1" s="1"/>
  <c r="D49" i="1" s="1"/>
  <c r="B47" i="3"/>
  <c r="B47" i="1" s="1"/>
  <c r="D47" i="1" s="1"/>
  <c r="B38" i="3"/>
  <c r="B38" i="1" s="1"/>
  <c r="B43" i="1" l="1"/>
  <c r="D43" i="1"/>
  <c r="D38" i="1"/>
  <c r="B51" i="3"/>
  <c r="B13" i="3" l="1"/>
  <c r="D51" i="3"/>
  <c r="B16" i="3" l="1"/>
  <c r="C13" i="3" s="1"/>
  <c r="I49" i="4"/>
  <c r="L49" i="4" l="1"/>
  <c r="M49" i="4" s="1"/>
  <c r="K49" i="4"/>
  <c r="C12" i="3"/>
  <c r="C15" i="3"/>
  <c r="C14" i="3"/>
  <c r="C16" i="3" l="1"/>
  <c r="B67" i="1"/>
  <c r="D67" i="1"/>
  <c r="B67" i="5"/>
  <c r="B66" i="5"/>
  <c r="B66" i="1"/>
  <c r="D66" i="1" s="1"/>
  <c r="B56" i="5"/>
  <c r="B56" i="1" s="1"/>
  <c r="D56" i="1" s="1"/>
  <c r="B64" i="5"/>
  <c r="B64" i="1" s="1"/>
  <c r="D64" i="1" s="1"/>
  <c r="B57" i="5"/>
  <c r="B57" i="1" s="1"/>
  <c r="D57" i="1" s="1"/>
  <c r="B63" i="5"/>
  <c r="B63" i="1" s="1"/>
  <c r="D63" i="1" s="1"/>
  <c r="B60" i="5"/>
  <c r="B60" i="1" s="1"/>
  <c r="B59" i="5"/>
  <c r="B59" i="1"/>
  <c r="D59" i="1" s="1"/>
  <c r="B58" i="5"/>
  <c r="B58" i="1" s="1"/>
  <c r="D58" i="1" s="1"/>
  <c r="B61" i="5"/>
  <c r="B61" i="1" s="1"/>
  <c r="D61" i="1" s="1"/>
  <c r="B65" i="5"/>
  <c r="B65" i="1" s="1"/>
  <c r="D65" i="1" s="1"/>
  <c r="B62" i="5"/>
  <c r="B62" i="1" s="1"/>
  <c r="D62" i="1" s="1"/>
  <c r="B55" i="5"/>
  <c r="B55" i="1" s="1"/>
  <c r="B87" i="5" l="1"/>
  <c r="B68" i="1"/>
  <c r="B14" i="1" s="1"/>
  <c r="D55" i="1"/>
  <c r="D60" i="1"/>
  <c r="B87" i="1"/>
  <c r="B68" i="5"/>
  <c r="D68" i="1" l="1"/>
  <c r="D68" i="5"/>
  <c r="B14" i="5"/>
  <c r="B16" i="5" l="1"/>
  <c r="C15" i="5" l="1"/>
  <c r="C13" i="5"/>
  <c r="C12" i="5"/>
  <c r="C14" i="5"/>
  <c r="C16" i="5" l="1"/>
  <c r="B51" i="6"/>
  <c r="B13" i="6" s="1"/>
  <c r="B16" i="6" s="1"/>
  <c r="B45" i="1"/>
  <c r="D45" i="1" s="1"/>
  <c r="D51" i="1" s="1"/>
  <c r="I49" i="8" l="1"/>
  <c r="I49" i="2" s="1"/>
  <c r="L49" i="2" s="1"/>
  <c r="M49" i="2" s="1"/>
  <c r="D51" i="6"/>
  <c r="D88" i="6" s="1"/>
  <c r="C14" i="6"/>
  <c r="C12" i="6"/>
  <c r="C15" i="6"/>
  <c r="C13" i="6"/>
  <c r="B51" i="1"/>
  <c r="B13" i="1" s="1"/>
  <c r="L49" i="8"/>
  <c r="M49" i="8" s="1"/>
  <c r="K49" i="8"/>
  <c r="K49" i="2" l="1"/>
  <c r="C16" i="6"/>
  <c r="B16" i="1"/>
  <c r="C14" i="1" l="1"/>
  <c r="C15" i="1"/>
  <c r="C12" i="1"/>
  <c r="C13" i="1"/>
  <c r="C16" i="1" l="1"/>
</calcChain>
</file>

<file path=xl/sharedStrings.xml><?xml version="1.0" encoding="utf-8"?>
<sst xmlns="http://schemas.openxmlformats.org/spreadsheetml/2006/main" count="1188" uniqueCount="88">
  <si>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</si>
  <si>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</si>
  <si>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</si>
  <si>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</si>
  <si>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</si>
  <si>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</si>
  <si>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</si>
  <si>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</si>
  <si>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</si>
  <si>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</si>
  <si>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</si>
  <si>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</si>
  <si>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</si>
  <si>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</si>
  <si>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</si>
  <si>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</si>
  <si>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</si>
  <si>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</si>
  <si>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</si>
  <si>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</si>
  <si>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</si>
  <si>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</si>
  <si>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</si>
  <si>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</si>
  <si>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</si>
  <si>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</si>
  <si>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</si>
  <si>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</si>
  <si>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</si>
  <si>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</si>
  <si>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</si>
  <si>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</si>
  <si>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</si>
  <si>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</si>
  <si>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</si>
  <si>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</si>
  <si>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</si>
  <si>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</si>
  <si>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</si>
  <si>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</si>
  <si>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</si>
  <si>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</si>
  <si>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</si>
  <si>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</si>
  <si>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</si>
  <si>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</si>
  <si>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</si>
  <si>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</si>
  <si>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</si>
  <si>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</si>
  <si>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</si>
  <si>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</si>
  <si>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</si>
  <si>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</si>
  <si>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</si>
  <si>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</si>
  <si>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</si>
  <si>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</si>
  <si>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</si>
  <si>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</si>
  <si>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</si>
  <si>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</si>
  <si>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</si>
  <si>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</si>
  <si>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</si>
  <si>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TOTAL RECIBIDAS</t>
  </si>
  <si>
    <t>REPORTE TRIMESTRAL DE RECLAMACIONES</t>
  </si>
  <si>
    <t>CLARO</t>
  </si>
  <si>
    <t xml:space="preserve"> TELEFONÍA FIJA </t>
  </si>
  <si>
    <t xml:space="preserve"> TELEFONÍA MOVIL</t>
  </si>
  <si>
    <t xml:space="preserve"> INTERNET</t>
  </si>
  <si>
    <t xml:space="preserve"> TV </t>
  </si>
  <si>
    <t xml:space="preserve"> TELEFONÍA FIJA</t>
  </si>
  <si>
    <t xml:space="preserve"> TV</t>
  </si>
  <si>
    <t>Maria Trinidad Sanchez</t>
  </si>
  <si>
    <t>Samana</t>
  </si>
  <si>
    <t>Dajabon</t>
  </si>
  <si>
    <t>Santiago Rodriguez</t>
  </si>
  <si>
    <t>Sanchez Ramirez</t>
  </si>
  <si>
    <t>San Jose de Ocoa</t>
  </si>
  <si>
    <t>San Cristobal</t>
  </si>
  <si>
    <t>San Pedro de Macoris</t>
  </si>
  <si>
    <t>Elias Pina</t>
  </si>
  <si>
    <t>Monsenor Nouel</t>
  </si>
  <si>
    <t>ABRIL - JUNIO  -2020</t>
  </si>
  <si>
    <t>ABRIL -2020</t>
  </si>
  <si>
    <t>MAYO -2020</t>
  </si>
  <si>
    <t>JUNIO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</si>
</sst>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£&quot;#,##0.00;\-&quot;£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146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7" fillId="11" borderId="11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3" fontId="4" fillId="4" borderId="36" xfId="0" applyNumberFormat="1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9" fontId="10" fillId="4" borderId="32" xfId="2" applyFont="1" applyFill="1" applyBorder="1" applyAlignment="1">
      <alignment horizontal="center" vertical="center"/>
    </xf>
    <xf numFmtId="3" fontId="4" fillId="4" borderId="36" xfId="1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4" borderId="36" xfId="0" applyNumberFormat="1" applyFont="1" applyFill="1" applyBorder="1" applyAlignment="1">
      <alignment horizontal="center" vertical="center"/>
    </xf>
    <xf numFmtId="0" fontId="10" fillId="4" borderId="37" xfId="2" applyNumberFormat="1" applyFont="1" applyFill="1" applyBorder="1" applyAlignment="1">
      <alignment horizontal="center" vertical="center"/>
    </xf>
    <xf numFmtId="10" fontId="10" fillId="4" borderId="36" xfId="2" applyNumberFormat="1" applyFont="1" applyFill="1" applyBorder="1" applyAlignment="1">
      <alignment horizontal="center" vertical="center"/>
    </xf>
    <xf numFmtId="10" fontId="10" fillId="4" borderId="32" xfId="2" applyNumberFormat="1" applyFont="1" applyFill="1" applyBorder="1" applyAlignment="1">
      <alignment horizontal="center" vertical="center"/>
    </xf>
    <xf numFmtId="3" fontId="3" fillId="13" borderId="10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horizontal="center"/>
    </xf>
    <xf numFmtId="10" fontId="7" fillId="4" borderId="36" xfId="2" applyNumberFormat="1" applyFont="1" applyFill="1" applyBorder="1" applyAlignment="1">
      <alignment horizontal="center" vertical="center"/>
    </xf>
    <xf numFmtId="10" fontId="7" fillId="4" borderId="32" xfId="2" applyNumberFormat="1" applyFont="1" applyFill="1" applyBorder="1" applyAlignment="1">
      <alignment horizontal="center" vertical="center"/>
    </xf>
    <xf numFmtId="3" fontId="0" fillId="0" borderId="0" xfId="0" applyNumberFormat="1"/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7" fillId="11" borderId="11" xfId="0" applyFont="1" applyFill="1" applyBorder="1" applyAlignment="1">
      <alignment horizontal="left" vertical="center"/>
    </xf>
    <xf numFmtId="1" fontId="10" fillId="11" borderId="11" xfId="1" applyNumberFormat="1" applyFont="1" applyFill="1" applyBorder="1" applyAlignment="1">
      <alignment horizontal="center" vertical="center"/>
    </xf>
    <xf numFmtId="3" fontId="7" fillId="11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left" vertical="center"/>
    </xf>
    <xf numFmtId="9" fontId="10" fillId="10" borderId="11" xfId="2" applyNumberFormat="1" applyFont="1" applyFill="1" applyBorder="1" applyAlignment="1">
      <alignment horizontal="center" vertical="center"/>
    </xf>
    <xf numFmtId="1" fontId="10" fillId="10" borderId="11" xfId="2" applyNumberFormat="1" applyFont="1" applyFill="1" applyBorder="1" applyAlignment="1">
      <alignment horizontal="center" vertical="center"/>
    </xf>
    <xf numFmtId="9" fontId="10" fillId="10" borderId="11" xfId="2" applyFont="1" applyFill="1" applyBorder="1" applyAlignment="1">
      <alignment horizontal="center" vertical="center"/>
    </xf>
    <xf numFmtId="3" fontId="7" fillId="10" borderId="11" xfId="0" applyNumberFormat="1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left" vertical="center"/>
    </xf>
    <xf numFmtId="1" fontId="10" fillId="12" borderId="11" xfId="2" applyNumberFormat="1" applyFont="1" applyFill="1" applyBorder="1" applyAlignment="1">
      <alignment horizontal="center" vertical="center"/>
    </xf>
    <xf numFmtId="3" fontId="7" fillId="12" borderId="11" xfId="0" applyNumberFormat="1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1" fontId="7" fillId="11" borderId="11" xfId="1" applyNumberFormat="1" applyFont="1" applyFill="1" applyBorder="1" applyAlignment="1">
      <alignment horizontal="center" vertical="center"/>
    </xf>
    <xf numFmtId="9" fontId="7" fillId="4" borderId="36" xfId="2" applyFont="1" applyFill="1" applyBorder="1" applyAlignment="1">
      <alignment horizontal="center" vertical="center"/>
    </xf>
    <xf numFmtId="9" fontId="7" fillId="4" borderId="32" xfId="2" applyFont="1" applyFill="1" applyBorder="1" applyAlignment="1">
      <alignment horizontal="center" vertical="center"/>
    </xf>
    <xf numFmtId="0" fontId="7" fillId="4" borderId="37" xfId="2" applyNumberFormat="1" applyFont="1" applyFill="1" applyBorder="1" applyAlignment="1">
      <alignment horizontal="center" vertical="center"/>
    </xf>
    <xf numFmtId="9" fontId="7" fillId="10" borderId="11" xfId="0" applyNumberFormat="1" applyFont="1" applyFill="1" applyBorder="1" applyAlignment="1">
      <alignment horizontal="center" vertical="center"/>
    </xf>
    <xf numFmtId="0" fontId="10" fillId="11" borderId="11" xfId="2" applyNumberFormat="1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3" fontId="3" fillId="5" borderId="34" xfId="0" applyNumberFormat="1" applyFont="1" applyFill="1" applyBorder="1" applyAlignment="1">
      <alignment horizontal="center" vertical="center"/>
    </xf>
    <xf numFmtId="0" fontId="7" fillId="12" borderId="11" xfId="2" applyNumberFormat="1" applyFont="1" applyFill="1" applyBorder="1" applyAlignment="1">
      <alignment horizontal="center" vertical="center"/>
    </xf>
    <xf numFmtId="3" fontId="7" fillId="11" borderId="11" xfId="2" applyNumberFormat="1" applyFont="1" applyFill="1" applyBorder="1" applyAlignment="1">
      <alignment horizontal="center" vertical="center"/>
    </xf>
    <xf numFmtId="10" fontId="10" fillId="10" borderId="11" xfId="2" applyNumberFormat="1" applyFont="1" applyFill="1" applyBorder="1" applyAlignment="1">
      <alignment horizontal="center" vertical="center"/>
    </xf>
    <xf numFmtId="10" fontId="10" fillId="12" borderId="11" xfId="2" applyNumberFormat="1" applyFont="1" applyFill="1" applyBorder="1" applyAlignment="1">
      <alignment horizontal="center" vertical="center"/>
    </xf>
    <xf numFmtId="10" fontId="7" fillId="12" borderId="11" xfId="2" applyNumberFormat="1" applyFont="1" applyFill="1" applyBorder="1" applyAlignment="1">
      <alignment horizontal="center" vertical="center"/>
    </xf>
    <xf numFmtId="3" fontId="4" fillId="4" borderId="33" xfId="1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/>
    </xf>
    <xf numFmtId="10" fontId="10" fillId="11" borderId="11" xfId="2" applyNumberFormat="1" applyFont="1" applyFill="1" applyBorder="1" applyAlignment="1">
      <alignment horizontal="center" vertical="center"/>
    </xf>
    <xf numFmtId="10" fontId="7" fillId="11" borderId="11" xfId="2" applyNumberFormat="1" applyFont="1" applyFill="1" applyBorder="1" applyAlignment="1">
      <alignment horizontal="center" vertical="center"/>
    </xf>
    <xf numFmtId="10" fontId="7" fillId="10" borderId="11" xfId="2" applyNumberFormat="1" applyFont="1" applyFill="1" applyBorder="1" applyAlignment="1">
      <alignment horizontal="center" vertical="center"/>
    </xf>
    <xf numFmtId="0" fontId="7" fillId="11" borderId="11" xfId="2" applyNumberFormat="1" applyFont="1" applyFill="1" applyBorder="1" applyAlignment="1">
      <alignment horizontal="center" vertical="center"/>
    </xf>
    <xf numFmtId="0" fontId="7" fillId="10" borderId="11" xfId="2" applyNumberFormat="1" applyFont="1" applyFill="1" applyBorder="1" applyAlignment="1">
      <alignment horizontal="center" vertical="center"/>
    </xf>
    <xf numFmtId="10" fontId="7" fillId="10" borderId="11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9" fontId="7" fillId="10" borderId="11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3" fillId="0" borderId="0" xfId="0" applyNumberFormat="1" applyFont="1"/>
    <xf numFmtId="3" fontId="3" fillId="5" borderId="11" xfId="0" applyNumberFormat="1" applyFont="1" applyFill="1" applyBorder="1" applyAlignment="1">
      <alignment horizontal="center"/>
    </xf>
    <xf numFmtId="1" fontId="7" fillId="11" borderId="11" xfId="2" applyNumberFormat="1" applyFont="1" applyFill="1" applyBorder="1" applyAlignment="1">
      <alignment horizontal="center" vertical="center"/>
    </xf>
    <xf numFmtId="1" fontId="7" fillId="10" borderId="11" xfId="2" applyNumberFormat="1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29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31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62629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5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81679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7"/>
  <sheetViews>
    <sheetView showGridLines="0" workbookViewId="0">
      <selection activeCell="A9" sqref="A9:A11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22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11" t="s">
        <v>66</v>
      </c>
      <c r="C2" s="112"/>
      <c r="D2" s="18"/>
    </row>
    <row r="3" spans="1:4" ht="15.75" thickBot="1" x14ac:dyDescent="0.3">
      <c r="A3" s="18"/>
      <c r="B3" s="113" t="s">
        <v>84</v>
      </c>
      <c r="C3" s="114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5" t="s">
        <v>67</v>
      </c>
      <c r="B6" s="116"/>
      <c r="C6" s="15"/>
      <c r="D6" s="18"/>
    </row>
    <row r="7" spans="1:4" x14ac:dyDescent="0.25">
      <c r="A7" s="117"/>
      <c r="B7" s="118"/>
      <c r="C7" s="16"/>
      <c r="D7" s="18"/>
    </row>
    <row r="8" spans="1:4" ht="15.75" thickBot="1" x14ac:dyDescent="0.3">
      <c r="A8" s="119"/>
      <c r="B8" s="120"/>
      <c r="C8" s="17"/>
      <c r="D8" s="18"/>
    </row>
    <row r="9" spans="1:4" x14ac:dyDescent="0.25">
      <c r="A9" s="121" t="s">
        <v>19</v>
      </c>
      <c r="B9" s="124" t="s">
        <v>65</v>
      </c>
      <c r="C9" s="127" t="s">
        <v>20</v>
      </c>
      <c r="D9" s="18"/>
    </row>
    <row r="10" spans="1:4" x14ac:dyDescent="0.25">
      <c r="A10" s="122"/>
      <c r="B10" s="125"/>
      <c r="C10" s="128"/>
      <c r="D10" s="18"/>
    </row>
    <row r="11" spans="1:4" ht="15.75" thickBot="1" x14ac:dyDescent="0.3">
      <c r="A11" s="123"/>
      <c r="B11" s="126"/>
      <c r="C11" s="129"/>
      <c r="D11" s="18"/>
    </row>
    <row r="12" spans="1:4" x14ac:dyDescent="0.25">
      <c r="A12" s="5" t="s">
        <v>21</v>
      </c>
      <c r="B12" s="83">
        <f>+B34</f>
        <v>20009</v>
      </c>
      <c r="C12" s="21">
        <f>+B12/B16</f>
        <v>0.13870191807790155</v>
      </c>
      <c r="D12" s="18"/>
    </row>
    <row r="13" spans="1:4" x14ac:dyDescent="0.25">
      <c r="A13" s="19" t="s">
        <v>22</v>
      </c>
      <c r="B13" s="20">
        <f>+B51</f>
        <v>85522</v>
      </c>
      <c r="C13" s="22">
        <f>+B13/B16</f>
        <v>0.59283649546995332</v>
      </c>
      <c r="D13" s="18"/>
    </row>
    <row r="14" spans="1:4" x14ac:dyDescent="0.25">
      <c r="A14" s="19" t="s">
        <v>23</v>
      </c>
      <c r="B14" s="20">
        <f>+B68</f>
        <v>22346</v>
      </c>
      <c r="C14" s="22">
        <f>+B14/B16</f>
        <v>0.1549019471922029</v>
      </c>
      <c r="D14" s="18"/>
    </row>
    <row r="15" spans="1:4" x14ac:dyDescent="0.25">
      <c r="A15" s="23" t="s">
        <v>18</v>
      </c>
      <c r="B15" s="24">
        <f>+B85</f>
        <v>16382</v>
      </c>
      <c r="C15" s="22">
        <f>+B15/B16</f>
        <v>0.11355963925994218</v>
      </c>
      <c r="D15" s="18"/>
    </row>
    <row r="16" spans="1:4" x14ac:dyDescent="0.25">
      <c r="A16" s="130" t="s">
        <v>24</v>
      </c>
      <c r="B16" s="132">
        <f>SUM(B12:B15)</f>
        <v>144259</v>
      </c>
      <c r="C16" s="134">
        <f>SUM(C12:C15)</f>
        <v>0.99999999999999989</v>
      </c>
      <c r="D16" s="18"/>
    </row>
    <row r="17" spans="1:4" ht="15.75" thickBot="1" x14ac:dyDescent="0.3">
      <c r="A17" s="131"/>
      <c r="B17" s="133"/>
      <c r="C17" s="135"/>
      <c r="D17" s="18"/>
    </row>
    <row r="18" spans="1:4" x14ac:dyDescent="0.25">
      <c r="A18" s="105" t="s">
        <v>0</v>
      </c>
      <c r="B18" s="106"/>
      <c r="C18" s="106"/>
      <c r="D18" s="107"/>
    </row>
    <row r="19" spans="1:4" ht="15.75" thickBot="1" x14ac:dyDescent="0.3">
      <c r="A19" s="108"/>
      <c r="B19" s="109"/>
      <c r="C19" s="109"/>
      <c r="D19" s="110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>+'TOTAL POR MES ABRIL'!B21+'TOTAL POR MES MAYO'!B21+'TOTAL POR MES JUNIO'!B21</f>
        <v>1480</v>
      </c>
      <c r="C21" s="56">
        <f>+'TOTAL POR MES ABRIL'!C21+'TOTAL POR MES MAYO'!C21+'TOTAL POR MES JUNIO'!C21</f>
        <v>947</v>
      </c>
      <c r="D21" s="49">
        <f>+B21-C21</f>
        <v>533</v>
      </c>
    </row>
    <row r="22" spans="1:4" x14ac:dyDescent="0.25">
      <c r="A22" s="4" t="s">
        <v>6</v>
      </c>
      <c r="B22" s="1">
        <f>+'TOTAL POR MES ABRIL'!B22+'TOTAL POR MES MAYO'!B22+'TOTAL POR MES JUNIO'!B22</f>
        <v>0</v>
      </c>
      <c r="C22" s="56">
        <f>+'TOTAL POR MES ABRIL'!C22+'TOTAL POR MES MAYO'!C22+'TOTAL POR MES JUNIO'!C22</f>
        <v>0</v>
      </c>
      <c r="D22" s="3">
        <f t="shared" ref="D22:D33" si="0">+B22-C22</f>
        <v>0</v>
      </c>
    </row>
    <row r="23" spans="1:4" x14ac:dyDescent="0.25">
      <c r="A23" s="4" t="s">
        <v>7</v>
      </c>
      <c r="B23" s="1">
        <f>+'TOTAL POR MES ABRIL'!B23+'TOTAL POR MES MAYO'!B23+'TOTAL POR MES JUNIO'!B23</f>
        <v>133</v>
      </c>
      <c r="C23" s="56">
        <f>+'TOTAL POR MES ABRIL'!C23+'TOTAL POR MES MAYO'!C23+'TOTAL POR MES JUNIO'!C23</f>
        <v>62</v>
      </c>
      <c r="D23" s="3">
        <f t="shared" si="0"/>
        <v>71</v>
      </c>
    </row>
    <row r="24" spans="1:4" x14ac:dyDescent="0.25">
      <c r="A24" s="4" t="s">
        <v>8</v>
      </c>
      <c r="B24" s="1">
        <f>+'TOTAL POR MES ABRIL'!B24+'TOTAL POR MES MAYO'!B24+'TOTAL POR MES JUNIO'!B24</f>
        <v>3688</v>
      </c>
      <c r="C24" s="56">
        <f>+'TOTAL POR MES ABRIL'!C24+'TOTAL POR MES MAYO'!C24+'TOTAL POR MES JUNIO'!C24</f>
        <v>3188</v>
      </c>
      <c r="D24" s="3">
        <f t="shared" si="0"/>
        <v>500</v>
      </c>
    </row>
    <row r="25" spans="1:4" x14ac:dyDescent="0.25">
      <c r="A25" s="4" t="s">
        <v>9</v>
      </c>
      <c r="B25" s="1">
        <f>+'TOTAL POR MES ABRIL'!B25+'TOTAL POR MES MAYO'!B25+'TOTAL POR MES JUNIO'!B25</f>
        <v>0</v>
      </c>
      <c r="C25" s="56">
        <f>+'TOTAL POR MES ABRIL'!C25+'TOTAL POR MES MAYO'!C25+'TOTAL POR MES JUNIO'!C25</f>
        <v>0</v>
      </c>
      <c r="D25" s="3">
        <f t="shared" si="0"/>
        <v>0</v>
      </c>
    </row>
    <row r="26" spans="1:4" x14ac:dyDescent="0.25">
      <c r="A26" s="4" t="s">
        <v>10</v>
      </c>
      <c r="B26" s="1">
        <f>+'TOTAL POR MES ABRIL'!B26+'TOTAL POR MES MAYO'!B26+'TOTAL POR MES JUNIO'!B26</f>
        <v>0</v>
      </c>
      <c r="C26" s="56">
        <f>+'TOTAL POR MES ABRIL'!C26+'TOTAL POR MES MAYO'!C26+'TOTAL POR MES JUNIO'!C26</f>
        <v>0</v>
      </c>
      <c r="D26" s="3">
        <f t="shared" si="0"/>
        <v>0</v>
      </c>
    </row>
    <row r="27" spans="1:4" x14ac:dyDescent="0.25">
      <c r="A27" s="4" t="s">
        <v>11</v>
      </c>
      <c r="B27" s="1">
        <f>+'TOTAL POR MES ABRIL'!B27+'TOTAL POR MES MAYO'!B27+'TOTAL POR MES JUNIO'!B27</f>
        <v>66</v>
      </c>
      <c r="C27" s="56">
        <f>+'TOTAL POR MES ABRIL'!C27+'TOTAL POR MES MAYO'!C27+'TOTAL POR MES JUNIO'!C27</f>
        <v>66</v>
      </c>
      <c r="D27" s="3">
        <f t="shared" si="0"/>
        <v>0</v>
      </c>
    </row>
    <row r="28" spans="1:4" x14ac:dyDescent="0.25">
      <c r="A28" s="4" t="s">
        <v>12</v>
      </c>
      <c r="B28" s="1">
        <f>+'TOTAL POR MES ABRIL'!B28+'TOTAL POR MES MAYO'!B28+'TOTAL POR MES JUNIO'!B28</f>
        <v>7850</v>
      </c>
      <c r="C28" s="56">
        <f>+'TOTAL POR MES ABRIL'!C28+'TOTAL POR MES MAYO'!C28+'TOTAL POR MES JUNIO'!C28</f>
        <v>7832</v>
      </c>
      <c r="D28" s="3">
        <f t="shared" si="0"/>
        <v>18</v>
      </c>
    </row>
    <row r="29" spans="1:4" x14ac:dyDescent="0.25">
      <c r="A29" s="4" t="s">
        <v>13</v>
      </c>
      <c r="B29" s="1">
        <f>+'TOTAL POR MES ABRIL'!B29+'TOTAL POR MES MAYO'!B29+'TOTAL POR MES JUNIO'!B29</f>
        <v>6369</v>
      </c>
      <c r="C29" s="56">
        <f>+'TOTAL POR MES ABRIL'!C29+'TOTAL POR MES MAYO'!C29+'TOTAL POR MES JUNIO'!C29</f>
        <v>6343</v>
      </c>
      <c r="D29" s="3">
        <f t="shared" si="0"/>
        <v>26</v>
      </c>
    </row>
    <row r="30" spans="1:4" x14ac:dyDescent="0.25">
      <c r="A30" s="4" t="s">
        <v>14</v>
      </c>
      <c r="B30" s="1">
        <f>+'TOTAL POR MES ABRIL'!B30+'TOTAL POR MES MAYO'!B30+'TOTAL POR MES JUNIO'!B30</f>
        <v>423</v>
      </c>
      <c r="C30" s="56">
        <f>+'TOTAL POR MES ABRIL'!C30+'TOTAL POR MES MAYO'!C30+'TOTAL POR MES JUNIO'!C30</f>
        <v>214</v>
      </c>
      <c r="D30" s="3">
        <f t="shared" si="0"/>
        <v>209</v>
      </c>
    </row>
    <row r="31" spans="1:4" x14ac:dyDescent="0.25">
      <c r="A31" s="4"/>
      <c r="B31" s="1">
        <f>+'TOTAL POR MES ABRIL'!B31+'TOTAL POR MES MAYO'!B31+'TOTAL POR MES JUNIO'!B31</f>
        <v>0</v>
      </c>
      <c r="C31" s="56">
        <f>+'TOTAL POR MES ABRIL'!C31+'TOTAL POR MES MAYO'!C31+'TOTAL POR MES JUNIO'!C31</f>
        <v>0</v>
      </c>
      <c r="D31" s="3">
        <f t="shared" si="0"/>
        <v>0</v>
      </c>
    </row>
    <row r="32" spans="1:4" x14ac:dyDescent="0.25">
      <c r="A32" s="4"/>
      <c r="B32" s="1">
        <f>+'TOTAL POR MES ABRIL'!B32+'TOTAL POR MES MAYO'!B32+'TOTAL POR MES JUNIO'!B32</f>
        <v>0</v>
      </c>
      <c r="C32" s="56">
        <f>+'TOTAL POR MES ABRIL'!C32+'TOTAL POR MES MAYO'!C32+'TOTAL POR MES JUNIO'!C32</f>
        <v>0</v>
      </c>
      <c r="D32" s="3">
        <f t="shared" si="0"/>
        <v>0</v>
      </c>
    </row>
    <row r="33" spans="1:4" x14ac:dyDescent="0.25">
      <c r="A33" s="4"/>
      <c r="B33" s="1">
        <f>+'TOTAL POR MES ABRIL'!B33+'TOTAL POR MES MAYO'!B33+'TOTAL POR MES JUNIO'!B33</f>
        <v>0</v>
      </c>
      <c r="C33" s="56">
        <f>+'TOTAL POR MES ABRIL'!C33+'TOTAL POR MES MAYO'!C33+'TOTAL POR MES JUNIO'!C33</f>
        <v>0</v>
      </c>
      <c r="D33" s="3">
        <f t="shared" si="0"/>
        <v>0</v>
      </c>
    </row>
    <row r="34" spans="1:4" ht="15.75" thickBot="1" x14ac:dyDescent="0.3">
      <c r="A34" s="7" t="s">
        <v>15</v>
      </c>
      <c r="B34" s="8">
        <f>SUM(B21:B33)</f>
        <v>20009</v>
      </c>
      <c r="C34" s="9">
        <f>SUM(C21:C33)</f>
        <v>18652</v>
      </c>
      <c r="D34" s="10">
        <f>SUM(D21:D33)</f>
        <v>1357</v>
      </c>
    </row>
    <row r="35" spans="1:4" x14ac:dyDescent="0.25">
      <c r="A35" s="105" t="s">
        <v>16</v>
      </c>
      <c r="B35" s="106"/>
      <c r="C35" s="106"/>
      <c r="D35" s="107"/>
    </row>
    <row r="36" spans="1:4" ht="15.75" thickBot="1" x14ac:dyDescent="0.3">
      <c r="A36" s="108"/>
      <c r="B36" s="109"/>
      <c r="C36" s="109"/>
      <c r="D36" s="110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>+'TOTAL POR MES ABRIL'!B38+'TOTAL POR MES MAYO'!B38+'TOTAL POR MES JUNIO'!B38</f>
        <v>16154</v>
      </c>
      <c r="C38" s="56">
        <f>+'TOTAL POR MES ABRIL'!C38+'TOTAL POR MES MAYO'!C38+'TOTAL POR MES JUNIO'!C38</f>
        <v>16116</v>
      </c>
      <c r="D38" s="49">
        <f>+B38-C38</f>
        <v>38</v>
      </c>
    </row>
    <row r="39" spans="1:4" x14ac:dyDescent="0.25">
      <c r="A39" s="4" t="s">
        <v>6</v>
      </c>
      <c r="B39" s="1">
        <f>+'TOTAL POR MES ABRIL'!B39+'TOTAL POR MES MAYO'!B39+'TOTAL POR MES JUNIO'!B39</f>
        <v>0</v>
      </c>
      <c r="C39" s="56">
        <f>+'TOTAL POR MES ABRIL'!C39+'TOTAL POR MES MAYO'!C39+'TOTAL POR MES JUNIO'!C39</f>
        <v>0</v>
      </c>
      <c r="D39" s="3">
        <f t="shared" ref="D39:D50" si="1">+B39-C39</f>
        <v>0</v>
      </c>
    </row>
    <row r="40" spans="1:4" x14ac:dyDescent="0.25">
      <c r="A40" s="4" t="s">
        <v>7</v>
      </c>
      <c r="B40" s="1">
        <f>+'TOTAL POR MES ABRIL'!B40+'TOTAL POR MES MAYO'!B40+'TOTAL POR MES JUNIO'!B40</f>
        <v>0</v>
      </c>
      <c r="C40" s="56">
        <f>+'TOTAL POR MES ABRIL'!C40+'TOTAL POR MES MAYO'!C40+'TOTAL POR MES JUNIO'!C40</f>
        <v>0</v>
      </c>
      <c r="D40" s="3">
        <f t="shared" si="1"/>
        <v>0</v>
      </c>
    </row>
    <row r="41" spans="1:4" x14ac:dyDescent="0.25">
      <c r="A41" s="4" t="s">
        <v>8</v>
      </c>
      <c r="B41" s="1">
        <f>+'TOTAL POR MES ABRIL'!B41+'TOTAL POR MES MAYO'!B41+'TOTAL POR MES JUNIO'!B41</f>
        <v>0</v>
      </c>
      <c r="C41" s="56">
        <f>+'TOTAL POR MES ABRIL'!C41+'TOTAL POR MES MAYO'!C41+'TOTAL POR MES JUNIO'!C41</f>
        <v>0</v>
      </c>
      <c r="D41" s="3">
        <f t="shared" si="1"/>
        <v>0</v>
      </c>
    </row>
    <row r="42" spans="1:4" x14ac:dyDescent="0.25">
      <c r="A42" s="4" t="s">
        <v>9</v>
      </c>
      <c r="B42" s="1">
        <f>+'TOTAL POR MES ABRIL'!B42+'TOTAL POR MES MAYO'!B42+'TOTAL POR MES JUNIO'!B42</f>
        <v>0</v>
      </c>
      <c r="C42" s="56">
        <f>+'TOTAL POR MES ABRIL'!C42+'TOTAL POR MES MAYO'!C42+'TOTAL POR MES JUNIO'!C42</f>
        <v>0</v>
      </c>
      <c r="D42" s="3">
        <f t="shared" si="1"/>
        <v>0</v>
      </c>
    </row>
    <row r="43" spans="1:4" x14ac:dyDescent="0.25">
      <c r="A43" s="4" t="s">
        <v>10</v>
      </c>
      <c r="B43" s="1">
        <f>+'TOTAL POR MES ABRIL'!B43+'TOTAL POR MES MAYO'!B43+'TOTAL POR MES JUNIO'!B43</f>
        <v>50360</v>
      </c>
      <c r="C43" s="56">
        <f>+'TOTAL POR MES ABRIL'!C43+'TOTAL POR MES MAYO'!C43+'TOTAL POR MES JUNIO'!C43</f>
        <v>49969</v>
      </c>
      <c r="D43" s="3">
        <f t="shared" si="1"/>
        <v>391</v>
      </c>
    </row>
    <row r="44" spans="1:4" x14ac:dyDescent="0.25">
      <c r="A44" s="4" t="s">
        <v>11</v>
      </c>
      <c r="B44" s="1">
        <f>+'TOTAL POR MES ABRIL'!B44+'TOTAL POR MES MAYO'!B44+'TOTAL POR MES JUNIO'!B44</f>
        <v>14</v>
      </c>
      <c r="C44" s="56">
        <f>+'TOTAL POR MES ABRIL'!C44+'TOTAL POR MES MAYO'!C44+'TOTAL POR MES JUNIO'!C44</f>
        <v>14</v>
      </c>
      <c r="D44" s="3">
        <f t="shared" si="1"/>
        <v>0</v>
      </c>
    </row>
    <row r="45" spans="1:4" x14ac:dyDescent="0.25">
      <c r="A45" s="4" t="s">
        <v>12</v>
      </c>
      <c r="B45" s="1">
        <f>+'TOTAL POR MES ABRIL'!B45+'TOTAL POR MES MAYO'!B45+'TOTAL POR MES JUNIO'!B45</f>
        <v>18994</v>
      </c>
      <c r="C45" s="56">
        <f>+'TOTAL POR MES ABRIL'!C45+'TOTAL POR MES MAYO'!C45+'TOTAL POR MES JUNIO'!C45</f>
        <v>17966</v>
      </c>
      <c r="D45" s="3">
        <f t="shared" si="1"/>
        <v>1028</v>
      </c>
    </row>
    <row r="46" spans="1:4" x14ac:dyDescent="0.25">
      <c r="A46" s="4" t="s">
        <v>13</v>
      </c>
      <c r="B46" s="1">
        <f>+'TOTAL POR MES ABRIL'!B46+'TOTAL POR MES MAYO'!B46+'TOTAL POR MES JUNIO'!B46</f>
        <v>0</v>
      </c>
      <c r="C46" s="56">
        <f>+'TOTAL POR MES ABRIL'!C46+'TOTAL POR MES MAYO'!C46+'TOTAL POR MES JUNIO'!C46</f>
        <v>0</v>
      </c>
      <c r="D46" s="3">
        <f t="shared" si="1"/>
        <v>0</v>
      </c>
    </row>
    <row r="47" spans="1:4" x14ac:dyDescent="0.25">
      <c r="A47" s="4" t="s">
        <v>14</v>
      </c>
      <c r="B47" s="1">
        <f>+'TOTAL POR MES ABRIL'!B47+'TOTAL POR MES MAYO'!B47+'TOTAL POR MES JUNIO'!B47</f>
        <v>0</v>
      </c>
      <c r="C47" s="56">
        <f>+'TOTAL POR MES ABRIL'!C47+'TOTAL POR MES MAYO'!C47+'TOTAL POR MES JUNIO'!C47</f>
        <v>0</v>
      </c>
      <c r="D47" s="3">
        <f t="shared" si="1"/>
        <v>0</v>
      </c>
    </row>
    <row r="48" spans="1:4" x14ac:dyDescent="0.25">
      <c r="A48" s="4"/>
      <c r="B48" s="1">
        <f>+'TOTAL POR MES ABRIL'!B48+'TOTAL POR MES MAYO'!B48+'TOTAL POR MES JUNIO'!B48</f>
        <v>0</v>
      </c>
      <c r="C48" s="56">
        <f>+'TOTAL POR MES ABRIL'!C48+'TOTAL POR MES MAYO'!C48+'TOTAL POR MES JUNIO'!C48</f>
        <v>0</v>
      </c>
      <c r="D48" s="3">
        <f t="shared" si="1"/>
        <v>0</v>
      </c>
    </row>
    <row r="49" spans="1:4" x14ac:dyDescent="0.25">
      <c r="A49" s="4"/>
      <c r="B49" s="1">
        <f>+'TOTAL POR MES ABRIL'!B49+'TOTAL POR MES MAYO'!B49+'TOTAL POR MES JUNIO'!B49</f>
        <v>0</v>
      </c>
      <c r="C49" s="56">
        <f>+'TOTAL POR MES ABRIL'!C49+'TOTAL POR MES MAYO'!C49+'TOTAL POR MES JUNIO'!C49</f>
        <v>0</v>
      </c>
      <c r="D49" s="3">
        <f t="shared" si="1"/>
        <v>0</v>
      </c>
    </row>
    <row r="50" spans="1:4" x14ac:dyDescent="0.25">
      <c r="A50" s="4"/>
      <c r="B50" s="1">
        <f>+'TOTAL POR MES ABRIL'!B50+'TOTAL POR MES MAYO'!B50+'TOTAL POR MES JUNIO'!B50</f>
        <v>0</v>
      </c>
      <c r="C50" s="56">
        <f>+'TOTAL POR MES ABRIL'!C50+'TOTAL POR MES MAYO'!C50+'TOTAL POR MES JUNIO'!C50</f>
        <v>0</v>
      </c>
      <c r="D50" s="3">
        <f t="shared" si="1"/>
        <v>0</v>
      </c>
    </row>
    <row r="51" spans="1:4" ht="15.75" thickBot="1" x14ac:dyDescent="0.3">
      <c r="A51" s="7" t="s">
        <v>15</v>
      </c>
      <c r="B51" s="8">
        <f>SUM(B38:B50)</f>
        <v>85522</v>
      </c>
      <c r="C51" s="9">
        <f>SUM(C38:C50)</f>
        <v>84065</v>
      </c>
      <c r="D51" s="57">
        <f>SUM(D38:D50)</f>
        <v>1457</v>
      </c>
    </row>
    <row r="52" spans="1:4" x14ac:dyDescent="0.25">
      <c r="A52" s="105" t="s">
        <v>17</v>
      </c>
      <c r="B52" s="106"/>
      <c r="C52" s="106"/>
      <c r="D52" s="107"/>
    </row>
    <row r="53" spans="1:4" ht="15.75" thickBot="1" x14ac:dyDescent="0.3">
      <c r="A53" s="108"/>
      <c r="B53" s="109"/>
      <c r="C53" s="109"/>
      <c r="D53" s="110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>+'TOTAL POR MES ABRIL'!B55+'TOTAL POR MES MAYO'!B55+'TOTAL POR MES JUNIO'!B55</f>
        <v>1183</v>
      </c>
      <c r="C55" s="56">
        <f>+'TOTAL POR MES ABRIL'!C55+'TOTAL POR MES MAYO'!C55+'TOTAL POR MES JUNIO'!C55</f>
        <v>782</v>
      </c>
      <c r="D55" s="49">
        <f>+B55-C55</f>
        <v>401</v>
      </c>
    </row>
    <row r="56" spans="1:4" x14ac:dyDescent="0.25">
      <c r="A56" s="4" t="s">
        <v>6</v>
      </c>
      <c r="B56" s="1">
        <f>+'TOTAL POR MES ABRIL'!B56+'TOTAL POR MES MAYO'!B56+'TOTAL POR MES JUNIO'!B56</f>
        <v>0</v>
      </c>
      <c r="C56" s="56">
        <f>+'TOTAL POR MES ABRIL'!C56+'TOTAL POR MES MAYO'!C56+'TOTAL POR MES JUNIO'!C56</f>
        <v>0</v>
      </c>
      <c r="D56" s="3">
        <f t="shared" ref="D56:D67" si="2">+B56-C56</f>
        <v>0</v>
      </c>
    </row>
    <row r="57" spans="1:4" x14ac:dyDescent="0.25">
      <c r="A57" s="4" t="s">
        <v>7</v>
      </c>
      <c r="B57" s="1">
        <f>+'TOTAL POR MES ABRIL'!B57+'TOTAL POR MES MAYO'!B57+'TOTAL POR MES JUNIO'!B57</f>
        <v>14</v>
      </c>
      <c r="C57" s="56">
        <f>+'TOTAL POR MES ABRIL'!C57+'TOTAL POR MES MAYO'!C57+'TOTAL POR MES JUNIO'!C57</f>
        <v>6</v>
      </c>
      <c r="D57" s="3">
        <f t="shared" si="2"/>
        <v>8</v>
      </c>
    </row>
    <row r="58" spans="1:4" x14ac:dyDescent="0.25">
      <c r="A58" s="4" t="s">
        <v>8</v>
      </c>
      <c r="B58" s="1">
        <f>+'TOTAL POR MES ABRIL'!B58+'TOTAL POR MES MAYO'!B58+'TOTAL POR MES JUNIO'!B58</f>
        <v>6769</v>
      </c>
      <c r="C58" s="56">
        <f>+'TOTAL POR MES ABRIL'!C58+'TOTAL POR MES MAYO'!C58+'TOTAL POR MES JUNIO'!C58</f>
        <v>6540</v>
      </c>
      <c r="D58" s="3">
        <f t="shared" si="2"/>
        <v>229</v>
      </c>
    </row>
    <row r="59" spans="1:4" x14ac:dyDescent="0.25">
      <c r="A59" s="4" t="s">
        <v>9</v>
      </c>
      <c r="B59" s="1">
        <f>+'TOTAL POR MES ABRIL'!B59+'TOTAL POR MES MAYO'!B59+'TOTAL POR MES JUNIO'!B59</f>
        <v>0</v>
      </c>
      <c r="C59" s="56">
        <f>+'TOTAL POR MES ABRIL'!C59+'TOTAL POR MES MAYO'!C59+'TOTAL POR MES JUNIO'!C59</f>
        <v>0</v>
      </c>
      <c r="D59" s="3">
        <f t="shared" si="2"/>
        <v>0</v>
      </c>
    </row>
    <row r="60" spans="1:4" x14ac:dyDescent="0.25">
      <c r="A60" s="4" t="s">
        <v>10</v>
      </c>
      <c r="B60" s="1">
        <f>+'TOTAL POR MES ABRIL'!B60+'TOTAL POR MES MAYO'!B60+'TOTAL POR MES JUNIO'!B60</f>
        <v>0</v>
      </c>
      <c r="C60" s="56">
        <f>+'TOTAL POR MES ABRIL'!C60+'TOTAL POR MES MAYO'!C60+'TOTAL POR MES JUNIO'!C60</f>
        <v>0</v>
      </c>
      <c r="D60" s="3">
        <f t="shared" si="2"/>
        <v>0</v>
      </c>
    </row>
    <row r="61" spans="1:4" x14ac:dyDescent="0.25">
      <c r="A61" s="4" t="s">
        <v>11</v>
      </c>
      <c r="B61" s="1">
        <f>+'TOTAL POR MES ABRIL'!B61+'TOTAL POR MES MAYO'!B61+'TOTAL POR MES JUNIO'!B61</f>
        <v>12</v>
      </c>
      <c r="C61" s="56">
        <f>+'TOTAL POR MES ABRIL'!C61+'TOTAL POR MES MAYO'!C61+'TOTAL POR MES JUNIO'!C61</f>
        <v>12</v>
      </c>
      <c r="D61" s="3">
        <f t="shared" si="2"/>
        <v>0</v>
      </c>
    </row>
    <row r="62" spans="1:4" x14ac:dyDescent="0.25">
      <c r="A62" s="4" t="s">
        <v>12</v>
      </c>
      <c r="B62" s="1">
        <f>+'TOTAL POR MES ABRIL'!B62+'TOTAL POR MES MAYO'!B62+'TOTAL POR MES JUNIO'!B62</f>
        <v>2050</v>
      </c>
      <c r="C62" s="56">
        <f>+'TOTAL POR MES ABRIL'!C62+'TOTAL POR MES MAYO'!C62+'TOTAL POR MES JUNIO'!C62</f>
        <v>2045</v>
      </c>
      <c r="D62" s="3">
        <f t="shared" si="2"/>
        <v>5</v>
      </c>
    </row>
    <row r="63" spans="1:4" x14ac:dyDescent="0.25">
      <c r="A63" s="4" t="s">
        <v>13</v>
      </c>
      <c r="B63" s="1">
        <f>+'TOTAL POR MES ABRIL'!B63+'TOTAL POR MES MAYO'!B63+'TOTAL POR MES JUNIO'!B63</f>
        <v>11798</v>
      </c>
      <c r="C63" s="56">
        <f>+'TOTAL POR MES ABRIL'!C63+'TOTAL POR MES MAYO'!C63+'TOTAL POR MES JUNIO'!C63</f>
        <v>11759</v>
      </c>
      <c r="D63" s="3">
        <f t="shared" si="2"/>
        <v>39</v>
      </c>
    </row>
    <row r="64" spans="1:4" x14ac:dyDescent="0.25">
      <c r="A64" s="4" t="s">
        <v>14</v>
      </c>
      <c r="B64" s="1">
        <f>+'TOTAL POR MES ABRIL'!B64+'TOTAL POR MES MAYO'!B64+'TOTAL POR MES JUNIO'!B64</f>
        <v>520</v>
      </c>
      <c r="C64" s="56">
        <f>+'TOTAL POR MES ABRIL'!C64+'TOTAL POR MES MAYO'!C64+'TOTAL POR MES JUNIO'!C64</f>
        <v>415</v>
      </c>
      <c r="D64" s="3">
        <f t="shared" si="2"/>
        <v>105</v>
      </c>
    </row>
    <row r="65" spans="1:4" x14ac:dyDescent="0.25">
      <c r="A65" s="4"/>
      <c r="B65" s="1">
        <f>+'TOTAL POR MES ABRIL'!B65+'TOTAL POR MES MAYO'!B65+'TOTAL POR MES JUNIO'!B65</f>
        <v>0</v>
      </c>
      <c r="C65" s="56">
        <f>+'TOTAL POR MES ABRIL'!C65+'TOTAL POR MES MAYO'!C65+'TOTAL POR MES JUNIO'!C65</f>
        <v>0</v>
      </c>
      <c r="D65" s="3">
        <f t="shared" si="2"/>
        <v>0</v>
      </c>
    </row>
    <row r="66" spans="1:4" x14ac:dyDescent="0.25">
      <c r="A66" s="4"/>
      <c r="B66" s="1">
        <f>+'TOTAL POR MES ABRIL'!B66+'TOTAL POR MES MAYO'!B66+'TOTAL POR MES JUNIO'!B66</f>
        <v>0</v>
      </c>
      <c r="C66" s="56">
        <f>+'TOTAL POR MES ABRIL'!C66+'TOTAL POR MES MAYO'!C66+'TOTAL POR MES JUNIO'!C66</f>
        <v>0</v>
      </c>
      <c r="D66" s="3">
        <f t="shared" si="2"/>
        <v>0</v>
      </c>
    </row>
    <row r="67" spans="1:4" x14ac:dyDescent="0.25">
      <c r="A67" s="4"/>
      <c r="B67" s="1">
        <f>+'TOTAL POR MES ABRIL'!B67+'TOTAL POR MES MAYO'!B67+'TOTAL POR MES JUNIO'!B67</f>
        <v>0</v>
      </c>
      <c r="C67" s="56">
        <f>+'TOTAL POR MES ABRIL'!C67+'TOTAL POR MES MAYO'!C67+'TOTAL POR MES JUNIO'!C67</f>
        <v>0</v>
      </c>
      <c r="D67" s="3">
        <f t="shared" si="2"/>
        <v>0</v>
      </c>
    </row>
    <row r="68" spans="1:4" ht="15.75" thickBot="1" x14ac:dyDescent="0.3">
      <c r="A68" s="7" t="s">
        <v>15</v>
      </c>
      <c r="B68" s="8">
        <f>SUM(B55:B67)</f>
        <v>22346</v>
      </c>
      <c r="C68" s="9">
        <f>SUM(C55:C67)</f>
        <v>21559</v>
      </c>
      <c r="D68" s="57">
        <f>SUM(D55:D67)</f>
        <v>787</v>
      </c>
    </row>
    <row r="69" spans="1:4" x14ac:dyDescent="0.25">
      <c r="A69" s="105" t="s">
        <v>18</v>
      </c>
      <c r="B69" s="106"/>
      <c r="C69" s="106"/>
      <c r="D69" s="107"/>
    </row>
    <row r="70" spans="1:4" ht="15.75" thickBot="1" x14ac:dyDescent="0.3">
      <c r="A70" s="108"/>
      <c r="B70" s="109"/>
      <c r="C70" s="109"/>
      <c r="D70" s="110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>+'TOTAL POR MES ABRIL'!B72+'TOTAL POR MES MAYO'!B72+'TOTAL POR MES JUNIO'!B72</f>
        <v>1198</v>
      </c>
      <c r="C72" s="56">
        <f>+'TOTAL POR MES ABRIL'!C72+'TOTAL POR MES MAYO'!C72+'TOTAL POR MES JUNIO'!C72</f>
        <v>835</v>
      </c>
      <c r="D72" s="49">
        <f>+B72-C72</f>
        <v>363</v>
      </c>
    </row>
    <row r="73" spans="1:4" x14ac:dyDescent="0.25">
      <c r="A73" s="4" t="s">
        <v>6</v>
      </c>
      <c r="B73" s="1">
        <f>+'TOTAL POR MES ABRIL'!B73+'TOTAL POR MES MAYO'!B73+'TOTAL POR MES JUNIO'!B73</f>
        <v>0</v>
      </c>
      <c r="C73" s="56">
        <f>+'TOTAL POR MES ABRIL'!C73+'TOTAL POR MES MAYO'!C73+'TOTAL POR MES JUNIO'!C73</f>
        <v>0</v>
      </c>
      <c r="D73" s="3">
        <f t="shared" ref="D73:D84" si="3">+B73-C73</f>
        <v>0</v>
      </c>
    </row>
    <row r="74" spans="1:4" x14ac:dyDescent="0.25">
      <c r="A74" s="4" t="s">
        <v>7</v>
      </c>
      <c r="B74" s="1">
        <f>+'TOTAL POR MES ABRIL'!B74+'TOTAL POR MES MAYO'!B74+'TOTAL POR MES JUNIO'!B74</f>
        <v>48</v>
      </c>
      <c r="C74" s="56">
        <f>+'TOTAL POR MES ABRIL'!C74+'TOTAL POR MES MAYO'!C74+'TOTAL POR MES JUNIO'!C74</f>
        <v>29</v>
      </c>
      <c r="D74" s="3">
        <f t="shared" si="3"/>
        <v>19</v>
      </c>
    </row>
    <row r="75" spans="1:4" x14ac:dyDescent="0.25">
      <c r="A75" s="4" t="s">
        <v>8</v>
      </c>
      <c r="B75" s="1">
        <f>+'TOTAL POR MES ABRIL'!B75+'TOTAL POR MES MAYO'!B75+'TOTAL POR MES JUNIO'!B75</f>
        <v>3001</v>
      </c>
      <c r="C75" s="56">
        <f>+'TOTAL POR MES ABRIL'!C75+'TOTAL POR MES MAYO'!C75+'TOTAL POR MES JUNIO'!C75</f>
        <v>2742</v>
      </c>
      <c r="D75" s="3">
        <f t="shared" si="3"/>
        <v>259</v>
      </c>
    </row>
    <row r="76" spans="1:4" x14ac:dyDescent="0.25">
      <c r="A76" s="4" t="s">
        <v>9</v>
      </c>
      <c r="B76" s="1">
        <f>+'TOTAL POR MES ABRIL'!B76+'TOTAL POR MES MAYO'!B76+'TOTAL POR MES JUNIO'!B76</f>
        <v>0</v>
      </c>
      <c r="C76" s="56">
        <f>+'TOTAL POR MES ABRIL'!C76+'TOTAL POR MES MAYO'!C76+'TOTAL POR MES JUNIO'!C76</f>
        <v>0</v>
      </c>
      <c r="D76" s="3">
        <f t="shared" si="3"/>
        <v>0</v>
      </c>
    </row>
    <row r="77" spans="1:4" x14ac:dyDescent="0.25">
      <c r="A77" s="4" t="s">
        <v>10</v>
      </c>
      <c r="B77" s="1">
        <f>+'TOTAL POR MES ABRIL'!B77+'TOTAL POR MES MAYO'!B77+'TOTAL POR MES JUNIO'!B77</f>
        <v>0</v>
      </c>
      <c r="C77" s="56">
        <f>+'TOTAL POR MES ABRIL'!C77+'TOTAL POR MES MAYO'!C77+'TOTAL POR MES JUNIO'!C77</f>
        <v>0</v>
      </c>
      <c r="D77" s="3">
        <f t="shared" si="3"/>
        <v>0</v>
      </c>
    </row>
    <row r="78" spans="1:4" x14ac:dyDescent="0.25">
      <c r="A78" s="4" t="s">
        <v>11</v>
      </c>
      <c r="B78" s="1">
        <f>+'TOTAL POR MES ABRIL'!B78+'TOTAL POR MES MAYO'!B78+'TOTAL POR MES JUNIO'!B78</f>
        <v>5</v>
      </c>
      <c r="C78" s="56">
        <f>+'TOTAL POR MES ABRIL'!C78+'TOTAL POR MES MAYO'!C78+'TOTAL POR MES JUNIO'!C78</f>
        <v>5</v>
      </c>
      <c r="D78" s="3">
        <f t="shared" si="3"/>
        <v>0</v>
      </c>
    </row>
    <row r="79" spans="1:4" x14ac:dyDescent="0.25">
      <c r="A79" s="4" t="s">
        <v>12</v>
      </c>
      <c r="B79" s="1">
        <f>+'TOTAL POR MES ABRIL'!B79+'TOTAL POR MES MAYO'!B79+'TOTAL POR MES JUNIO'!B79</f>
        <v>2087</v>
      </c>
      <c r="C79" s="56">
        <f>+'TOTAL POR MES ABRIL'!C79+'TOTAL POR MES MAYO'!C79+'TOTAL POR MES JUNIO'!C79</f>
        <v>2085</v>
      </c>
      <c r="D79" s="3">
        <f t="shared" si="3"/>
        <v>2</v>
      </c>
    </row>
    <row r="80" spans="1:4" x14ac:dyDescent="0.25">
      <c r="A80" s="4" t="s">
        <v>13</v>
      </c>
      <c r="B80" s="1">
        <f>+'TOTAL POR MES ABRIL'!B80+'TOTAL POR MES MAYO'!B80+'TOTAL POR MES JUNIO'!B80</f>
        <v>9542</v>
      </c>
      <c r="C80" s="56">
        <f>+'TOTAL POR MES ABRIL'!C80+'TOTAL POR MES MAYO'!C80+'TOTAL POR MES JUNIO'!C80</f>
        <v>9514</v>
      </c>
      <c r="D80" s="3">
        <f t="shared" si="3"/>
        <v>28</v>
      </c>
    </row>
    <row r="81" spans="1:4" x14ac:dyDescent="0.25">
      <c r="A81" s="4" t="s">
        <v>14</v>
      </c>
      <c r="B81" s="1">
        <f>+'TOTAL POR MES ABRIL'!B81+'TOTAL POR MES MAYO'!B81+'TOTAL POR MES JUNIO'!B81</f>
        <v>501</v>
      </c>
      <c r="C81" s="56">
        <f>+'TOTAL POR MES ABRIL'!C81+'TOTAL POR MES MAYO'!C81+'TOTAL POR MES JUNIO'!C81</f>
        <v>417</v>
      </c>
      <c r="D81" s="3">
        <f t="shared" si="3"/>
        <v>84</v>
      </c>
    </row>
    <row r="82" spans="1:4" x14ac:dyDescent="0.25">
      <c r="A82" s="4"/>
      <c r="B82" s="1">
        <f>+'TOTAL POR MES ABRIL'!B82+'TOTAL POR MES MAYO'!B82+'TOTAL POR MES JUNIO'!B82</f>
        <v>0</v>
      </c>
      <c r="C82" s="56">
        <f>+'TOTAL POR MES ABRIL'!C82+'TOTAL POR MES MAYO'!C82+'TOTAL POR MES JUNIO'!C82</f>
        <v>0</v>
      </c>
      <c r="D82" s="3">
        <f t="shared" si="3"/>
        <v>0</v>
      </c>
    </row>
    <row r="83" spans="1:4" x14ac:dyDescent="0.25">
      <c r="A83" s="4"/>
      <c r="B83" s="1">
        <f>+'TOTAL POR MES ABRIL'!B83+'TOTAL POR MES MAYO'!B83+'TOTAL POR MES JUNIO'!B83</f>
        <v>0</v>
      </c>
      <c r="C83" s="56">
        <f>+'TOTAL POR MES ABRIL'!C83+'TOTAL POR MES MAYO'!C83+'TOTAL POR MES JUNIO'!C83</f>
        <v>0</v>
      </c>
      <c r="D83" s="3">
        <f t="shared" si="3"/>
        <v>0</v>
      </c>
    </row>
    <row r="84" spans="1:4" x14ac:dyDescent="0.25">
      <c r="A84" s="4"/>
      <c r="B84" s="1">
        <f>+'TOTAL POR MES ABRIL'!B84+'TOTAL POR MES MAYO'!B84+'TOTAL POR MES JUNIO'!B84</f>
        <v>0</v>
      </c>
      <c r="C84" s="56">
        <f>+'TOTAL POR MES ABRIL'!C84+'TOTAL POR MES MAYO'!C84+'TOTAL POR MES JUNIO'!C84</f>
        <v>0</v>
      </c>
      <c r="D84" s="3">
        <f t="shared" si="3"/>
        <v>0</v>
      </c>
    </row>
    <row r="85" spans="1:4" ht="15.75" thickBot="1" x14ac:dyDescent="0.3">
      <c r="A85" s="11" t="s">
        <v>15</v>
      </c>
      <c r="B85" s="89">
        <f>SUM(B72:B84)</f>
        <v>16382</v>
      </c>
      <c r="C85" s="13">
        <f>SUM(C72:C84)</f>
        <v>15627</v>
      </c>
      <c r="D85" s="90">
        <f>SUM(D72:D84)</f>
        <v>755</v>
      </c>
    </row>
    <row r="87" spans="1:4" x14ac:dyDescent="0.25">
      <c r="A87" s="4" t="s">
        <v>10</v>
      </c>
      <c r="B87" s="102">
        <f>+B77+B60+B43+B26</f>
        <v>50360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showGridLines="0" workbookViewId="0"/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ht="16.5" x14ac:dyDescent="0.25">
      <c r="B1" s="111" t="s">
        <v>66</v>
      </c>
      <c r="C1" s="143"/>
      <c r="D1" s="112"/>
    </row>
    <row r="2" spans="1:27" ht="17.25" thickBot="1" x14ac:dyDescent="0.3">
      <c r="B2" s="113" t="str">
        <f>+'TOTAL TRIMESTRE '!B3:C3</f>
        <v>ABRIL - JUNIO  -2020</v>
      </c>
      <c r="C2" s="144"/>
      <c r="D2" s="114"/>
    </row>
    <row r="3" spans="1:27" ht="15.75" thickBot="1" x14ac:dyDescent="0.3"/>
    <row r="4" spans="1:27" x14ac:dyDescent="0.25">
      <c r="A4" s="25"/>
      <c r="B4" s="140" t="s">
        <v>68</v>
      </c>
      <c r="C4" s="141"/>
      <c r="D4" s="142"/>
      <c r="E4" s="25"/>
      <c r="F4" s="25"/>
      <c r="G4" s="25"/>
      <c r="H4" s="25"/>
      <c r="I4" s="140" t="s">
        <v>69</v>
      </c>
      <c r="J4" s="141"/>
      <c r="K4" s="142"/>
      <c r="L4" s="25"/>
      <c r="M4" s="25"/>
      <c r="N4" s="26"/>
      <c r="O4" s="25"/>
      <c r="P4" s="140" t="s">
        <v>70</v>
      </c>
      <c r="Q4" s="141"/>
      <c r="R4" s="142"/>
      <c r="S4" s="25"/>
      <c r="T4" s="25"/>
      <c r="U4" s="26"/>
      <c r="V4" s="25"/>
      <c r="W4" s="140" t="s">
        <v>71</v>
      </c>
      <c r="X4" s="141"/>
      <c r="Y4" s="142"/>
      <c r="Z4" s="25"/>
      <c r="AA4" s="25"/>
    </row>
    <row r="5" spans="1:27" x14ac:dyDescent="0.25">
      <c r="A5" s="138" t="s">
        <v>25</v>
      </c>
      <c r="B5" s="139" t="s">
        <v>26</v>
      </c>
      <c r="C5" s="139" t="s">
        <v>27</v>
      </c>
      <c r="D5" s="136" t="s">
        <v>28</v>
      </c>
      <c r="E5" s="139" t="s">
        <v>29</v>
      </c>
      <c r="F5" s="136" t="s">
        <v>30</v>
      </c>
      <c r="G5" s="27"/>
      <c r="H5" s="138" t="s">
        <v>25</v>
      </c>
      <c r="I5" s="139" t="s">
        <v>26</v>
      </c>
      <c r="J5" s="139" t="s">
        <v>27</v>
      </c>
      <c r="K5" s="136" t="s">
        <v>28</v>
      </c>
      <c r="L5" s="139" t="s">
        <v>29</v>
      </c>
      <c r="M5" s="136" t="s">
        <v>30</v>
      </c>
      <c r="N5" s="26"/>
      <c r="O5" s="138" t="s">
        <v>25</v>
      </c>
      <c r="P5" s="139" t="s">
        <v>26</v>
      </c>
      <c r="Q5" s="139" t="s">
        <v>27</v>
      </c>
      <c r="R5" s="136" t="s">
        <v>28</v>
      </c>
      <c r="S5" s="139" t="s">
        <v>29</v>
      </c>
      <c r="T5" s="136" t="s">
        <v>30</v>
      </c>
      <c r="U5" s="26"/>
      <c r="V5" s="138" t="s">
        <v>25</v>
      </c>
      <c r="W5" s="139" t="s">
        <v>26</v>
      </c>
      <c r="X5" s="139" t="s">
        <v>27</v>
      </c>
      <c r="Y5" s="136" t="s">
        <v>28</v>
      </c>
      <c r="Z5" s="139" t="s">
        <v>29</v>
      </c>
      <c r="AA5" s="136" t="s">
        <v>30</v>
      </c>
    </row>
    <row r="6" spans="1:27" x14ac:dyDescent="0.25">
      <c r="A6" s="138"/>
      <c r="B6" s="139"/>
      <c r="C6" s="139"/>
      <c r="D6" s="136"/>
      <c r="E6" s="139"/>
      <c r="F6" s="136"/>
      <c r="G6" s="28"/>
      <c r="H6" s="138"/>
      <c r="I6" s="139"/>
      <c r="J6" s="139"/>
      <c r="K6" s="136"/>
      <c r="L6" s="139"/>
      <c r="M6" s="136"/>
      <c r="N6" s="26"/>
      <c r="O6" s="138"/>
      <c r="P6" s="139"/>
      <c r="Q6" s="139"/>
      <c r="R6" s="136"/>
      <c r="S6" s="139"/>
      <c r="T6" s="136"/>
      <c r="U6" s="26"/>
      <c r="V6" s="138"/>
      <c r="W6" s="139"/>
      <c r="X6" s="139"/>
      <c r="Y6" s="136"/>
      <c r="Z6" s="139"/>
      <c r="AA6" s="136"/>
    </row>
    <row r="7" spans="1:27" ht="16.5" x14ac:dyDescent="0.25">
      <c r="A7" s="66" t="s">
        <v>31</v>
      </c>
      <c r="B7" s="29">
        <f>+'TOTAL ABRIL POR REGIÓN'!B7+'TOTAL MAYO POR REGIÓN'!B7+'TOTAL JUNIO POR REGIÓN'!B7</f>
        <v>349</v>
      </c>
      <c r="C7" s="30">
        <f>+'TOTAL ABRIL POR REGIÓN'!C7+'TOTAL MAYO POR REGIÓN'!C7+'TOTAL JUNIO POR REGIÓN'!C7</f>
        <v>19</v>
      </c>
      <c r="D7" s="86">
        <f t="shared" ref="D7:D21" si="0">+C7/B7</f>
        <v>5.4441260744985676E-2</v>
      </c>
      <c r="E7" s="68">
        <f t="shared" ref="E7:E21" si="1">+B7-C7</f>
        <v>330</v>
      </c>
      <c r="F7" s="86">
        <f t="shared" ref="F7:F21" si="2">+E7/B7</f>
        <v>0.94555873925501432</v>
      </c>
      <c r="G7" s="25"/>
      <c r="H7" s="66" t="s">
        <v>31</v>
      </c>
      <c r="I7" s="29">
        <f>+'TOTAL ABRIL POR REGIÓN'!I7+'TOTAL MAYO POR REGIÓN'!I7+'TOTAL JUNIO POR REGIÓN'!I7</f>
        <v>0</v>
      </c>
      <c r="J7" s="29">
        <f>+'TOTAL ABRIL POR REGIÓN'!J7+'TOTAL MAYO POR REGIÓN'!J7+'TOTAL JUNIO POR REGIÓN'!J7</f>
        <v>0</v>
      </c>
      <c r="K7" s="67">
        <v>0</v>
      </c>
      <c r="L7" s="30">
        <f t="shared" ref="L7:L21" si="3">+I7-J7</f>
        <v>0</v>
      </c>
      <c r="M7" s="69">
        <v>0</v>
      </c>
      <c r="N7" s="26"/>
      <c r="O7" s="66" t="s">
        <v>31</v>
      </c>
      <c r="P7" s="29">
        <f>+'TOTAL ABRIL POR REGIÓN'!P7+'TOTAL MAYO POR REGIÓN'!P7+'TOTAL JUNIO POR REGIÓN'!P7</f>
        <v>349</v>
      </c>
      <c r="Q7" s="29">
        <f>+'TOTAL ABRIL POR REGIÓN'!Q7+'TOTAL MAYO POR REGIÓN'!Q7+'TOTAL JUNIO POR REGIÓN'!Q7</f>
        <v>7</v>
      </c>
      <c r="R7" s="86">
        <f t="shared" ref="R7:R21" si="4">+Q7/P7</f>
        <v>2.0057306590257881E-2</v>
      </c>
      <c r="S7" s="30">
        <f t="shared" ref="S7:S20" si="5">+P7-Q7</f>
        <v>342</v>
      </c>
      <c r="T7" s="86">
        <f t="shared" ref="T7:T21" si="6">+S7/P7</f>
        <v>0.97994269340974216</v>
      </c>
      <c r="U7" s="26"/>
      <c r="V7" s="66" t="s">
        <v>31</v>
      </c>
      <c r="W7" s="29">
        <f>+'TOTAL ABRIL POR REGIÓN'!W7+'TOTAL MAYO POR REGIÓN'!W7+'TOTAL JUNIO POR REGIÓN'!W7</f>
        <v>206</v>
      </c>
      <c r="X7" s="29">
        <f>+'TOTAL ABRIL POR REGIÓN'!X7+'TOTAL MAYO POR REGIÓN'!X7+'TOTAL JUNIO POR REGIÓN'!X7</f>
        <v>8</v>
      </c>
      <c r="Y7" s="86">
        <f t="shared" ref="Y7:Y21" si="7">+X7/W7</f>
        <v>3.8834951456310676E-2</v>
      </c>
      <c r="Z7" s="30">
        <f t="shared" ref="Z7:Z20" si="8">+W7-X7</f>
        <v>198</v>
      </c>
      <c r="AA7" s="86">
        <f t="shared" ref="AA7:AA21" si="9">+Z7/W7</f>
        <v>0.96116504854368934</v>
      </c>
    </row>
    <row r="8" spans="1:27" ht="16.5" x14ac:dyDescent="0.25">
      <c r="A8" s="66" t="s">
        <v>32</v>
      </c>
      <c r="B8" s="29">
        <f>+'TOTAL ABRIL POR REGIÓN'!B8+'TOTAL MAYO POR REGIÓN'!B8+'TOTAL JUNIO POR REGIÓN'!B8</f>
        <v>120</v>
      </c>
      <c r="C8" s="30">
        <f>+'TOTAL ABRIL POR REGIÓN'!C8+'TOTAL MAYO POR REGIÓN'!C8+'TOTAL JUNIO POR REGIÓN'!C8</f>
        <v>4</v>
      </c>
      <c r="D8" s="86">
        <f t="shared" si="0"/>
        <v>3.3333333333333333E-2</v>
      </c>
      <c r="E8" s="68">
        <f t="shared" si="1"/>
        <v>116</v>
      </c>
      <c r="F8" s="86">
        <f t="shared" si="2"/>
        <v>0.96666666666666667</v>
      </c>
      <c r="G8" s="25"/>
      <c r="H8" s="66" t="s">
        <v>32</v>
      </c>
      <c r="I8" s="29">
        <f>+'TOTAL ABRIL POR REGIÓN'!I8+'TOTAL MAYO POR REGIÓN'!I8+'TOTAL JUNIO POR REGIÓN'!I8</f>
        <v>0</v>
      </c>
      <c r="J8" s="29">
        <f>+'TOTAL ABRIL POR REGIÓN'!J8+'TOTAL MAYO POR REGIÓN'!J8+'TOTAL JUNIO POR REGIÓN'!J8</f>
        <v>0</v>
      </c>
      <c r="K8" s="67">
        <v>0</v>
      </c>
      <c r="L8" s="30">
        <f t="shared" si="3"/>
        <v>0</v>
      </c>
      <c r="M8" s="69">
        <v>0</v>
      </c>
      <c r="N8" s="26"/>
      <c r="O8" s="66" t="s">
        <v>32</v>
      </c>
      <c r="P8" s="29">
        <f>+'TOTAL ABRIL POR REGIÓN'!P8+'TOTAL MAYO POR REGIÓN'!P8+'TOTAL JUNIO POR REGIÓN'!P8</f>
        <v>155</v>
      </c>
      <c r="Q8" s="29">
        <f>+'TOTAL ABRIL POR REGIÓN'!Q8+'TOTAL MAYO POR REGIÓN'!Q8+'TOTAL JUNIO POR REGIÓN'!Q8</f>
        <v>5</v>
      </c>
      <c r="R8" s="86">
        <f t="shared" si="4"/>
        <v>3.2258064516129031E-2</v>
      </c>
      <c r="S8" s="30">
        <f t="shared" si="5"/>
        <v>150</v>
      </c>
      <c r="T8" s="86">
        <f t="shared" si="6"/>
        <v>0.967741935483871</v>
      </c>
      <c r="U8" s="26"/>
      <c r="V8" s="66" t="s">
        <v>32</v>
      </c>
      <c r="W8" s="29">
        <f>+'TOTAL ABRIL POR REGIÓN'!W8+'TOTAL MAYO POR REGIÓN'!W8+'TOTAL JUNIO POR REGIÓN'!W8</f>
        <v>155</v>
      </c>
      <c r="X8" s="29">
        <f>+'TOTAL ABRIL POR REGIÓN'!X8+'TOTAL MAYO POR REGIÓN'!X8+'TOTAL JUNIO POR REGIÓN'!X8</f>
        <v>3</v>
      </c>
      <c r="Y8" s="86">
        <f t="shared" si="7"/>
        <v>1.935483870967742E-2</v>
      </c>
      <c r="Z8" s="30">
        <f t="shared" si="8"/>
        <v>152</v>
      </c>
      <c r="AA8" s="86">
        <f t="shared" si="9"/>
        <v>0.98064516129032253</v>
      </c>
    </row>
    <row r="9" spans="1:27" x14ac:dyDescent="0.25">
      <c r="A9" s="66" t="s">
        <v>33</v>
      </c>
      <c r="B9" s="29">
        <f>+'TOTAL ABRIL POR REGIÓN'!B9+'TOTAL MAYO POR REGIÓN'!B9+'TOTAL JUNIO POR REGIÓN'!B9</f>
        <v>113</v>
      </c>
      <c r="C9" s="30">
        <f>+'TOTAL ABRIL POR REGIÓN'!C9+'TOTAL MAYO POR REGIÓN'!C9+'TOTAL JUNIO POR REGIÓN'!C9</f>
        <v>2</v>
      </c>
      <c r="D9" s="86">
        <f t="shared" si="0"/>
        <v>1.7699115044247787E-2</v>
      </c>
      <c r="E9" s="68">
        <f t="shared" si="1"/>
        <v>111</v>
      </c>
      <c r="F9" s="86">
        <f t="shared" si="2"/>
        <v>0.98230088495575218</v>
      </c>
      <c r="G9" s="25"/>
      <c r="H9" s="66" t="s">
        <v>33</v>
      </c>
      <c r="I9" s="29">
        <f>+'TOTAL ABRIL POR REGIÓN'!I9+'TOTAL MAYO POR REGIÓN'!I9+'TOTAL JUNIO POR REGIÓN'!I9</f>
        <v>0</v>
      </c>
      <c r="J9" s="29">
        <f>+'TOTAL ABRIL POR REGIÓN'!J9+'TOTAL MAYO POR REGIÓN'!J9+'TOTAL JUNIO POR REGIÓN'!J9</f>
        <v>0</v>
      </c>
      <c r="K9" s="67">
        <v>0</v>
      </c>
      <c r="L9" s="30">
        <f t="shared" si="3"/>
        <v>0</v>
      </c>
      <c r="M9" s="69">
        <v>0</v>
      </c>
      <c r="N9" s="26"/>
      <c r="O9" s="66" t="s">
        <v>33</v>
      </c>
      <c r="P9" s="29">
        <f>+'TOTAL ABRIL POR REGIÓN'!P9+'TOTAL MAYO POR REGIÓN'!P9+'TOTAL JUNIO POR REGIÓN'!P9</f>
        <v>115</v>
      </c>
      <c r="Q9" s="29">
        <f>+'TOTAL ABRIL POR REGIÓN'!Q9+'TOTAL MAYO POR REGIÓN'!Q9+'TOTAL JUNIO POR REGIÓN'!Q9</f>
        <v>1</v>
      </c>
      <c r="R9" s="86">
        <f t="shared" si="4"/>
        <v>8.6956521739130436E-3</v>
      </c>
      <c r="S9" s="30">
        <f t="shared" si="5"/>
        <v>114</v>
      </c>
      <c r="T9" s="86">
        <f t="shared" si="6"/>
        <v>0.99130434782608701</v>
      </c>
      <c r="U9" s="26"/>
      <c r="V9" s="66" t="s">
        <v>33</v>
      </c>
      <c r="W9" s="29">
        <f>+'TOTAL ABRIL POR REGIÓN'!W9+'TOTAL MAYO POR REGIÓN'!W9+'TOTAL JUNIO POR REGIÓN'!W9</f>
        <v>294</v>
      </c>
      <c r="X9" s="29">
        <f>+'TOTAL ABRIL POR REGIÓN'!X9+'TOTAL MAYO POR REGIÓN'!X9+'TOTAL JUNIO POR REGIÓN'!X9</f>
        <v>6</v>
      </c>
      <c r="Y9" s="86">
        <f t="shared" si="7"/>
        <v>2.0408163265306121E-2</v>
      </c>
      <c r="Z9" s="30">
        <f t="shared" si="8"/>
        <v>288</v>
      </c>
      <c r="AA9" s="86">
        <f t="shared" si="9"/>
        <v>0.97959183673469385</v>
      </c>
    </row>
    <row r="10" spans="1:27" x14ac:dyDescent="0.25">
      <c r="A10" s="66" t="s">
        <v>34</v>
      </c>
      <c r="B10" s="29">
        <f>+'TOTAL ABRIL POR REGIÓN'!B10+'TOTAL MAYO POR REGIÓN'!B10+'TOTAL JUNIO POR REGIÓN'!B10</f>
        <v>67</v>
      </c>
      <c r="C10" s="30">
        <f>+'TOTAL ABRIL POR REGIÓN'!C10+'TOTAL MAYO POR REGIÓN'!C10+'TOTAL JUNIO POR REGIÓN'!C10</f>
        <v>7</v>
      </c>
      <c r="D10" s="86">
        <f t="shared" si="0"/>
        <v>0.1044776119402985</v>
      </c>
      <c r="E10" s="68">
        <f t="shared" si="1"/>
        <v>60</v>
      </c>
      <c r="F10" s="86">
        <f t="shared" si="2"/>
        <v>0.89552238805970152</v>
      </c>
      <c r="G10" s="25"/>
      <c r="H10" s="66" t="s">
        <v>34</v>
      </c>
      <c r="I10" s="29">
        <f>+'TOTAL ABRIL POR REGIÓN'!I10+'TOTAL MAYO POR REGIÓN'!I10+'TOTAL JUNIO POR REGIÓN'!I10</f>
        <v>0</v>
      </c>
      <c r="J10" s="29">
        <f>+'TOTAL ABRIL POR REGIÓN'!J10+'TOTAL MAYO POR REGIÓN'!J10+'TOTAL JUNIO POR REGIÓN'!J10</f>
        <v>0</v>
      </c>
      <c r="K10" s="67">
        <v>0</v>
      </c>
      <c r="L10" s="30">
        <f t="shared" si="3"/>
        <v>0</v>
      </c>
      <c r="M10" s="69">
        <v>0</v>
      </c>
      <c r="N10" s="26"/>
      <c r="O10" s="66" t="s">
        <v>34</v>
      </c>
      <c r="P10" s="29">
        <f>+'TOTAL ABRIL POR REGIÓN'!P10+'TOTAL MAYO POR REGIÓN'!P10+'TOTAL JUNIO POR REGIÓN'!P10</f>
        <v>82</v>
      </c>
      <c r="Q10" s="29">
        <f>+'TOTAL ABRIL POR REGIÓN'!Q10+'TOTAL MAYO POR REGIÓN'!Q10+'TOTAL JUNIO POR REGIÓN'!Q10</f>
        <v>2</v>
      </c>
      <c r="R10" s="86">
        <f t="shared" si="4"/>
        <v>2.4390243902439025E-2</v>
      </c>
      <c r="S10" s="30">
        <f t="shared" si="5"/>
        <v>80</v>
      </c>
      <c r="T10" s="86">
        <f t="shared" si="6"/>
        <v>0.97560975609756095</v>
      </c>
      <c r="U10" s="26"/>
      <c r="V10" s="66" t="s">
        <v>34</v>
      </c>
      <c r="W10" s="29">
        <f>+'TOTAL ABRIL POR REGIÓN'!W10+'TOTAL MAYO POR REGIÓN'!W10+'TOTAL JUNIO POR REGIÓN'!W10</f>
        <v>212</v>
      </c>
      <c r="X10" s="29">
        <f>+'TOTAL ABRIL POR REGIÓN'!X10+'TOTAL MAYO POR REGIÓN'!X10+'TOTAL JUNIO POR REGIÓN'!X10</f>
        <v>7</v>
      </c>
      <c r="Y10" s="86">
        <f t="shared" si="7"/>
        <v>3.3018867924528301E-2</v>
      </c>
      <c r="Z10" s="30">
        <f t="shared" si="8"/>
        <v>205</v>
      </c>
      <c r="AA10" s="86">
        <f t="shared" si="9"/>
        <v>0.96698113207547165</v>
      </c>
    </row>
    <row r="11" spans="1:27" x14ac:dyDescent="0.25">
      <c r="A11" s="66" t="s">
        <v>35</v>
      </c>
      <c r="B11" s="29">
        <f>+'TOTAL ABRIL POR REGIÓN'!B11+'TOTAL MAYO POR REGIÓN'!B11+'TOTAL JUNIO POR REGIÓN'!B11</f>
        <v>34</v>
      </c>
      <c r="C11" s="30">
        <f>+'TOTAL ABRIL POR REGIÓN'!C11+'TOTAL MAYO POR REGIÓN'!C11+'TOTAL JUNIO POR REGIÓN'!C11</f>
        <v>1</v>
      </c>
      <c r="D11" s="86">
        <f t="shared" si="0"/>
        <v>2.9411764705882353E-2</v>
      </c>
      <c r="E11" s="68">
        <f t="shared" si="1"/>
        <v>33</v>
      </c>
      <c r="F11" s="86">
        <f t="shared" si="2"/>
        <v>0.97058823529411764</v>
      </c>
      <c r="G11" s="25"/>
      <c r="H11" s="66" t="s">
        <v>35</v>
      </c>
      <c r="I11" s="29">
        <f>+'TOTAL ABRIL POR REGIÓN'!I11+'TOTAL MAYO POR REGIÓN'!I11+'TOTAL JUNIO POR REGIÓN'!I11</f>
        <v>0</v>
      </c>
      <c r="J11" s="29">
        <f>+'TOTAL ABRIL POR REGIÓN'!J11+'TOTAL MAYO POR REGIÓN'!J11+'TOTAL JUNIO POR REGIÓN'!J11</f>
        <v>0</v>
      </c>
      <c r="K11" s="67">
        <v>0</v>
      </c>
      <c r="L11" s="30">
        <f t="shared" si="3"/>
        <v>0</v>
      </c>
      <c r="M11" s="69">
        <v>0</v>
      </c>
      <c r="N11" s="26"/>
      <c r="O11" s="66" t="s">
        <v>35</v>
      </c>
      <c r="P11" s="29">
        <f>+'TOTAL ABRIL POR REGIÓN'!P11+'TOTAL MAYO POR REGIÓN'!P11+'TOTAL JUNIO POR REGIÓN'!P11</f>
        <v>49</v>
      </c>
      <c r="Q11" s="29">
        <f>+'TOTAL ABRIL POR REGIÓN'!Q11+'TOTAL MAYO POR REGIÓN'!Q11+'TOTAL JUNIO POR REGIÓN'!Q11</f>
        <v>2</v>
      </c>
      <c r="R11" s="86">
        <f t="shared" si="4"/>
        <v>4.0816326530612242E-2</v>
      </c>
      <c r="S11" s="30">
        <f t="shared" si="5"/>
        <v>47</v>
      </c>
      <c r="T11" s="86">
        <f t="shared" si="6"/>
        <v>0.95918367346938771</v>
      </c>
      <c r="U11" s="26"/>
      <c r="V11" s="66" t="s">
        <v>35</v>
      </c>
      <c r="W11" s="29">
        <f>+'TOTAL ABRIL POR REGIÓN'!W11+'TOTAL MAYO POR REGIÓN'!W11+'TOTAL JUNIO POR REGIÓN'!W11</f>
        <v>89</v>
      </c>
      <c r="X11" s="29">
        <f>+'TOTAL ABRIL POR REGIÓN'!X11+'TOTAL MAYO POR REGIÓN'!X11+'TOTAL JUNIO POR REGIÓN'!X11</f>
        <v>5</v>
      </c>
      <c r="Y11" s="86">
        <f t="shared" si="7"/>
        <v>5.6179775280898875E-2</v>
      </c>
      <c r="Z11" s="30">
        <f t="shared" si="8"/>
        <v>84</v>
      </c>
      <c r="AA11" s="86">
        <f t="shared" si="9"/>
        <v>0.9438202247191011</v>
      </c>
    </row>
    <row r="12" spans="1:27" ht="16.5" x14ac:dyDescent="0.25">
      <c r="A12" s="66" t="s">
        <v>36</v>
      </c>
      <c r="B12" s="29">
        <f>+'TOTAL ABRIL POR REGIÓN'!B12+'TOTAL MAYO POR REGIÓN'!B12+'TOTAL JUNIO POR REGIÓN'!B12</f>
        <v>63</v>
      </c>
      <c r="C12" s="30">
        <f>+'TOTAL ABRIL POR REGIÓN'!C12+'TOTAL MAYO POR REGIÓN'!C12+'TOTAL JUNIO POR REGIÓN'!C12</f>
        <v>0</v>
      </c>
      <c r="D12" s="86">
        <f t="shared" si="0"/>
        <v>0</v>
      </c>
      <c r="E12" s="68">
        <f t="shared" si="1"/>
        <v>63</v>
      </c>
      <c r="F12" s="86">
        <f t="shared" si="2"/>
        <v>1</v>
      </c>
      <c r="G12" s="25"/>
      <c r="H12" s="66" t="s">
        <v>36</v>
      </c>
      <c r="I12" s="29">
        <f>+'TOTAL ABRIL POR REGIÓN'!I12+'TOTAL MAYO POR REGIÓN'!I12+'TOTAL JUNIO POR REGIÓN'!I12</f>
        <v>0</v>
      </c>
      <c r="J12" s="29">
        <f>+'TOTAL ABRIL POR REGIÓN'!J12+'TOTAL MAYO POR REGIÓN'!J12+'TOTAL JUNIO POR REGIÓN'!J12</f>
        <v>0</v>
      </c>
      <c r="K12" s="67">
        <v>0</v>
      </c>
      <c r="L12" s="30">
        <f t="shared" si="3"/>
        <v>0</v>
      </c>
      <c r="M12" s="69">
        <v>0</v>
      </c>
      <c r="N12" s="26"/>
      <c r="O12" s="66" t="s">
        <v>36</v>
      </c>
      <c r="P12" s="29">
        <f>+'TOTAL ABRIL POR REGIÓN'!P12+'TOTAL MAYO POR REGIÓN'!P12+'TOTAL JUNIO POR REGIÓN'!P12</f>
        <v>74</v>
      </c>
      <c r="Q12" s="29">
        <f>+'TOTAL ABRIL POR REGIÓN'!Q12+'TOTAL MAYO POR REGIÓN'!Q12+'TOTAL JUNIO POR REGIÓN'!Q12</f>
        <v>0</v>
      </c>
      <c r="R12" s="86">
        <f t="shared" si="4"/>
        <v>0</v>
      </c>
      <c r="S12" s="30">
        <f t="shared" si="5"/>
        <v>74</v>
      </c>
      <c r="T12" s="86">
        <f t="shared" si="6"/>
        <v>1</v>
      </c>
      <c r="U12" s="26"/>
      <c r="V12" s="66" t="s">
        <v>36</v>
      </c>
      <c r="W12" s="29">
        <f>+'TOTAL ABRIL POR REGIÓN'!W12+'TOTAL MAYO POR REGIÓN'!W12+'TOTAL JUNIO POR REGIÓN'!W12</f>
        <v>97</v>
      </c>
      <c r="X12" s="29">
        <f>+'TOTAL ABRIL POR REGIÓN'!X12+'TOTAL MAYO POR REGIÓN'!X12+'TOTAL JUNIO POR REGIÓN'!X12</f>
        <v>2</v>
      </c>
      <c r="Y12" s="86">
        <f t="shared" si="7"/>
        <v>2.0618556701030927E-2</v>
      </c>
      <c r="Z12" s="30">
        <f t="shared" si="8"/>
        <v>95</v>
      </c>
      <c r="AA12" s="86">
        <f t="shared" si="9"/>
        <v>0.97938144329896903</v>
      </c>
    </row>
    <row r="13" spans="1:27" x14ac:dyDescent="0.25">
      <c r="A13" s="66" t="s">
        <v>37</v>
      </c>
      <c r="B13" s="29">
        <f>+'TOTAL ABRIL POR REGIÓN'!B13+'TOTAL MAYO POR REGIÓN'!B13+'TOTAL JUNIO POR REGIÓN'!B13</f>
        <v>39</v>
      </c>
      <c r="C13" s="30">
        <f>+'TOTAL ABRIL POR REGIÓN'!C13+'TOTAL MAYO POR REGIÓN'!C13+'TOTAL JUNIO POR REGIÓN'!C13</f>
        <v>2</v>
      </c>
      <c r="D13" s="86">
        <f t="shared" si="0"/>
        <v>5.128205128205128E-2</v>
      </c>
      <c r="E13" s="68">
        <f t="shared" si="1"/>
        <v>37</v>
      </c>
      <c r="F13" s="86">
        <f t="shared" si="2"/>
        <v>0.94871794871794868</v>
      </c>
      <c r="G13" s="25"/>
      <c r="H13" s="66" t="s">
        <v>37</v>
      </c>
      <c r="I13" s="29">
        <f>+'TOTAL ABRIL POR REGIÓN'!I13+'TOTAL MAYO POR REGIÓN'!I13+'TOTAL JUNIO POR REGIÓN'!I13</f>
        <v>0</v>
      </c>
      <c r="J13" s="29">
        <f>+'TOTAL ABRIL POR REGIÓN'!J13+'TOTAL MAYO POR REGIÓN'!J13+'TOTAL JUNIO POR REGIÓN'!J13</f>
        <v>0</v>
      </c>
      <c r="K13" s="67">
        <v>0</v>
      </c>
      <c r="L13" s="30">
        <f t="shared" si="3"/>
        <v>0</v>
      </c>
      <c r="M13" s="69">
        <v>0</v>
      </c>
      <c r="N13" s="26"/>
      <c r="O13" s="66" t="s">
        <v>37</v>
      </c>
      <c r="P13" s="29">
        <f>+'TOTAL ABRIL POR REGIÓN'!P13+'TOTAL MAYO POR REGIÓN'!P13+'TOTAL JUNIO POR REGIÓN'!P13</f>
        <v>51</v>
      </c>
      <c r="Q13" s="29">
        <f>+'TOTAL ABRIL POR REGIÓN'!Q13+'TOTAL MAYO POR REGIÓN'!Q13+'TOTAL JUNIO POR REGIÓN'!Q13</f>
        <v>1</v>
      </c>
      <c r="R13" s="86">
        <f t="shared" si="4"/>
        <v>1.9607843137254902E-2</v>
      </c>
      <c r="S13" s="30">
        <f t="shared" si="5"/>
        <v>50</v>
      </c>
      <c r="T13" s="86">
        <f t="shared" si="6"/>
        <v>0.98039215686274506</v>
      </c>
      <c r="U13" s="26"/>
      <c r="V13" s="66" t="s">
        <v>37</v>
      </c>
      <c r="W13" s="29">
        <f>+'TOTAL ABRIL POR REGIÓN'!W13+'TOTAL MAYO POR REGIÓN'!W13+'TOTAL JUNIO POR REGIÓN'!W13</f>
        <v>102</v>
      </c>
      <c r="X13" s="29">
        <f>+'TOTAL ABRIL POR REGIÓN'!X13+'TOTAL MAYO POR REGIÓN'!X13+'TOTAL JUNIO POR REGIÓN'!X13</f>
        <v>2</v>
      </c>
      <c r="Y13" s="86">
        <f t="shared" si="7"/>
        <v>1.9607843137254902E-2</v>
      </c>
      <c r="Z13" s="30">
        <f t="shared" si="8"/>
        <v>100</v>
      </c>
      <c r="AA13" s="86">
        <f t="shared" si="9"/>
        <v>0.98039215686274506</v>
      </c>
    </row>
    <row r="14" spans="1:27" ht="16.5" x14ac:dyDescent="0.25">
      <c r="A14" s="66" t="s">
        <v>38</v>
      </c>
      <c r="B14" s="29">
        <f>+'TOTAL ABRIL POR REGIÓN'!B14+'TOTAL MAYO POR REGIÓN'!B14+'TOTAL JUNIO POR REGIÓN'!B14</f>
        <v>262</v>
      </c>
      <c r="C14" s="30">
        <f>+'TOTAL ABRIL POR REGIÓN'!C14+'TOTAL MAYO POR REGIÓN'!C14+'TOTAL JUNIO POR REGIÓN'!C14</f>
        <v>3</v>
      </c>
      <c r="D14" s="86">
        <f t="shared" si="0"/>
        <v>1.1450381679389313E-2</v>
      </c>
      <c r="E14" s="68">
        <f t="shared" si="1"/>
        <v>259</v>
      </c>
      <c r="F14" s="86">
        <f t="shared" si="2"/>
        <v>0.98854961832061072</v>
      </c>
      <c r="G14" s="25"/>
      <c r="H14" s="66" t="s">
        <v>38</v>
      </c>
      <c r="I14" s="29">
        <f>+'TOTAL ABRIL POR REGIÓN'!I14+'TOTAL MAYO POR REGIÓN'!I14+'TOTAL JUNIO POR REGIÓN'!I14</f>
        <v>0</v>
      </c>
      <c r="J14" s="29">
        <f>+'TOTAL ABRIL POR REGIÓN'!J14+'TOTAL MAYO POR REGIÓN'!J14+'TOTAL JUNIO POR REGIÓN'!J14</f>
        <v>0</v>
      </c>
      <c r="K14" s="67">
        <v>0</v>
      </c>
      <c r="L14" s="30">
        <f t="shared" si="3"/>
        <v>0</v>
      </c>
      <c r="M14" s="69">
        <v>0</v>
      </c>
      <c r="N14" s="26"/>
      <c r="O14" s="66" t="s">
        <v>38</v>
      </c>
      <c r="P14" s="29">
        <f>+'TOTAL ABRIL POR REGIÓN'!P14+'TOTAL MAYO POR REGIÓN'!P14+'TOTAL JUNIO POR REGIÓN'!P14</f>
        <v>256</v>
      </c>
      <c r="Q14" s="29">
        <f>+'TOTAL ABRIL POR REGIÓN'!Q14+'TOTAL MAYO POR REGIÓN'!Q14+'TOTAL JUNIO POR REGIÓN'!Q14</f>
        <v>1</v>
      </c>
      <c r="R14" s="86">
        <f t="shared" si="4"/>
        <v>3.90625E-3</v>
      </c>
      <c r="S14" s="30">
        <f t="shared" si="5"/>
        <v>255</v>
      </c>
      <c r="T14" s="86">
        <f t="shared" si="6"/>
        <v>0.99609375</v>
      </c>
      <c r="U14" s="26"/>
      <c r="V14" s="66" t="s">
        <v>38</v>
      </c>
      <c r="W14" s="29">
        <f>+'TOTAL ABRIL POR REGIÓN'!W14+'TOTAL MAYO POR REGIÓN'!W14+'TOTAL JUNIO POR REGIÓN'!W14</f>
        <v>81</v>
      </c>
      <c r="X14" s="29">
        <f>+'TOTAL ABRIL POR REGIÓN'!X14+'TOTAL MAYO POR REGIÓN'!X14+'TOTAL JUNIO POR REGIÓN'!X14</f>
        <v>0</v>
      </c>
      <c r="Y14" s="86">
        <f t="shared" si="7"/>
        <v>0</v>
      </c>
      <c r="Z14" s="30">
        <f t="shared" si="8"/>
        <v>81</v>
      </c>
      <c r="AA14" s="86">
        <f t="shared" si="9"/>
        <v>1</v>
      </c>
    </row>
    <row r="15" spans="1:27" ht="16.5" x14ac:dyDescent="0.25">
      <c r="A15" s="66" t="s">
        <v>39</v>
      </c>
      <c r="B15" s="29">
        <f>+'TOTAL ABRIL POR REGIÓN'!B15+'TOTAL MAYO POR REGIÓN'!B15+'TOTAL JUNIO POR REGIÓN'!B15</f>
        <v>275</v>
      </c>
      <c r="C15" s="30">
        <f>+'TOTAL ABRIL POR REGIÓN'!C15+'TOTAL MAYO POR REGIÓN'!C15+'TOTAL JUNIO POR REGIÓN'!C15</f>
        <v>8</v>
      </c>
      <c r="D15" s="86">
        <f t="shared" si="0"/>
        <v>2.9090909090909091E-2</v>
      </c>
      <c r="E15" s="68">
        <f t="shared" si="1"/>
        <v>267</v>
      </c>
      <c r="F15" s="86">
        <f t="shared" si="2"/>
        <v>0.97090909090909094</v>
      </c>
      <c r="G15" s="25"/>
      <c r="H15" s="66" t="s">
        <v>39</v>
      </c>
      <c r="I15" s="29">
        <f>+'TOTAL ABRIL POR REGIÓN'!I15+'TOTAL MAYO POR REGIÓN'!I15+'TOTAL JUNIO POR REGIÓN'!I15</f>
        <v>0</v>
      </c>
      <c r="J15" s="29">
        <f>+'TOTAL ABRIL POR REGIÓN'!J15+'TOTAL MAYO POR REGIÓN'!J15+'TOTAL JUNIO POR REGIÓN'!J15</f>
        <v>0</v>
      </c>
      <c r="K15" s="67">
        <v>0</v>
      </c>
      <c r="L15" s="30">
        <f t="shared" si="3"/>
        <v>0</v>
      </c>
      <c r="M15" s="69">
        <v>0</v>
      </c>
      <c r="N15" s="26"/>
      <c r="O15" s="66" t="s">
        <v>39</v>
      </c>
      <c r="P15" s="29">
        <f>+'TOTAL ABRIL POR REGIÓN'!P15+'TOTAL MAYO POR REGIÓN'!P15+'TOTAL JUNIO POR REGIÓN'!P15</f>
        <v>284</v>
      </c>
      <c r="Q15" s="29">
        <f>+'TOTAL ABRIL POR REGIÓN'!Q15+'TOTAL MAYO POR REGIÓN'!Q15+'TOTAL JUNIO POR REGIÓN'!Q15</f>
        <v>4</v>
      </c>
      <c r="R15" s="86">
        <f t="shared" si="4"/>
        <v>1.4084507042253521E-2</v>
      </c>
      <c r="S15" s="30">
        <f t="shared" si="5"/>
        <v>280</v>
      </c>
      <c r="T15" s="86">
        <f t="shared" si="6"/>
        <v>0.9859154929577465</v>
      </c>
      <c r="U15" s="26"/>
      <c r="V15" s="66" t="s">
        <v>39</v>
      </c>
      <c r="W15" s="29">
        <f>+'TOTAL ABRIL POR REGIÓN'!W15+'TOTAL MAYO POR REGIÓN'!W15+'TOTAL JUNIO POR REGIÓN'!W15</f>
        <v>168</v>
      </c>
      <c r="X15" s="29">
        <f>+'TOTAL ABRIL POR REGIÓN'!X15+'TOTAL MAYO POR REGIÓN'!X15+'TOTAL JUNIO POR REGIÓN'!X15</f>
        <v>4</v>
      </c>
      <c r="Y15" s="86">
        <f t="shared" si="7"/>
        <v>2.3809523809523808E-2</v>
      </c>
      <c r="Z15" s="30">
        <f t="shared" si="8"/>
        <v>164</v>
      </c>
      <c r="AA15" s="86">
        <f t="shared" si="9"/>
        <v>0.97619047619047616</v>
      </c>
    </row>
    <row r="16" spans="1:27" x14ac:dyDescent="0.25">
      <c r="A16" s="66" t="s">
        <v>40</v>
      </c>
      <c r="B16" s="29">
        <f>+'TOTAL ABRIL POR REGIÓN'!B16+'TOTAL MAYO POR REGIÓN'!B16+'TOTAL JUNIO POR REGIÓN'!B16</f>
        <v>566</v>
      </c>
      <c r="C16" s="30">
        <f>+'TOTAL ABRIL POR REGIÓN'!C16+'TOTAL MAYO POR REGIÓN'!C16+'TOTAL JUNIO POR REGIÓN'!C16</f>
        <v>26</v>
      </c>
      <c r="D16" s="86">
        <f t="shared" si="0"/>
        <v>4.5936395759717315E-2</v>
      </c>
      <c r="E16" s="68">
        <f t="shared" si="1"/>
        <v>540</v>
      </c>
      <c r="F16" s="86">
        <f t="shared" si="2"/>
        <v>0.95406360424028269</v>
      </c>
      <c r="G16" s="25"/>
      <c r="H16" s="66" t="s">
        <v>40</v>
      </c>
      <c r="I16" s="29">
        <f>+'TOTAL ABRIL POR REGIÓN'!I16+'TOTAL MAYO POR REGIÓN'!I16+'TOTAL JUNIO POR REGIÓN'!I16</f>
        <v>0</v>
      </c>
      <c r="J16" s="29">
        <f>+'TOTAL ABRIL POR REGIÓN'!J16+'TOTAL MAYO POR REGIÓN'!J16+'TOTAL JUNIO POR REGIÓN'!J16</f>
        <v>0</v>
      </c>
      <c r="K16" s="67">
        <v>0</v>
      </c>
      <c r="L16" s="30">
        <f t="shared" si="3"/>
        <v>0</v>
      </c>
      <c r="M16" s="69">
        <v>0</v>
      </c>
      <c r="N16" s="26"/>
      <c r="O16" s="66" t="s">
        <v>40</v>
      </c>
      <c r="P16" s="29">
        <f>+'TOTAL ABRIL POR REGIÓN'!P16+'TOTAL MAYO POR REGIÓN'!P16+'TOTAL JUNIO POR REGIÓN'!P16</f>
        <v>679</v>
      </c>
      <c r="Q16" s="29">
        <f>+'TOTAL ABRIL POR REGIÓN'!Q16+'TOTAL MAYO POR REGIÓN'!Q16+'TOTAL JUNIO POR REGIÓN'!Q16</f>
        <v>7</v>
      </c>
      <c r="R16" s="86">
        <f t="shared" si="4"/>
        <v>1.0309278350515464E-2</v>
      </c>
      <c r="S16" s="30">
        <f t="shared" si="5"/>
        <v>672</v>
      </c>
      <c r="T16" s="86">
        <f t="shared" si="6"/>
        <v>0.98969072164948457</v>
      </c>
      <c r="U16" s="26"/>
      <c r="V16" s="66" t="s">
        <v>40</v>
      </c>
      <c r="W16" s="29">
        <f>+'TOTAL ABRIL POR REGIÓN'!W16+'TOTAL MAYO POR REGIÓN'!W16+'TOTAL JUNIO POR REGIÓN'!W16</f>
        <v>301</v>
      </c>
      <c r="X16" s="29">
        <f>+'TOTAL ABRIL POR REGIÓN'!X16+'TOTAL MAYO POR REGIÓN'!X16+'TOTAL JUNIO POR REGIÓN'!X16</f>
        <v>6</v>
      </c>
      <c r="Y16" s="86">
        <f t="shared" si="7"/>
        <v>1.9933554817275746E-2</v>
      </c>
      <c r="Z16" s="30">
        <f t="shared" si="8"/>
        <v>295</v>
      </c>
      <c r="AA16" s="86">
        <f t="shared" si="9"/>
        <v>0.98006644518272423</v>
      </c>
    </row>
    <row r="17" spans="1:27" x14ac:dyDescent="0.25">
      <c r="A17" s="66" t="s">
        <v>41</v>
      </c>
      <c r="B17" s="29">
        <f>+'TOTAL ABRIL POR REGIÓN'!B17+'TOTAL MAYO POR REGIÓN'!B17+'TOTAL JUNIO POR REGIÓN'!B17</f>
        <v>1836</v>
      </c>
      <c r="C17" s="30">
        <f>+'TOTAL ABRIL POR REGIÓN'!C17+'TOTAL MAYO POR REGIÓN'!C17+'TOTAL JUNIO POR REGIÓN'!C17</f>
        <v>50</v>
      </c>
      <c r="D17" s="86">
        <f t="shared" si="0"/>
        <v>2.7233115468409588E-2</v>
      </c>
      <c r="E17" s="68">
        <f t="shared" si="1"/>
        <v>1786</v>
      </c>
      <c r="F17" s="86">
        <f t="shared" si="2"/>
        <v>0.97276688453159044</v>
      </c>
      <c r="G17" s="25"/>
      <c r="H17" s="66" t="s">
        <v>41</v>
      </c>
      <c r="I17" s="29">
        <f>+'TOTAL ABRIL POR REGIÓN'!I17+'TOTAL MAYO POR REGIÓN'!I17+'TOTAL JUNIO POR REGIÓN'!I17</f>
        <v>0</v>
      </c>
      <c r="J17" s="29">
        <f>+'TOTAL ABRIL POR REGIÓN'!J17+'TOTAL MAYO POR REGIÓN'!J17+'TOTAL JUNIO POR REGIÓN'!J17</f>
        <v>0</v>
      </c>
      <c r="K17" s="67">
        <v>0</v>
      </c>
      <c r="L17" s="30">
        <f t="shared" si="3"/>
        <v>0</v>
      </c>
      <c r="M17" s="69">
        <v>0</v>
      </c>
      <c r="N17" s="26"/>
      <c r="O17" s="66" t="s">
        <v>41</v>
      </c>
      <c r="P17" s="29">
        <f>+'TOTAL ABRIL POR REGIÓN'!P17+'TOTAL MAYO POR REGIÓN'!P17+'TOTAL JUNIO POR REGIÓN'!P17</f>
        <v>1908</v>
      </c>
      <c r="Q17" s="29">
        <f>+'TOTAL ABRIL POR REGIÓN'!Q17+'TOTAL MAYO POR REGIÓN'!Q17+'TOTAL JUNIO POR REGIÓN'!Q17</f>
        <v>37</v>
      </c>
      <c r="R17" s="86">
        <f t="shared" si="4"/>
        <v>1.9392033542976941E-2</v>
      </c>
      <c r="S17" s="30">
        <f t="shared" si="5"/>
        <v>1871</v>
      </c>
      <c r="T17" s="86">
        <f t="shared" si="6"/>
        <v>0.98060796645702308</v>
      </c>
      <c r="U17" s="26"/>
      <c r="V17" s="66" t="s">
        <v>41</v>
      </c>
      <c r="W17" s="29">
        <f>+'TOTAL ABRIL POR REGIÓN'!W17+'TOTAL MAYO POR REGIÓN'!W17+'TOTAL JUNIO POR REGIÓN'!W17</f>
        <v>948</v>
      </c>
      <c r="X17" s="29">
        <f>+'TOTAL ABRIL POR REGIÓN'!X17+'TOTAL MAYO POR REGIÓN'!X17+'TOTAL JUNIO POR REGIÓN'!X17</f>
        <v>16</v>
      </c>
      <c r="Y17" s="86">
        <f t="shared" si="7"/>
        <v>1.6877637130801686E-2</v>
      </c>
      <c r="Z17" s="30">
        <f t="shared" si="8"/>
        <v>932</v>
      </c>
      <c r="AA17" s="86">
        <f t="shared" si="9"/>
        <v>0.9831223628691983</v>
      </c>
    </row>
    <row r="18" spans="1:27" x14ac:dyDescent="0.25">
      <c r="A18" s="66" t="s">
        <v>42</v>
      </c>
      <c r="B18" s="29">
        <f>+'TOTAL ABRIL POR REGIÓN'!B18+'TOTAL MAYO POR REGIÓN'!B18+'TOTAL JUNIO POR REGIÓN'!B18</f>
        <v>577</v>
      </c>
      <c r="C18" s="30">
        <f>+'TOTAL ABRIL POR REGIÓN'!C18+'TOTAL MAYO POR REGIÓN'!C18+'TOTAL JUNIO POR REGIÓN'!C18</f>
        <v>23</v>
      </c>
      <c r="D18" s="86">
        <f t="shared" si="0"/>
        <v>3.9861351819757362E-2</v>
      </c>
      <c r="E18" s="68">
        <f t="shared" si="1"/>
        <v>554</v>
      </c>
      <c r="F18" s="86">
        <f t="shared" si="2"/>
        <v>0.96013864818024264</v>
      </c>
      <c r="G18" s="25"/>
      <c r="H18" s="66" t="s">
        <v>42</v>
      </c>
      <c r="I18" s="29">
        <f>+'TOTAL ABRIL POR REGIÓN'!I18+'TOTAL MAYO POR REGIÓN'!I18+'TOTAL JUNIO POR REGIÓN'!I18</f>
        <v>0</v>
      </c>
      <c r="J18" s="29">
        <f>+'TOTAL ABRIL POR REGIÓN'!J18+'TOTAL MAYO POR REGIÓN'!J18+'TOTAL JUNIO POR REGIÓN'!J18</f>
        <v>0</v>
      </c>
      <c r="K18" s="67">
        <v>0</v>
      </c>
      <c r="L18" s="30">
        <f t="shared" si="3"/>
        <v>0</v>
      </c>
      <c r="M18" s="69">
        <v>0</v>
      </c>
      <c r="N18" s="26"/>
      <c r="O18" s="66" t="s">
        <v>42</v>
      </c>
      <c r="P18" s="29">
        <f>+'TOTAL ABRIL POR REGIÓN'!P18+'TOTAL MAYO POR REGIÓN'!P18+'TOTAL JUNIO POR REGIÓN'!P18</f>
        <v>730</v>
      </c>
      <c r="Q18" s="29">
        <f>+'TOTAL ABRIL POR REGIÓN'!Q18+'TOTAL MAYO POR REGIÓN'!Q18+'TOTAL JUNIO POR REGIÓN'!Q18</f>
        <v>14</v>
      </c>
      <c r="R18" s="86">
        <f t="shared" si="4"/>
        <v>1.9178082191780823E-2</v>
      </c>
      <c r="S18" s="30">
        <f t="shared" si="5"/>
        <v>716</v>
      </c>
      <c r="T18" s="86">
        <f t="shared" si="6"/>
        <v>0.98082191780821915</v>
      </c>
      <c r="U18" s="26"/>
      <c r="V18" s="66" t="s">
        <v>42</v>
      </c>
      <c r="W18" s="29">
        <f>+'TOTAL ABRIL POR REGIÓN'!W18+'TOTAL MAYO POR REGIÓN'!W18+'TOTAL JUNIO POR REGIÓN'!W18</f>
        <v>456</v>
      </c>
      <c r="X18" s="29">
        <f>+'TOTAL ABRIL POR REGIÓN'!X18+'TOTAL MAYO POR REGIÓN'!X18+'TOTAL JUNIO POR REGIÓN'!X18</f>
        <v>15</v>
      </c>
      <c r="Y18" s="86">
        <f t="shared" si="7"/>
        <v>3.2894736842105261E-2</v>
      </c>
      <c r="Z18" s="30">
        <f t="shared" si="8"/>
        <v>441</v>
      </c>
      <c r="AA18" s="86">
        <f t="shared" si="9"/>
        <v>0.96710526315789469</v>
      </c>
    </row>
    <row r="19" spans="1:27" x14ac:dyDescent="0.25">
      <c r="A19" s="66" t="s">
        <v>43</v>
      </c>
      <c r="B19" s="29">
        <f>+'TOTAL ABRIL POR REGIÓN'!B19+'TOTAL MAYO POR REGIÓN'!B19+'TOTAL JUNIO POR REGIÓN'!B19</f>
        <v>335</v>
      </c>
      <c r="C19" s="30">
        <f>+'TOTAL ABRIL POR REGIÓN'!C19+'TOTAL MAYO POR REGIÓN'!C19+'TOTAL JUNIO POR REGIÓN'!C19</f>
        <v>11</v>
      </c>
      <c r="D19" s="86">
        <f t="shared" si="0"/>
        <v>3.2835820895522387E-2</v>
      </c>
      <c r="E19" s="68">
        <f t="shared" si="1"/>
        <v>324</v>
      </c>
      <c r="F19" s="86">
        <f t="shared" si="2"/>
        <v>0.96716417910447761</v>
      </c>
      <c r="G19" s="25"/>
      <c r="H19" s="66" t="s">
        <v>43</v>
      </c>
      <c r="I19" s="29">
        <f>+'TOTAL ABRIL POR REGIÓN'!I19+'TOTAL MAYO POR REGIÓN'!I19+'TOTAL JUNIO POR REGIÓN'!I19</f>
        <v>0</v>
      </c>
      <c r="J19" s="29">
        <f>+'TOTAL ABRIL POR REGIÓN'!J19+'TOTAL MAYO POR REGIÓN'!J19+'TOTAL JUNIO POR REGIÓN'!J19</f>
        <v>0</v>
      </c>
      <c r="K19" s="67">
        <v>0</v>
      </c>
      <c r="L19" s="30">
        <f t="shared" si="3"/>
        <v>0</v>
      </c>
      <c r="M19" s="69">
        <v>0</v>
      </c>
      <c r="N19" s="26"/>
      <c r="O19" s="66" t="s">
        <v>43</v>
      </c>
      <c r="P19" s="29">
        <f>+'TOTAL ABRIL POR REGIÓN'!P19+'TOTAL MAYO POR REGIÓN'!P19+'TOTAL JUNIO POR REGIÓN'!P19</f>
        <v>405</v>
      </c>
      <c r="Q19" s="29">
        <f>+'TOTAL ABRIL POR REGIÓN'!Q19+'TOTAL MAYO POR REGIÓN'!Q19+'TOTAL JUNIO POR REGIÓN'!Q19</f>
        <v>6</v>
      </c>
      <c r="R19" s="86">
        <f t="shared" si="4"/>
        <v>1.4814814814814815E-2</v>
      </c>
      <c r="S19" s="30">
        <f t="shared" si="5"/>
        <v>399</v>
      </c>
      <c r="T19" s="86">
        <f t="shared" si="6"/>
        <v>0.98518518518518516</v>
      </c>
      <c r="U19" s="26"/>
      <c r="V19" s="66" t="s">
        <v>43</v>
      </c>
      <c r="W19" s="29">
        <f>+'TOTAL ABRIL POR REGIÓN'!W19+'TOTAL MAYO POR REGIÓN'!W19+'TOTAL JUNIO POR REGIÓN'!W19</f>
        <v>510</v>
      </c>
      <c r="X19" s="29">
        <f>+'TOTAL ABRIL POR REGIÓN'!X19+'TOTAL MAYO POR REGIÓN'!X19+'TOTAL JUNIO POR REGIÓN'!X19</f>
        <v>13</v>
      </c>
      <c r="Y19" s="86">
        <f t="shared" si="7"/>
        <v>2.5490196078431372E-2</v>
      </c>
      <c r="Z19" s="30">
        <f t="shared" si="8"/>
        <v>497</v>
      </c>
      <c r="AA19" s="86">
        <f t="shared" si="9"/>
        <v>0.97450980392156861</v>
      </c>
    </row>
    <row r="20" spans="1:27" x14ac:dyDescent="0.25">
      <c r="A20" s="66" t="s">
        <v>44</v>
      </c>
      <c r="B20" s="29">
        <f>+'TOTAL ABRIL POR REGIÓN'!B20+'TOTAL MAYO POR REGIÓN'!B20+'TOTAL JUNIO POR REGIÓN'!B20</f>
        <v>127</v>
      </c>
      <c r="C20" s="30">
        <f>+'TOTAL ABRIL POR REGIÓN'!C20+'TOTAL MAYO POR REGIÓN'!C20+'TOTAL JUNIO POR REGIÓN'!C20</f>
        <v>11</v>
      </c>
      <c r="D20" s="86">
        <f t="shared" si="0"/>
        <v>8.6614173228346455E-2</v>
      </c>
      <c r="E20" s="68">
        <f t="shared" si="1"/>
        <v>116</v>
      </c>
      <c r="F20" s="86">
        <f t="shared" si="2"/>
        <v>0.91338582677165359</v>
      </c>
      <c r="G20" s="25"/>
      <c r="H20" s="66" t="s">
        <v>44</v>
      </c>
      <c r="I20" s="29">
        <f>+'TOTAL ABRIL POR REGIÓN'!I20+'TOTAL MAYO POR REGIÓN'!I20+'TOTAL JUNIO POR REGIÓN'!I20</f>
        <v>0</v>
      </c>
      <c r="J20" s="29">
        <f>+'TOTAL ABRIL POR REGIÓN'!J20+'TOTAL MAYO POR REGIÓN'!J20+'TOTAL JUNIO POR REGIÓN'!J20</f>
        <v>0</v>
      </c>
      <c r="K20" s="67">
        <v>0</v>
      </c>
      <c r="L20" s="30">
        <f t="shared" si="3"/>
        <v>0</v>
      </c>
      <c r="M20" s="69">
        <v>0</v>
      </c>
      <c r="N20" s="26"/>
      <c r="O20" s="66" t="s">
        <v>44</v>
      </c>
      <c r="P20" s="29">
        <f>+'TOTAL ABRIL POR REGIÓN'!P20+'TOTAL MAYO POR REGIÓN'!P20+'TOTAL JUNIO POR REGIÓN'!P20</f>
        <v>200</v>
      </c>
      <c r="Q20" s="29">
        <f>+'TOTAL ABRIL POR REGIÓN'!Q20+'TOTAL MAYO POR REGIÓN'!Q20+'TOTAL JUNIO POR REGIÓN'!Q20</f>
        <v>0</v>
      </c>
      <c r="R20" s="86">
        <f t="shared" si="4"/>
        <v>0</v>
      </c>
      <c r="S20" s="30">
        <f t="shared" si="5"/>
        <v>200</v>
      </c>
      <c r="T20" s="86">
        <f t="shared" si="6"/>
        <v>1</v>
      </c>
      <c r="U20" s="26"/>
      <c r="V20" s="66" t="s">
        <v>44</v>
      </c>
      <c r="W20" s="29">
        <f>+'TOTAL ABRIL POR REGIÓN'!W20+'TOTAL MAYO POR REGIÓN'!W20+'TOTAL JUNIO POR REGIÓN'!W20</f>
        <v>206</v>
      </c>
      <c r="X20" s="29">
        <f>+'TOTAL ABRIL POR REGIÓN'!X20+'TOTAL MAYO POR REGIÓN'!X20+'TOTAL JUNIO POR REGIÓN'!X20</f>
        <v>4</v>
      </c>
      <c r="Y20" s="86">
        <f t="shared" si="7"/>
        <v>1.9417475728155338E-2</v>
      </c>
      <c r="Z20" s="30">
        <f t="shared" si="8"/>
        <v>202</v>
      </c>
      <c r="AA20" s="86">
        <f t="shared" si="9"/>
        <v>0.98058252427184467</v>
      </c>
    </row>
    <row r="21" spans="1:27" x14ac:dyDescent="0.25">
      <c r="A21" s="66" t="s">
        <v>15</v>
      </c>
      <c r="B21" s="70">
        <f>SUM(B7:B20)</f>
        <v>4763</v>
      </c>
      <c r="C21" s="70">
        <f>SUM(C7:C20)</f>
        <v>167</v>
      </c>
      <c r="D21" s="93">
        <f t="shared" si="0"/>
        <v>3.5061935754776404E-2</v>
      </c>
      <c r="E21" s="71">
        <f t="shared" si="1"/>
        <v>4596</v>
      </c>
      <c r="F21" s="93">
        <f t="shared" si="2"/>
        <v>0.96493806424522355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42">
        <f t="shared" si="3"/>
        <v>0</v>
      </c>
      <c r="M21" s="42">
        <v>0</v>
      </c>
      <c r="N21" s="26"/>
      <c r="O21" s="66" t="s">
        <v>15</v>
      </c>
      <c r="P21" s="70">
        <f>SUM(P7:P20)</f>
        <v>5337</v>
      </c>
      <c r="Q21" s="70">
        <f>SUM(Q7:Q20)</f>
        <v>87</v>
      </c>
      <c r="R21" s="96">
        <f t="shared" si="4"/>
        <v>1.6301292861157952E-2</v>
      </c>
      <c r="S21" s="95">
        <f>SUM(S7:S20)</f>
        <v>5250</v>
      </c>
      <c r="T21" s="93">
        <f t="shared" si="6"/>
        <v>0.983698707138842</v>
      </c>
      <c r="U21" s="26"/>
      <c r="V21" s="66" t="s">
        <v>15</v>
      </c>
      <c r="W21" s="70">
        <f>SUM(W7:W20)</f>
        <v>3825</v>
      </c>
      <c r="X21" s="70">
        <f>SUM(X7:X20)</f>
        <v>91</v>
      </c>
      <c r="Y21" s="96">
        <f t="shared" si="7"/>
        <v>2.3790849673202615E-2</v>
      </c>
      <c r="Z21" s="95">
        <f>SUM(Z7:Z20)</f>
        <v>3734</v>
      </c>
      <c r="AA21" s="93">
        <f t="shared" si="9"/>
        <v>0.97620915032679734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8" t="s">
        <v>45</v>
      </c>
      <c r="B23" s="139" t="s">
        <v>26</v>
      </c>
      <c r="C23" s="139" t="s">
        <v>27</v>
      </c>
      <c r="D23" s="136" t="s">
        <v>28</v>
      </c>
      <c r="E23" s="139" t="s">
        <v>29</v>
      </c>
      <c r="F23" s="136" t="s">
        <v>30</v>
      </c>
      <c r="G23" s="25"/>
      <c r="H23" s="138" t="s">
        <v>45</v>
      </c>
      <c r="I23" s="139" t="s">
        <v>26</v>
      </c>
      <c r="J23" s="139" t="s">
        <v>27</v>
      </c>
      <c r="K23" s="136" t="s">
        <v>28</v>
      </c>
      <c r="L23" s="139" t="s">
        <v>29</v>
      </c>
      <c r="M23" s="136" t="s">
        <v>30</v>
      </c>
      <c r="N23" s="26"/>
      <c r="O23" s="138" t="s">
        <v>45</v>
      </c>
      <c r="P23" s="139" t="s">
        <v>26</v>
      </c>
      <c r="Q23" s="139" t="s">
        <v>27</v>
      </c>
      <c r="R23" s="136" t="s">
        <v>28</v>
      </c>
      <c r="S23" s="139" t="s">
        <v>29</v>
      </c>
      <c r="T23" s="136" t="s">
        <v>30</v>
      </c>
      <c r="U23" s="26"/>
      <c r="V23" s="138" t="s">
        <v>45</v>
      </c>
      <c r="W23" s="139" t="s">
        <v>26</v>
      </c>
      <c r="X23" s="139" t="s">
        <v>27</v>
      </c>
      <c r="Y23" s="136" t="s">
        <v>28</v>
      </c>
      <c r="Z23" s="139" t="s">
        <v>29</v>
      </c>
      <c r="AA23" s="136" t="s">
        <v>30</v>
      </c>
    </row>
    <row r="24" spans="1:27" x14ac:dyDescent="0.25">
      <c r="A24" s="138"/>
      <c r="B24" s="139"/>
      <c r="C24" s="139"/>
      <c r="D24" s="136"/>
      <c r="E24" s="139"/>
      <c r="F24" s="136"/>
      <c r="G24" s="25"/>
      <c r="H24" s="138"/>
      <c r="I24" s="139"/>
      <c r="J24" s="139"/>
      <c r="K24" s="136"/>
      <c r="L24" s="139"/>
      <c r="M24" s="136"/>
      <c r="N24" s="26"/>
      <c r="O24" s="138"/>
      <c r="P24" s="139"/>
      <c r="Q24" s="139"/>
      <c r="R24" s="136"/>
      <c r="S24" s="139"/>
      <c r="T24" s="136"/>
      <c r="U24" s="26"/>
      <c r="V24" s="138"/>
      <c r="W24" s="139"/>
      <c r="X24" s="139"/>
      <c r="Y24" s="136"/>
      <c r="Z24" s="139"/>
      <c r="AA24" s="136"/>
    </row>
    <row r="25" spans="1:27" x14ac:dyDescent="0.25">
      <c r="A25" s="63" t="s">
        <v>46</v>
      </c>
      <c r="B25" s="35">
        <f>+'TOTAL ABRIL POR REGIÓN'!B25+'TOTAL MAYO POR REGIÓN'!B25+'TOTAL JUNIO POR REGIÓN'!B25</f>
        <v>178</v>
      </c>
      <c r="C25" s="35">
        <f>+'TOTAL ABRIL POR REGIÓN'!C25+'TOTAL MAYO POR REGIÓN'!C25+'TOTAL JUNIO POR REGIÓN'!C25</f>
        <v>11</v>
      </c>
      <c r="D25" s="91">
        <f t="shared" ref="D25:D35" si="10">+C25/B25</f>
        <v>6.1797752808988762E-2</v>
      </c>
      <c r="E25" s="64">
        <f t="shared" ref="E25:E35" si="11">+B25-C25</f>
        <v>167</v>
      </c>
      <c r="F25" s="91">
        <f t="shared" ref="F25:F35" si="12">+E25/B25</f>
        <v>0.9382022471910112</v>
      </c>
      <c r="G25" s="25"/>
      <c r="H25" s="63" t="s">
        <v>46</v>
      </c>
      <c r="I25" s="35">
        <f>+'TOTAL ABRIL POR REGIÓN'!I25+'TOTAL MAYO POR REGIÓN'!I25+'TOTAL JUNIO POR REGIÓN'!I25</f>
        <v>0</v>
      </c>
      <c r="J25" s="35">
        <f>+'TOTAL ABRIL POR REGIÓN'!J25+'TOTAL MAYO POR REGIÓN'!J25+'TOTAL JUNIO POR REGIÓN'!J25</f>
        <v>0</v>
      </c>
      <c r="K25" s="34">
        <v>0</v>
      </c>
      <c r="L25" s="81">
        <f t="shared" ref="L25:L35" si="13">+I25-J25</f>
        <v>0</v>
      </c>
      <c r="M25" s="34">
        <v>0</v>
      </c>
      <c r="N25" s="26"/>
      <c r="O25" s="63" t="s">
        <v>46</v>
      </c>
      <c r="P25" s="35">
        <f>+'TOTAL ABRIL POR REGIÓN'!P25+'TOTAL MAYO POR REGIÓN'!P25+'TOTAL JUNIO POR REGIÓN'!P25</f>
        <v>332</v>
      </c>
      <c r="Q25" s="35">
        <f>+'TOTAL ABRIL POR REGIÓN'!Q25+'TOTAL MAYO POR REGIÓN'!Q25+'TOTAL JUNIO POR REGIÓN'!Q25</f>
        <v>8</v>
      </c>
      <c r="R25" s="91">
        <f t="shared" ref="R25:R35" si="14">+Q25/P25</f>
        <v>2.4096385542168676E-2</v>
      </c>
      <c r="S25" s="81">
        <f t="shared" ref="S25:S35" si="15">+P25-Q25</f>
        <v>324</v>
      </c>
      <c r="T25" s="91">
        <f t="shared" ref="T25:T35" si="16">+S25/P25</f>
        <v>0.97590361445783136</v>
      </c>
      <c r="U25" s="26"/>
      <c r="V25" s="63" t="s">
        <v>46</v>
      </c>
      <c r="W25" s="35">
        <f>+'TOTAL ABRIL POR REGIÓN'!W25+'TOTAL MAYO POR REGIÓN'!W25+'TOTAL JUNIO POR REGIÓN'!W25</f>
        <v>603</v>
      </c>
      <c r="X25" s="81">
        <f>+'TOTAL ABRIL POR REGIÓN'!X25+'TOTAL MAYO POR REGIÓN'!X25+'TOTAL JUNIO POR REGIÓN'!X25</f>
        <v>18</v>
      </c>
      <c r="Y25" s="91">
        <f t="shared" ref="Y25:Y35" si="17">+X25/W25</f>
        <v>2.9850746268656716E-2</v>
      </c>
      <c r="Z25" s="81">
        <f t="shared" ref="Z25:Z35" si="18">+W25-X25</f>
        <v>585</v>
      </c>
      <c r="AA25" s="91">
        <f t="shared" ref="AA25:AA35" si="19">+Z25/W25</f>
        <v>0.97014925373134331</v>
      </c>
    </row>
    <row r="26" spans="1:27" x14ac:dyDescent="0.25">
      <c r="A26" s="63" t="s">
        <v>47</v>
      </c>
      <c r="B26" s="35">
        <f>+'TOTAL ABRIL POR REGIÓN'!B26+'TOTAL MAYO POR REGIÓN'!B26+'TOTAL JUNIO POR REGIÓN'!B26</f>
        <v>476</v>
      </c>
      <c r="C26" s="35">
        <f>+'TOTAL ABRIL POR REGIÓN'!C26+'TOTAL MAYO POR REGIÓN'!C26+'TOTAL JUNIO POR REGIÓN'!C26</f>
        <v>18</v>
      </c>
      <c r="D26" s="91">
        <f t="shared" si="10"/>
        <v>3.7815126050420166E-2</v>
      </c>
      <c r="E26" s="64">
        <f t="shared" si="11"/>
        <v>458</v>
      </c>
      <c r="F26" s="91">
        <f t="shared" si="12"/>
        <v>0.96218487394957986</v>
      </c>
      <c r="G26" s="25"/>
      <c r="H26" s="63" t="s">
        <v>47</v>
      </c>
      <c r="I26" s="35">
        <f>+'TOTAL ABRIL POR REGIÓN'!I26+'TOTAL MAYO POR REGIÓN'!I26+'TOTAL JUNIO POR REGIÓN'!I26</f>
        <v>0</v>
      </c>
      <c r="J26" s="35">
        <f>+'TOTAL ABRIL POR REGIÓN'!J26+'TOTAL MAYO POR REGIÓN'!J26+'TOTAL JUNIO POR REGIÓN'!J26</f>
        <v>0</v>
      </c>
      <c r="K26" s="34">
        <v>0</v>
      </c>
      <c r="L26" s="81">
        <f t="shared" si="13"/>
        <v>0</v>
      </c>
      <c r="M26" s="34">
        <v>0</v>
      </c>
      <c r="N26" s="26"/>
      <c r="O26" s="63" t="s">
        <v>47</v>
      </c>
      <c r="P26" s="35">
        <f>+'TOTAL ABRIL POR REGIÓN'!P26+'TOTAL MAYO POR REGIÓN'!P26+'TOTAL JUNIO POR REGIÓN'!P26</f>
        <v>398</v>
      </c>
      <c r="Q26" s="35">
        <f>+'TOTAL ABRIL POR REGIÓN'!Q26+'TOTAL MAYO POR REGIÓN'!Q26+'TOTAL JUNIO POR REGIÓN'!Q26</f>
        <v>5</v>
      </c>
      <c r="R26" s="91">
        <f t="shared" si="14"/>
        <v>1.2562814070351759E-2</v>
      </c>
      <c r="S26" s="81">
        <f t="shared" si="15"/>
        <v>393</v>
      </c>
      <c r="T26" s="91">
        <f t="shared" si="16"/>
        <v>0.98743718592964824</v>
      </c>
      <c r="U26" s="26"/>
      <c r="V26" s="63" t="s">
        <v>47</v>
      </c>
      <c r="W26" s="35">
        <f>+'TOTAL ABRIL POR REGIÓN'!W26+'TOTAL MAYO POR REGIÓN'!W26+'TOTAL JUNIO POR REGIÓN'!W26</f>
        <v>318</v>
      </c>
      <c r="X26" s="81">
        <f>+'TOTAL ABRIL POR REGIÓN'!X26+'TOTAL MAYO POR REGIÓN'!X26+'TOTAL JUNIO POR REGIÓN'!X26</f>
        <v>6</v>
      </c>
      <c r="Y26" s="91">
        <f t="shared" si="17"/>
        <v>1.8867924528301886E-2</v>
      </c>
      <c r="Z26" s="81">
        <f t="shared" si="18"/>
        <v>312</v>
      </c>
      <c r="AA26" s="91">
        <f t="shared" si="19"/>
        <v>0.98113207547169812</v>
      </c>
    </row>
    <row r="27" spans="1:27" x14ac:dyDescent="0.25">
      <c r="A27" s="63" t="s">
        <v>48</v>
      </c>
      <c r="B27" s="35">
        <f>+'TOTAL ABRIL POR REGIÓN'!B27+'TOTAL MAYO POR REGIÓN'!B27+'TOTAL JUNIO POR REGIÓN'!B27</f>
        <v>57</v>
      </c>
      <c r="C27" s="35">
        <f>+'TOTAL ABRIL POR REGIÓN'!C27+'TOTAL MAYO POR REGIÓN'!C27+'TOTAL JUNIO POR REGIÓN'!C27</f>
        <v>2</v>
      </c>
      <c r="D27" s="91">
        <f t="shared" si="10"/>
        <v>3.5087719298245612E-2</v>
      </c>
      <c r="E27" s="64">
        <f t="shared" si="11"/>
        <v>55</v>
      </c>
      <c r="F27" s="91">
        <f t="shared" si="12"/>
        <v>0.96491228070175439</v>
      </c>
      <c r="G27" s="25"/>
      <c r="H27" s="63" t="s">
        <v>48</v>
      </c>
      <c r="I27" s="35">
        <f>+'TOTAL ABRIL POR REGIÓN'!I27+'TOTAL MAYO POR REGIÓN'!I27+'TOTAL JUNIO POR REGIÓN'!I27</f>
        <v>0</v>
      </c>
      <c r="J27" s="35">
        <f>+'TOTAL ABRIL POR REGIÓN'!J27+'TOTAL MAYO POR REGIÓN'!J27+'TOTAL JUNIO POR REGIÓN'!J27</f>
        <v>0</v>
      </c>
      <c r="K27" s="34">
        <v>0</v>
      </c>
      <c r="L27" s="81">
        <f t="shared" si="13"/>
        <v>0</v>
      </c>
      <c r="M27" s="34">
        <v>0</v>
      </c>
      <c r="N27" s="26"/>
      <c r="O27" s="63" t="s">
        <v>48</v>
      </c>
      <c r="P27" s="35">
        <f>+'TOTAL ABRIL POR REGIÓN'!P27+'TOTAL MAYO POR REGIÓN'!P27+'TOTAL JUNIO POR REGIÓN'!P27</f>
        <v>59</v>
      </c>
      <c r="Q27" s="35">
        <f>+'TOTAL ABRIL POR REGIÓN'!Q27+'TOTAL MAYO POR REGIÓN'!Q27+'TOTAL JUNIO POR REGIÓN'!Q27</f>
        <v>1</v>
      </c>
      <c r="R27" s="91">
        <f t="shared" si="14"/>
        <v>1.6949152542372881E-2</v>
      </c>
      <c r="S27" s="81">
        <f t="shared" si="15"/>
        <v>58</v>
      </c>
      <c r="T27" s="91">
        <f t="shared" si="16"/>
        <v>0.98305084745762716</v>
      </c>
      <c r="U27" s="26"/>
      <c r="V27" s="63" t="s">
        <v>48</v>
      </c>
      <c r="W27" s="35">
        <f>+'TOTAL ABRIL POR REGIÓN'!W27+'TOTAL MAYO POR REGIÓN'!W27+'TOTAL JUNIO POR REGIÓN'!W27</f>
        <v>119</v>
      </c>
      <c r="X27" s="81">
        <f>+'TOTAL ABRIL POR REGIÓN'!X27+'TOTAL MAYO POR REGIÓN'!X27+'TOTAL JUNIO POR REGIÓN'!X27</f>
        <v>5</v>
      </c>
      <c r="Y27" s="91">
        <f t="shared" si="17"/>
        <v>4.2016806722689079E-2</v>
      </c>
      <c r="Z27" s="81">
        <f t="shared" si="18"/>
        <v>114</v>
      </c>
      <c r="AA27" s="91">
        <f t="shared" si="19"/>
        <v>0.95798319327731096</v>
      </c>
    </row>
    <row r="28" spans="1:27" x14ac:dyDescent="0.25">
      <c r="A28" s="63" t="s">
        <v>49</v>
      </c>
      <c r="B28" s="35">
        <f>+'TOTAL ABRIL POR REGIÓN'!B28+'TOTAL MAYO POR REGIÓN'!B28+'TOTAL JUNIO POR REGIÓN'!B28</f>
        <v>919</v>
      </c>
      <c r="C28" s="35">
        <f>+'TOTAL ABRIL POR REGIÓN'!C28+'TOTAL MAYO POR REGIÓN'!C28+'TOTAL JUNIO POR REGIÓN'!C28</f>
        <v>29</v>
      </c>
      <c r="D28" s="91">
        <f t="shared" si="10"/>
        <v>3.1556039173014146E-2</v>
      </c>
      <c r="E28" s="64">
        <f t="shared" si="11"/>
        <v>890</v>
      </c>
      <c r="F28" s="91">
        <f t="shared" si="12"/>
        <v>0.96844396082698581</v>
      </c>
      <c r="G28" s="25"/>
      <c r="H28" s="63" t="s">
        <v>49</v>
      </c>
      <c r="I28" s="35">
        <f>+'TOTAL ABRIL POR REGIÓN'!I28+'TOTAL MAYO POR REGIÓN'!I28+'TOTAL JUNIO POR REGIÓN'!I28</f>
        <v>0</v>
      </c>
      <c r="J28" s="35">
        <f>+'TOTAL ABRIL POR REGIÓN'!J28+'TOTAL MAYO POR REGIÓN'!J28+'TOTAL JUNIO POR REGIÓN'!J28</f>
        <v>0</v>
      </c>
      <c r="K28" s="34">
        <v>0</v>
      </c>
      <c r="L28" s="81">
        <f t="shared" si="13"/>
        <v>0</v>
      </c>
      <c r="M28" s="34">
        <v>0</v>
      </c>
      <c r="N28" s="26"/>
      <c r="O28" s="63" t="s">
        <v>49</v>
      </c>
      <c r="P28" s="35">
        <f>+'TOTAL ABRIL POR REGIÓN'!P28+'TOTAL MAYO POR REGIÓN'!P28+'TOTAL JUNIO POR REGIÓN'!P28</f>
        <v>994</v>
      </c>
      <c r="Q28" s="35">
        <f>+'TOTAL ABRIL POR REGIÓN'!Q28+'TOTAL MAYO POR REGIÓN'!Q28+'TOTAL JUNIO POR REGIÓN'!Q28</f>
        <v>13</v>
      </c>
      <c r="R28" s="91">
        <f t="shared" si="14"/>
        <v>1.3078470824949699E-2</v>
      </c>
      <c r="S28" s="81">
        <f t="shared" si="15"/>
        <v>981</v>
      </c>
      <c r="T28" s="91">
        <f t="shared" si="16"/>
        <v>0.98692152917505027</v>
      </c>
      <c r="U28" s="26"/>
      <c r="V28" s="63" t="s">
        <v>49</v>
      </c>
      <c r="W28" s="35">
        <f>+'TOTAL ABRIL POR REGIÓN'!W28+'TOTAL MAYO POR REGIÓN'!W28+'TOTAL JUNIO POR REGIÓN'!W28</f>
        <v>904</v>
      </c>
      <c r="X28" s="81">
        <f>+'TOTAL ABRIL POR REGIÓN'!X28+'TOTAL MAYO POR REGIÓN'!X28+'TOTAL JUNIO POR REGIÓN'!X28</f>
        <v>39</v>
      </c>
      <c r="Y28" s="91">
        <f t="shared" si="17"/>
        <v>4.314159292035398E-2</v>
      </c>
      <c r="Z28" s="81">
        <f t="shared" si="18"/>
        <v>865</v>
      </c>
      <c r="AA28" s="91">
        <f t="shared" si="19"/>
        <v>0.95685840707964598</v>
      </c>
    </row>
    <row r="29" spans="1:27" x14ac:dyDescent="0.25">
      <c r="A29" s="63" t="s">
        <v>50</v>
      </c>
      <c r="B29" s="35">
        <f>+'TOTAL ABRIL POR REGIÓN'!B29+'TOTAL MAYO POR REGIÓN'!B29+'TOTAL JUNIO POR REGIÓN'!B29</f>
        <v>15</v>
      </c>
      <c r="C29" s="35">
        <f>+'TOTAL ABRIL POR REGIÓN'!C29+'TOTAL MAYO POR REGIÓN'!C29+'TOTAL JUNIO POR REGIÓN'!C29</f>
        <v>0</v>
      </c>
      <c r="D29" s="91">
        <f t="shared" si="10"/>
        <v>0</v>
      </c>
      <c r="E29" s="64">
        <f t="shared" si="11"/>
        <v>15</v>
      </c>
      <c r="F29" s="91">
        <f t="shared" si="12"/>
        <v>1</v>
      </c>
      <c r="G29" s="25"/>
      <c r="H29" s="63" t="s">
        <v>50</v>
      </c>
      <c r="I29" s="35">
        <f>+'TOTAL ABRIL POR REGIÓN'!I29+'TOTAL MAYO POR REGIÓN'!I29+'TOTAL JUNIO POR REGIÓN'!I29</f>
        <v>0</v>
      </c>
      <c r="J29" s="35">
        <f>+'TOTAL ABRIL POR REGIÓN'!J29+'TOTAL MAYO POR REGIÓN'!J29+'TOTAL JUNIO POR REGIÓN'!J29</f>
        <v>0</v>
      </c>
      <c r="K29" s="34">
        <v>0</v>
      </c>
      <c r="L29" s="81">
        <f t="shared" si="13"/>
        <v>0</v>
      </c>
      <c r="M29" s="34">
        <v>0</v>
      </c>
      <c r="N29" s="26"/>
      <c r="O29" s="63" t="s">
        <v>50</v>
      </c>
      <c r="P29" s="35">
        <f>+'TOTAL ABRIL POR REGIÓN'!P29+'TOTAL MAYO POR REGIÓN'!P29+'TOTAL JUNIO POR REGIÓN'!P29</f>
        <v>8</v>
      </c>
      <c r="Q29" s="35">
        <f>+'TOTAL ABRIL POR REGIÓN'!Q29+'TOTAL MAYO POR REGIÓN'!Q29+'TOTAL JUNIO POR REGIÓN'!Q29</f>
        <v>0</v>
      </c>
      <c r="R29" s="91">
        <f t="shared" si="14"/>
        <v>0</v>
      </c>
      <c r="S29" s="81">
        <f t="shared" si="15"/>
        <v>8</v>
      </c>
      <c r="T29" s="91">
        <f t="shared" si="16"/>
        <v>1</v>
      </c>
      <c r="U29" s="26"/>
      <c r="V29" s="63" t="s">
        <v>50</v>
      </c>
      <c r="W29" s="35">
        <f>+'TOTAL ABRIL POR REGIÓN'!W29+'TOTAL MAYO POR REGIÓN'!W29+'TOTAL JUNIO POR REGIÓN'!W29</f>
        <v>74</v>
      </c>
      <c r="X29" s="81">
        <f>+'TOTAL ABRIL POR REGIÓN'!X29+'TOTAL MAYO POR REGIÓN'!X29+'TOTAL JUNIO POR REGIÓN'!X29</f>
        <v>2</v>
      </c>
      <c r="Y29" s="91">
        <f t="shared" si="17"/>
        <v>2.7027027027027029E-2</v>
      </c>
      <c r="Z29" s="81">
        <f t="shared" si="18"/>
        <v>72</v>
      </c>
      <c r="AA29" s="91">
        <f t="shared" si="19"/>
        <v>0.97297297297297303</v>
      </c>
    </row>
    <row r="30" spans="1:27" x14ac:dyDescent="0.25">
      <c r="A30" s="63" t="s">
        <v>51</v>
      </c>
      <c r="B30" s="35">
        <f>+'TOTAL ABRIL POR REGIÓN'!B30+'TOTAL MAYO POR REGIÓN'!B30+'TOTAL JUNIO POR REGIÓN'!B30</f>
        <v>237</v>
      </c>
      <c r="C30" s="35">
        <f>+'TOTAL ABRIL POR REGIÓN'!C30+'TOTAL MAYO POR REGIÓN'!C30+'TOTAL JUNIO POR REGIÓN'!C30</f>
        <v>10</v>
      </c>
      <c r="D30" s="91">
        <f t="shared" si="10"/>
        <v>4.2194092827004218E-2</v>
      </c>
      <c r="E30" s="64">
        <f t="shared" si="11"/>
        <v>227</v>
      </c>
      <c r="F30" s="91">
        <f t="shared" si="12"/>
        <v>0.95780590717299574</v>
      </c>
      <c r="G30" s="25"/>
      <c r="H30" s="63" t="s">
        <v>51</v>
      </c>
      <c r="I30" s="35">
        <f>+'TOTAL ABRIL POR REGIÓN'!I30+'TOTAL MAYO POR REGIÓN'!I30+'TOTAL JUNIO POR REGIÓN'!I30</f>
        <v>0</v>
      </c>
      <c r="J30" s="35">
        <f>+'TOTAL ABRIL POR REGIÓN'!J30+'TOTAL MAYO POR REGIÓN'!J30+'TOTAL JUNIO POR REGIÓN'!J30</f>
        <v>0</v>
      </c>
      <c r="K30" s="34">
        <v>0</v>
      </c>
      <c r="L30" s="81">
        <f t="shared" si="13"/>
        <v>0</v>
      </c>
      <c r="M30" s="34">
        <v>0</v>
      </c>
      <c r="N30" s="26"/>
      <c r="O30" s="63" t="s">
        <v>51</v>
      </c>
      <c r="P30" s="35">
        <f>+'TOTAL ABRIL POR REGIÓN'!P30+'TOTAL MAYO POR REGIÓN'!P30+'TOTAL JUNIO POR REGIÓN'!P30</f>
        <v>293</v>
      </c>
      <c r="Q30" s="35">
        <f>+'TOTAL ABRIL POR REGIÓN'!Q30+'TOTAL MAYO POR REGIÓN'!Q30+'TOTAL JUNIO POR REGIÓN'!Q30</f>
        <v>4</v>
      </c>
      <c r="R30" s="91">
        <f t="shared" si="14"/>
        <v>1.3651877133105802E-2</v>
      </c>
      <c r="S30" s="81">
        <f t="shared" si="15"/>
        <v>289</v>
      </c>
      <c r="T30" s="91">
        <f t="shared" si="16"/>
        <v>0.98634812286689422</v>
      </c>
      <c r="U30" s="26"/>
      <c r="V30" s="63" t="s">
        <v>51</v>
      </c>
      <c r="W30" s="35">
        <f>+'TOTAL ABRIL POR REGIÓN'!W30+'TOTAL MAYO POR REGIÓN'!W30+'TOTAL JUNIO POR REGIÓN'!W30</f>
        <v>552</v>
      </c>
      <c r="X30" s="81">
        <f>+'TOTAL ABRIL POR REGIÓN'!X30+'TOTAL MAYO POR REGIÓN'!X30+'TOTAL JUNIO POR REGIÓN'!X30</f>
        <v>14</v>
      </c>
      <c r="Y30" s="91">
        <f t="shared" si="17"/>
        <v>2.5362318840579712E-2</v>
      </c>
      <c r="Z30" s="81">
        <f t="shared" si="18"/>
        <v>538</v>
      </c>
      <c r="AA30" s="91">
        <f t="shared" si="19"/>
        <v>0.97463768115942029</v>
      </c>
    </row>
    <row r="31" spans="1:27" x14ac:dyDescent="0.25">
      <c r="A31" s="63" t="s">
        <v>52</v>
      </c>
      <c r="B31" s="35">
        <f>+'TOTAL ABRIL POR REGIÓN'!B31+'TOTAL MAYO POR REGIÓN'!B31+'TOTAL JUNIO POR REGIÓN'!B31</f>
        <v>264</v>
      </c>
      <c r="C31" s="35">
        <f>+'TOTAL ABRIL POR REGIÓN'!C31+'TOTAL MAYO POR REGIÓN'!C31+'TOTAL JUNIO POR REGIÓN'!C31</f>
        <v>13</v>
      </c>
      <c r="D31" s="91">
        <f t="shared" si="10"/>
        <v>4.924242424242424E-2</v>
      </c>
      <c r="E31" s="64">
        <f t="shared" si="11"/>
        <v>251</v>
      </c>
      <c r="F31" s="91">
        <f t="shared" si="12"/>
        <v>0.9507575757575758</v>
      </c>
      <c r="G31" s="25"/>
      <c r="H31" s="63" t="s">
        <v>52</v>
      </c>
      <c r="I31" s="35">
        <f>+'TOTAL ABRIL POR REGIÓN'!I31+'TOTAL MAYO POR REGIÓN'!I31+'TOTAL JUNIO POR REGIÓN'!I31</f>
        <v>0</v>
      </c>
      <c r="J31" s="35">
        <f>+'TOTAL ABRIL POR REGIÓN'!J31+'TOTAL MAYO POR REGIÓN'!J31+'TOTAL JUNIO POR REGIÓN'!J31</f>
        <v>0</v>
      </c>
      <c r="K31" s="34">
        <v>0</v>
      </c>
      <c r="L31" s="81">
        <f t="shared" si="13"/>
        <v>0</v>
      </c>
      <c r="M31" s="34">
        <v>0</v>
      </c>
      <c r="N31" s="26"/>
      <c r="O31" s="63" t="s">
        <v>52</v>
      </c>
      <c r="P31" s="35">
        <f>+'TOTAL ABRIL POR REGIÓN'!P31+'TOTAL MAYO POR REGIÓN'!P31+'TOTAL JUNIO POR REGIÓN'!P31</f>
        <v>258</v>
      </c>
      <c r="Q31" s="35">
        <f>+'TOTAL ABRIL POR REGIÓN'!Q31+'TOTAL MAYO POR REGIÓN'!Q31+'TOTAL JUNIO POR REGIÓN'!Q31</f>
        <v>4</v>
      </c>
      <c r="R31" s="91">
        <f t="shared" si="14"/>
        <v>1.5503875968992248E-2</v>
      </c>
      <c r="S31" s="81">
        <f t="shared" si="15"/>
        <v>254</v>
      </c>
      <c r="T31" s="91">
        <f t="shared" si="16"/>
        <v>0.98449612403100772</v>
      </c>
      <c r="U31" s="26"/>
      <c r="V31" s="63" t="s">
        <v>52</v>
      </c>
      <c r="W31" s="35">
        <f>+'TOTAL ABRIL POR REGIÓN'!W31+'TOTAL MAYO POR REGIÓN'!W31+'TOTAL JUNIO POR REGIÓN'!W31</f>
        <v>221</v>
      </c>
      <c r="X31" s="81">
        <f>+'TOTAL ABRIL POR REGIÓN'!X31+'TOTAL MAYO POR REGIÓN'!X31+'TOTAL JUNIO POR REGIÓN'!X31</f>
        <v>8</v>
      </c>
      <c r="Y31" s="91">
        <f t="shared" si="17"/>
        <v>3.6199095022624438E-2</v>
      </c>
      <c r="Z31" s="81">
        <f t="shared" si="18"/>
        <v>213</v>
      </c>
      <c r="AA31" s="91">
        <f t="shared" si="19"/>
        <v>0.96380090497737558</v>
      </c>
    </row>
    <row r="32" spans="1:27" x14ac:dyDescent="0.25">
      <c r="A32" s="63" t="s">
        <v>53</v>
      </c>
      <c r="B32" s="35">
        <f>+'TOTAL ABRIL POR REGIÓN'!B32+'TOTAL MAYO POR REGIÓN'!B32+'TOTAL JUNIO POR REGIÓN'!B32</f>
        <v>52</v>
      </c>
      <c r="C32" s="35">
        <f>+'TOTAL ABRIL POR REGIÓN'!C32+'TOTAL MAYO POR REGIÓN'!C32+'TOTAL JUNIO POR REGIÓN'!C32</f>
        <v>1</v>
      </c>
      <c r="D32" s="91">
        <f t="shared" si="10"/>
        <v>1.9230769230769232E-2</v>
      </c>
      <c r="E32" s="64">
        <f t="shared" si="11"/>
        <v>51</v>
      </c>
      <c r="F32" s="91">
        <f t="shared" si="12"/>
        <v>0.98076923076923073</v>
      </c>
      <c r="G32" s="25"/>
      <c r="H32" s="63" t="s">
        <v>53</v>
      </c>
      <c r="I32" s="35">
        <f>+'TOTAL ABRIL POR REGIÓN'!I32+'TOTAL MAYO POR REGIÓN'!I32+'TOTAL JUNIO POR REGIÓN'!I32</f>
        <v>0</v>
      </c>
      <c r="J32" s="35">
        <f>+'TOTAL ABRIL POR REGIÓN'!J32+'TOTAL MAYO POR REGIÓN'!J32+'TOTAL JUNIO POR REGIÓN'!J32</f>
        <v>0</v>
      </c>
      <c r="K32" s="34">
        <v>0</v>
      </c>
      <c r="L32" s="81">
        <f t="shared" si="13"/>
        <v>0</v>
      </c>
      <c r="M32" s="34">
        <v>0</v>
      </c>
      <c r="N32" s="26"/>
      <c r="O32" s="63" t="s">
        <v>53</v>
      </c>
      <c r="P32" s="35">
        <f>+'TOTAL ABRIL POR REGIÓN'!P32+'TOTAL MAYO POR REGIÓN'!P32+'TOTAL JUNIO POR REGIÓN'!P32</f>
        <v>103</v>
      </c>
      <c r="Q32" s="35">
        <f>+'TOTAL ABRIL POR REGIÓN'!Q32+'TOTAL MAYO POR REGIÓN'!Q32+'TOTAL JUNIO POR REGIÓN'!Q32</f>
        <v>11</v>
      </c>
      <c r="R32" s="91">
        <f t="shared" si="14"/>
        <v>0.10679611650485436</v>
      </c>
      <c r="S32" s="81">
        <f t="shared" si="15"/>
        <v>92</v>
      </c>
      <c r="T32" s="91">
        <f t="shared" si="16"/>
        <v>0.89320388349514568</v>
      </c>
      <c r="U32" s="26"/>
      <c r="V32" s="63" t="s">
        <v>53</v>
      </c>
      <c r="W32" s="35">
        <f>+'TOTAL ABRIL POR REGIÓN'!W32+'TOTAL MAYO POR REGIÓN'!W32+'TOTAL JUNIO POR REGIÓN'!W32</f>
        <v>122</v>
      </c>
      <c r="X32" s="81">
        <f>+'TOTAL ABRIL POR REGIÓN'!X32+'TOTAL MAYO POR REGIÓN'!X32+'TOTAL JUNIO POR REGIÓN'!X32</f>
        <v>3</v>
      </c>
      <c r="Y32" s="91">
        <f t="shared" si="17"/>
        <v>2.4590163934426229E-2</v>
      </c>
      <c r="Z32" s="81">
        <f t="shared" si="18"/>
        <v>119</v>
      </c>
      <c r="AA32" s="91">
        <f t="shared" si="19"/>
        <v>0.97540983606557374</v>
      </c>
    </row>
    <row r="33" spans="1:27" x14ac:dyDescent="0.25">
      <c r="A33" s="63" t="s">
        <v>54</v>
      </c>
      <c r="B33" s="35">
        <f>+'TOTAL ABRIL POR REGIÓN'!B33+'TOTAL MAYO POR REGIÓN'!B33+'TOTAL JUNIO POR REGIÓN'!B33</f>
        <v>12</v>
      </c>
      <c r="C33" s="35">
        <f>+'TOTAL ABRIL POR REGIÓN'!C33+'TOTAL MAYO POR REGIÓN'!C33+'TOTAL JUNIO POR REGIÓN'!C33</f>
        <v>0</v>
      </c>
      <c r="D33" s="91">
        <f t="shared" si="10"/>
        <v>0</v>
      </c>
      <c r="E33" s="64">
        <f t="shared" si="11"/>
        <v>12</v>
      </c>
      <c r="F33" s="91">
        <f t="shared" si="12"/>
        <v>1</v>
      </c>
      <c r="G33" s="25"/>
      <c r="H33" s="63" t="s">
        <v>54</v>
      </c>
      <c r="I33" s="35">
        <f>+'TOTAL ABRIL POR REGIÓN'!I33+'TOTAL MAYO POR REGIÓN'!I33+'TOTAL JUNIO POR REGIÓN'!I33</f>
        <v>0</v>
      </c>
      <c r="J33" s="35">
        <f>+'TOTAL ABRIL POR REGIÓN'!J33+'TOTAL MAYO POR REGIÓN'!J33+'TOTAL JUNIO POR REGIÓN'!J33</f>
        <v>0</v>
      </c>
      <c r="K33" s="34">
        <v>0</v>
      </c>
      <c r="L33" s="81">
        <f t="shared" si="13"/>
        <v>0</v>
      </c>
      <c r="M33" s="34">
        <v>0</v>
      </c>
      <c r="N33" s="26"/>
      <c r="O33" s="63" t="s">
        <v>54</v>
      </c>
      <c r="P33" s="35">
        <f>+'TOTAL ABRIL POR REGIÓN'!P33+'TOTAL MAYO POR REGIÓN'!P33+'TOTAL JUNIO POR REGIÓN'!P33</f>
        <v>25</v>
      </c>
      <c r="Q33" s="35">
        <f>+'TOTAL ABRIL POR REGIÓN'!Q33+'TOTAL MAYO POR REGIÓN'!Q33+'TOTAL JUNIO POR REGIÓN'!Q33</f>
        <v>1</v>
      </c>
      <c r="R33" s="91">
        <f t="shared" si="14"/>
        <v>0.04</v>
      </c>
      <c r="S33" s="81">
        <f t="shared" si="15"/>
        <v>24</v>
      </c>
      <c r="T33" s="91">
        <f t="shared" si="16"/>
        <v>0.96</v>
      </c>
      <c r="U33" s="26"/>
      <c r="V33" s="63" t="s">
        <v>54</v>
      </c>
      <c r="W33" s="35">
        <f>+'TOTAL ABRIL POR REGIÓN'!W33+'TOTAL MAYO POR REGIÓN'!W33+'TOTAL JUNIO POR REGIÓN'!W33</f>
        <v>30</v>
      </c>
      <c r="X33" s="81">
        <f>+'TOTAL ABRIL POR REGIÓN'!X33+'TOTAL MAYO POR REGIÓN'!X33+'TOTAL JUNIO POR REGIÓN'!X33</f>
        <v>1</v>
      </c>
      <c r="Y33" s="91">
        <f t="shared" si="17"/>
        <v>3.3333333333333333E-2</v>
      </c>
      <c r="Z33" s="81">
        <f t="shared" si="18"/>
        <v>29</v>
      </c>
      <c r="AA33" s="91">
        <f t="shared" si="19"/>
        <v>0.96666666666666667</v>
      </c>
    </row>
    <row r="34" spans="1:27" x14ac:dyDescent="0.25">
      <c r="A34" s="63" t="s">
        <v>55</v>
      </c>
      <c r="B34" s="35">
        <f>+'TOTAL ABRIL POR REGIÓN'!B34+'TOTAL MAYO POR REGIÓN'!B34+'TOTAL JUNIO POR REGIÓN'!B34</f>
        <v>10</v>
      </c>
      <c r="C34" s="35">
        <f>+'TOTAL ABRIL POR REGIÓN'!C34+'TOTAL MAYO POR REGIÓN'!C34+'TOTAL JUNIO POR REGIÓN'!C34</f>
        <v>0</v>
      </c>
      <c r="D34" s="91">
        <f t="shared" si="10"/>
        <v>0</v>
      </c>
      <c r="E34" s="64">
        <f t="shared" si="11"/>
        <v>10</v>
      </c>
      <c r="F34" s="91">
        <f t="shared" si="12"/>
        <v>1</v>
      </c>
      <c r="G34" s="25"/>
      <c r="H34" s="63" t="s">
        <v>55</v>
      </c>
      <c r="I34" s="35">
        <f>+'TOTAL ABRIL POR REGIÓN'!I34+'TOTAL MAYO POR REGIÓN'!I34+'TOTAL JUNIO POR REGIÓN'!I34</f>
        <v>0</v>
      </c>
      <c r="J34" s="35">
        <f>+'TOTAL ABRIL POR REGIÓN'!J34+'TOTAL MAYO POR REGIÓN'!J34+'TOTAL JUNIO POR REGIÓN'!J34</f>
        <v>0</v>
      </c>
      <c r="K34" s="34">
        <v>0</v>
      </c>
      <c r="L34" s="81">
        <f t="shared" si="13"/>
        <v>0</v>
      </c>
      <c r="M34" s="34">
        <v>0</v>
      </c>
      <c r="N34" s="26"/>
      <c r="O34" s="63" t="s">
        <v>55</v>
      </c>
      <c r="P34" s="35">
        <f>+'TOTAL ABRIL POR REGIÓN'!P34+'TOTAL MAYO POR REGIÓN'!P34+'TOTAL JUNIO POR REGIÓN'!P34</f>
        <v>10</v>
      </c>
      <c r="Q34" s="35">
        <f>+'TOTAL ABRIL POR REGIÓN'!Q34+'TOTAL MAYO POR REGIÓN'!Q34+'TOTAL JUNIO POR REGIÓN'!Q34</f>
        <v>0</v>
      </c>
      <c r="R34" s="91">
        <f t="shared" si="14"/>
        <v>0</v>
      </c>
      <c r="S34" s="81">
        <f t="shared" si="15"/>
        <v>10</v>
      </c>
      <c r="T34" s="91">
        <f t="shared" si="16"/>
        <v>1</v>
      </c>
      <c r="U34" s="26"/>
      <c r="V34" s="63" t="s">
        <v>55</v>
      </c>
      <c r="W34" s="35">
        <f>+'TOTAL ABRIL POR REGIÓN'!W34+'TOTAL MAYO POR REGIÓN'!W34+'TOTAL JUNIO POR REGIÓN'!W34</f>
        <v>21</v>
      </c>
      <c r="X34" s="81">
        <f>+'TOTAL ABRIL POR REGIÓN'!X34+'TOTAL MAYO POR REGIÓN'!X34+'TOTAL JUNIO POR REGIÓN'!X34</f>
        <v>0</v>
      </c>
      <c r="Y34" s="91">
        <f t="shared" si="17"/>
        <v>0</v>
      </c>
      <c r="Z34" s="81">
        <f t="shared" si="18"/>
        <v>21</v>
      </c>
      <c r="AA34" s="91">
        <f t="shared" si="19"/>
        <v>1</v>
      </c>
    </row>
    <row r="35" spans="1:27" x14ac:dyDescent="0.25">
      <c r="A35" s="63" t="s">
        <v>15</v>
      </c>
      <c r="B35" s="65">
        <f>SUM(B25:B34)</f>
        <v>2220</v>
      </c>
      <c r="C35" s="65">
        <f>SUM(C25:C34)</f>
        <v>84</v>
      </c>
      <c r="D35" s="92">
        <f t="shared" si="10"/>
        <v>3.783783783783784E-2</v>
      </c>
      <c r="E35" s="76">
        <f t="shared" si="11"/>
        <v>2136</v>
      </c>
      <c r="F35" s="92">
        <f t="shared" si="12"/>
        <v>0.96216216216216222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36">
        <f t="shared" si="13"/>
        <v>0</v>
      </c>
      <c r="M35" s="36">
        <v>0</v>
      </c>
      <c r="N35" s="26"/>
      <c r="O35" s="63" t="s">
        <v>15</v>
      </c>
      <c r="P35" s="65">
        <f>SUM(P25:P34)</f>
        <v>2480</v>
      </c>
      <c r="Q35" s="65">
        <f>SUM(Q25:Q34)</f>
        <v>47</v>
      </c>
      <c r="R35" s="92">
        <f t="shared" si="14"/>
        <v>1.8951612903225806E-2</v>
      </c>
      <c r="S35" s="94">
        <f t="shared" si="15"/>
        <v>2433</v>
      </c>
      <c r="T35" s="92">
        <f t="shared" si="16"/>
        <v>0.98104838709677422</v>
      </c>
      <c r="U35" s="26"/>
      <c r="V35" s="63" t="s">
        <v>15</v>
      </c>
      <c r="W35" s="65">
        <f>SUM(W25:W34)</f>
        <v>2964</v>
      </c>
      <c r="X35" s="65">
        <f>SUM(X25:X34)</f>
        <v>96</v>
      </c>
      <c r="Y35" s="92">
        <f t="shared" si="17"/>
        <v>3.2388663967611336E-2</v>
      </c>
      <c r="Z35" s="94">
        <f t="shared" si="18"/>
        <v>2868</v>
      </c>
      <c r="AA35" s="92">
        <f t="shared" si="19"/>
        <v>0.96761133603238869</v>
      </c>
    </row>
    <row r="36" spans="1:27" x14ac:dyDescent="0.25">
      <c r="A36" s="61"/>
      <c r="B36" s="37"/>
      <c r="C36" s="37"/>
      <c r="D36" s="37"/>
      <c r="E36" s="37"/>
      <c r="F36" s="37"/>
      <c r="G36" s="25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62"/>
      <c r="AA36" s="37"/>
    </row>
    <row r="37" spans="1:27" x14ac:dyDescent="0.25">
      <c r="A37" s="137" t="s">
        <v>56</v>
      </c>
      <c r="B37" s="137" t="s">
        <v>26</v>
      </c>
      <c r="C37" s="137" t="s">
        <v>27</v>
      </c>
      <c r="D37" s="136" t="s">
        <v>28</v>
      </c>
      <c r="E37" s="137" t="s">
        <v>29</v>
      </c>
      <c r="F37" s="136" t="s">
        <v>30</v>
      </c>
      <c r="G37" s="25"/>
      <c r="H37" s="137" t="s">
        <v>56</v>
      </c>
      <c r="I37" s="137" t="s">
        <v>26</v>
      </c>
      <c r="J37" s="137" t="s">
        <v>27</v>
      </c>
      <c r="K37" s="136" t="s">
        <v>28</v>
      </c>
      <c r="L37" s="137" t="s">
        <v>29</v>
      </c>
      <c r="M37" s="136" t="s">
        <v>30</v>
      </c>
      <c r="N37" s="26"/>
      <c r="O37" s="137" t="s">
        <v>56</v>
      </c>
      <c r="P37" s="137" t="s">
        <v>26</v>
      </c>
      <c r="Q37" s="137" t="s">
        <v>27</v>
      </c>
      <c r="R37" s="136" t="s">
        <v>28</v>
      </c>
      <c r="S37" s="137" t="s">
        <v>29</v>
      </c>
      <c r="T37" s="136" t="s">
        <v>30</v>
      </c>
      <c r="U37" s="26"/>
      <c r="V37" s="137" t="s">
        <v>56</v>
      </c>
      <c r="W37" s="137" t="s">
        <v>26</v>
      </c>
      <c r="X37" s="137" t="s">
        <v>27</v>
      </c>
      <c r="Y37" s="136" t="s">
        <v>28</v>
      </c>
      <c r="Z37" s="137" t="s">
        <v>29</v>
      </c>
      <c r="AA37" s="136" t="s">
        <v>30</v>
      </c>
    </row>
    <row r="38" spans="1:27" x14ac:dyDescent="0.25">
      <c r="A38" s="137"/>
      <c r="B38" s="137"/>
      <c r="C38" s="137"/>
      <c r="D38" s="136"/>
      <c r="E38" s="137"/>
      <c r="F38" s="136"/>
      <c r="G38" s="25"/>
      <c r="H38" s="137"/>
      <c r="I38" s="137"/>
      <c r="J38" s="137"/>
      <c r="K38" s="136"/>
      <c r="L38" s="137"/>
      <c r="M38" s="136"/>
      <c r="N38" s="26"/>
      <c r="O38" s="137"/>
      <c r="P38" s="137"/>
      <c r="Q38" s="137"/>
      <c r="R38" s="136"/>
      <c r="S38" s="137"/>
      <c r="T38" s="136"/>
      <c r="U38" s="26"/>
      <c r="V38" s="137"/>
      <c r="W38" s="137"/>
      <c r="X38" s="137"/>
      <c r="Y38" s="136"/>
      <c r="Z38" s="137"/>
      <c r="AA38" s="136"/>
    </row>
    <row r="39" spans="1:27" x14ac:dyDescent="0.25">
      <c r="A39" s="72" t="s">
        <v>57</v>
      </c>
      <c r="B39" s="38">
        <f>+'TOTAL ABRIL POR REGIÓN'!B39+'TOTAL MAYO POR REGIÓN'!B39+'TOTAL JUNIO POR REGIÓN'!B39</f>
        <v>5402</v>
      </c>
      <c r="C39" s="38">
        <f>+'TOTAL ABRIL POR REGIÓN'!C39+'TOTAL MAYO POR REGIÓN'!C39+'TOTAL JUNIO POR REGIÓN'!C39</f>
        <v>805</v>
      </c>
      <c r="D39" s="87">
        <f>+C39/B39</f>
        <v>0.14901888189559423</v>
      </c>
      <c r="E39" s="73">
        <f>+B39-C39</f>
        <v>4597</v>
      </c>
      <c r="F39" s="87">
        <f>+E39/B39</f>
        <v>0.8509811181044058</v>
      </c>
      <c r="G39" s="25"/>
      <c r="H39" s="72" t="s">
        <v>57</v>
      </c>
      <c r="I39" s="38">
        <f>+'TOTAL ABRIL POR REGIÓN'!I39+'TOTAL MAYO POR REGIÓN'!I39+'TOTAL JUNIO POR REGIÓN'!I39</f>
        <v>0</v>
      </c>
      <c r="J39" s="38">
        <f>+'TOTAL ABRIL POR REGIÓN'!J39+'TOTAL MAYO POR REGIÓN'!J39+'TOTAL JUNIO POR REGIÓN'!J39</f>
        <v>0</v>
      </c>
      <c r="K39" s="39">
        <v>0</v>
      </c>
      <c r="L39" s="40">
        <f>+I39-J39</f>
        <v>0</v>
      </c>
      <c r="M39" s="39">
        <v>0</v>
      </c>
      <c r="N39" s="26"/>
      <c r="O39" s="72" t="s">
        <v>57</v>
      </c>
      <c r="P39" s="38">
        <f>+'TOTAL ABRIL POR REGIÓN'!P39+'TOTAL MAYO POR REGIÓN'!P39+'TOTAL JUNIO POR REGIÓN'!P39</f>
        <v>4787</v>
      </c>
      <c r="Q39" s="38">
        <f>+'TOTAL ABRIL POR REGIÓN'!Q39+'TOTAL MAYO POR REGIÓN'!Q39+'TOTAL JUNIO POR REGIÓN'!Q39</f>
        <v>472</v>
      </c>
      <c r="R39" s="87">
        <f>+Q39/P39</f>
        <v>9.8600376018383118E-2</v>
      </c>
      <c r="S39" s="40">
        <f>+P39-Q39</f>
        <v>4315</v>
      </c>
      <c r="T39" s="87">
        <f>+S39/P39</f>
        <v>0.90139962398161688</v>
      </c>
      <c r="U39" s="26"/>
      <c r="V39" s="72" t="s">
        <v>57</v>
      </c>
      <c r="W39" s="38">
        <f>+'TOTAL ABRIL POR REGIÓN'!W39+'TOTAL MAYO POR REGIÓN'!W39+'TOTAL JUNIO POR REGIÓN'!W39</f>
        <v>3075</v>
      </c>
      <c r="X39" s="40">
        <f>+'TOTAL ABRIL POR REGIÓN'!X39+'TOTAL MAYO POR REGIÓN'!X39+'TOTAL JUNIO POR REGIÓN'!X39</f>
        <v>299</v>
      </c>
      <c r="Y39" s="87">
        <f>+X39/W39</f>
        <v>9.7235772357723571E-2</v>
      </c>
      <c r="Z39" s="40">
        <f>+W39-X39</f>
        <v>2776</v>
      </c>
      <c r="AA39" s="87">
        <f>+Z39/W39</f>
        <v>0.90276422764227637</v>
      </c>
    </row>
    <row r="40" spans="1:27" x14ac:dyDescent="0.25">
      <c r="A40" s="72" t="s">
        <v>58</v>
      </c>
      <c r="B40" s="38">
        <f>+'TOTAL ABRIL POR REGIÓN'!B40+'TOTAL MAYO POR REGIÓN'!B40+'TOTAL JUNIO POR REGIÓN'!B40</f>
        <v>5880</v>
      </c>
      <c r="C40" s="38">
        <f>+'TOTAL ABRIL POR REGIÓN'!C40+'TOTAL MAYO POR REGIÓN'!C40+'TOTAL JUNIO POR REGIÓN'!C40</f>
        <v>251</v>
      </c>
      <c r="D40" s="87">
        <f t="shared" ref="D40:D49" si="20">+C40/B40</f>
        <v>4.2687074829931976E-2</v>
      </c>
      <c r="E40" s="73">
        <f t="shared" ref="E40:E49" si="21">+B40-C40</f>
        <v>5629</v>
      </c>
      <c r="F40" s="87">
        <f t="shared" ref="F40:F49" si="22">+E40/B40</f>
        <v>0.95731292517006805</v>
      </c>
      <c r="G40" s="25"/>
      <c r="H40" s="72" t="s">
        <v>58</v>
      </c>
      <c r="I40" s="38">
        <f>+'TOTAL ABRIL POR REGIÓN'!I40+'TOTAL MAYO POR REGIÓN'!I40+'TOTAL JUNIO POR REGIÓN'!I40</f>
        <v>0</v>
      </c>
      <c r="J40" s="38">
        <f>+'TOTAL ABRIL POR REGIÓN'!J40+'TOTAL MAYO POR REGIÓN'!J40+'TOTAL JUNIO POR REGIÓN'!J40</f>
        <v>0</v>
      </c>
      <c r="K40" s="39">
        <v>0</v>
      </c>
      <c r="L40" s="40">
        <f t="shared" ref="L40:L47" si="23">+I40-J40</f>
        <v>0</v>
      </c>
      <c r="M40" s="39">
        <v>0</v>
      </c>
      <c r="N40" s="26"/>
      <c r="O40" s="72" t="s">
        <v>58</v>
      </c>
      <c r="P40" s="38">
        <f>+'TOTAL ABRIL POR REGIÓN'!P40+'TOTAL MAYO POR REGIÓN'!P40+'TOTAL JUNIO POR REGIÓN'!P40</f>
        <v>7731</v>
      </c>
      <c r="Q40" s="38">
        <f>+'TOTAL ABRIL POR REGIÓN'!Q40+'TOTAL MAYO POR REGIÓN'!Q40+'TOTAL JUNIO POR REGIÓN'!Q40</f>
        <v>148</v>
      </c>
      <c r="R40" s="87">
        <f t="shared" ref="R40:R47" si="24">+Q40/P40</f>
        <v>1.9143707153020308E-2</v>
      </c>
      <c r="S40" s="40">
        <f t="shared" ref="S40:S47" si="25">+P40-Q40</f>
        <v>7583</v>
      </c>
      <c r="T40" s="87">
        <f t="shared" ref="T40:T47" si="26">+S40/P40</f>
        <v>0.98085629284697973</v>
      </c>
      <c r="U40" s="26"/>
      <c r="V40" s="72" t="s">
        <v>58</v>
      </c>
      <c r="W40" s="38">
        <f>+'TOTAL ABRIL POR REGIÓN'!W40+'TOTAL MAYO POR REGIÓN'!W40+'TOTAL JUNIO POR REGIÓN'!W40</f>
        <v>4409</v>
      </c>
      <c r="X40" s="40">
        <f>+'TOTAL ABRIL POR REGIÓN'!X40+'TOTAL MAYO POR REGIÓN'!X40+'TOTAL JUNIO POR REGIÓN'!X40</f>
        <v>228</v>
      </c>
      <c r="Y40" s="87">
        <f t="shared" ref="Y40:Y47" si="27">+X40/W40</f>
        <v>5.1712406441369922E-2</v>
      </c>
      <c r="Z40" s="40">
        <f t="shared" ref="Z40:Z46" si="28">+W40-X40</f>
        <v>4181</v>
      </c>
      <c r="AA40" s="87">
        <f t="shared" ref="AA40:AA47" si="29">+Z40/W40</f>
        <v>0.94828759355863013</v>
      </c>
    </row>
    <row r="41" spans="1:27" x14ac:dyDescent="0.25">
      <c r="A41" s="72" t="s">
        <v>59</v>
      </c>
      <c r="B41" s="38">
        <f>+'TOTAL ABRIL POR REGIÓN'!B41+'TOTAL MAYO POR REGIÓN'!B41+'TOTAL JUNIO POR REGIÓN'!B41</f>
        <v>96</v>
      </c>
      <c r="C41" s="38">
        <f>+'TOTAL ABRIL POR REGIÓN'!C41+'TOTAL MAYO POR REGIÓN'!C41+'TOTAL JUNIO POR REGIÓN'!C41</f>
        <v>0</v>
      </c>
      <c r="D41" s="87">
        <f t="shared" si="20"/>
        <v>0</v>
      </c>
      <c r="E41" s="73">
        <f t="shared" si="21"/>
        <v>96</v>
      </c>
      <c r="F41" s="87">
        <f t="shared" si="22"/>
        <v>1</v>
      </c>
      <c r="G41" s="25"/>
      <c r="H41" s="72" t="s">
        <v>59</v>
      </c>
      <c r="I41" s="38">
        <f>+'TOTAL ABRIL POR REGIÓN'!I41+'TOTAL MAYO POR REGIÓN'!I41+'TOTAL JUNIO POR REGIÓN'!I41</f>
        <v>0</v>
      </c>
      <c r="J41" s="38">
        <f>+'TOTAL ABRIL POR REGIÓN'!J41+'TOTAL MAYO POR REGIÓN'!J41+'TOTAL JUNIO POR REGIÓN'!J41</f>
        <v>0</v>
      </c>
      <c r="K41" s="39">
        <v>0</v>
      </c>
      <c r="L41" s="40">
        <f t="shared" si="23"/>
        <v>0</v>
      </c>
      <c r="M41" s="39">
        <v>0</v>
      </c>
      <c r="N41" s="26"/>
      <c r="O41" s="72" t="s">
        <v>59</v>
      </c>
      <c r="P41" s="38">
        <f>+'TOTAL ABRIL POR REGIÓN'!P41+'TOTAL MAYO POR REGIÓN'!P41+'TOTAL JUNIO POR REGIÓN'!P41</f>
        <v>135</v>
      </c>
      <c r="Q41" s="38">
        <f>+'TOTAL ABRIL POR REGIÓN'!Q41+'TOTAL MAYO POR REGIÓN'!Q41+'TOTAL JUNIO POR REGIÓN'!Q41</f>
        <v>6</v>
      </c>
      <c r="R41" s="87">
        <f t="shared" si="24"/>
        <v>4.4444444444444446E-2</v>
      </c>
      <c r="S41" s="40">
        <f t="shared" si="25"/>
        <v>129</v>
      </c>
      <c r="T41" s="87">
        <f t="shared" si="26"/>
        <v>0.9555555555555556</v>
      </c>
      <c r="U41" s="26"/>
      <c r="V41" s="72" t="s">
        <v>59</v>
      </c>
      <c r="W41" s="38">
        <f>+'TOTAL ABRIL POR REGIÓN'!W41+'TOTAL MAYO POR REGIÓN'!W41+'TOTAL JUNIO POR REGIÓN'!W41</f>
        <v>163</v>
      </c>
      <c r="X41" s="40">
        <f>+'TOTAL ABRIL POR REGIÓN'!X41+'TOTAL MAYO POR REGIÓN'!X41+'TOTAL JUNIO POR REGIÓN'!X41</f>
        <v>4</v>
      </c>
      <c r="Y41" s="87">
        <f t="shared" si="27"/>
        <v>2.4539877300613498E-2</v>
      </c>
      <c r="Z41" s="40">
        <f t="shared" si="28"/>
        <v>159</v>
      </c>
      <c r="AA41" s="87">
        <f t="shared" si="29"/>
        <v>0.97546012269938653</v>
      </c>
    </row>
    <row r="42" spans="1:27" x14ac:dyDescent="0.25">
      <c r="A42" s="72" t="s">
        <v>60</v>
      </c>
      <c r="B42" s="38">
        <f>+'TOTAL ABRIL POR REGIÓN'!B42+'TOTAL MAYO POR REGIÓN'!B42+'TOTAL JUNIO POR REGIÓN'!B42</f>
        <v>94</v>
      </c>
      <c r="C42" s="38">
        <f>+'TOTAL ABRIL POR REGIÓN'!C42+'TOTAL MAYO POR REGIÓN'!C42+'TOTAL JUNIO POR REGIÓN'!C42</f>
        <v>2</v>
      </c>
      <c r="D42" s="87">
        <f t="shared" si="20"/>
        <v>2.1276595744680851E-2</v>
      </c>
      <c r="E42" s="73">
        <f t="shared" si="21"/>
        <v>92</v>
      </c>
      <c r="F42" s="87">
        <f t="shared" si="22"/>
        <v>0.97872340425531912</v>
      </c>
      <c r="G42" s="25"/>
      <c r="H42" s="72" t="s">
        <v>60</v>
      </c>
      <c r="I42" s="38">
        <f>+'TOTAL ABRIL POR REGIÓN'!I42+'TOTAL MAYO POR REGIÓN'!I42+'TOTAL JUNIO POR REGIÓN'!I42</f>
        <v>0</v>
      </c>
      <c r="J42" s="38">
        <f>+'TOTAL ABRIL POR REGIÓN'!J42+'TOTAL MAYO POR REGIÓN'!J42+'TOTAL JUNIO POR REGIÓN'!J42</f>
        <v>0</v>
      </c>
      <c r="K42" s="39">
        <v>0</v>
      </c>
      <c r="L42" s="40">
        <f t="shared" si="23"/>
        <v>0</v>
      </c>
      <c r="M42" s="39">
        <v>0</v>
      </c>
      <c r="N42" s="26"/>
      <c r="O42" s="72" t="s">
        <v>60</v>
      </c>
      <c r="P42" s="38">
        <f>+'TOTAL ABRIL POR REGIÓN'!P42+'TOTAL MAYO POR REGIÓN'!P42+'TOTAL JUNIO POR REGIÓN'!P42</f>
        <v>84</v>
      </c>
      <c r="Q42" s="38">
        <f>+'TOTAL ABRIL POR REGIÓN'!Q42+'TOTAL MAYO POR REGIÓN'!Q42+'TOTAL JUNIO POR REGIÓN'!Q42</f>
        <v>2</v>
      </c>
      <c r="R42" s="87">
        <f t="shared" si="24"/>
        <v>2.3809523809523808E-2</v>
      </c>
      <c r="S42" s="40">
        <f t="shared" si="25"/>
        <v>82</v>
      </c>
      <c r="T42" s="87">
        <f t="shared" si="26"/>
        <v>0.97619047619047616</v>
      </c>
      <c r="U42" s="26"/>
      <c r="V42" s="72" t="s">
        <v>60</v>
      </c>
      <c r="W42" s="38">
        <f>+'TOTAL ABRIL POR REGIÓN'!W42+'TOTAL MAYO POR REGIÓN'!W42+'TOTAL JUNIO POR REGIÓN'!W42</f>
        <v>263</v>
      </c>
      <c r="X42" s="40">
        <f>+'TOTAL ABRIL POR REGIÓN'!X42+'TOTAL MAYO POR REGIÓN'!X42+'TOTAL JUNIO POR REGIÓN'!X42</f>
        <v>6</v>
      </c>
      <c r="Y42" s="87">
        <f t="shared" si="27"/>
        <v>2.2813688212927757E-2</v>
      </c>
      <c r="Z42" s="40">
        <f t="shared" si="28"/>
        <v>257</v>
      </c>
      <c r="AA42" s="87">
        <f t="shared" si="29"/>
        <v>0.97718631178707227</v>
      </c>
    </row>
    <row r="43" spans="1:27" x14ac:dyDescent="0.25">
      <c r="A43" s="72" t="s">
        <v>61</v>
      </c>
      <c r="B43" s="38">
        <f>+'TOTAL ABRIL POR REGIÓN'!B43+'TOTAL MAYO POR REGIÓN'!B43+'TOTAL JUNIO POR REGIÓN'!B43</f>
        <v>575</v>
      </c>
      <c r="C43" s="38">
        <f>+'TOTAL ABRIL POR REGIÓN'!C43+'TOTAL MAYO POR REGIÓN'!C43+'TOTAL JUNIO POR REGIÓN'!C43</f>
        <v>19</v>
      </c>
      <c r="D43" s="87">
        <f t="shared" si="20"/>
        <v>3.3043478260869563E-2</v>
      </c>
      <c r="E43" s="73">
        <f t="shared" si="21"/>
        <v>556</v>
      </c>
      <c r="F43" s="87">
        <f t="shared" si="22"/>
        <v>0.96695652173913038</v>
      </c>
      <c r="G43" s="25"/>
      <c r="H43" s="72" t="s">
        <v>61</v>
      </c>
      <c r="I43" s="38">
        <f>+'TOTAL ABRIL POR REGIÓN'!I43+'TOTAL MAYO POR REGIÓN'!I43+'TOTAL JUNIO POR REGIÓN'!I43</f>
        <v>0</v>
      </c>
      <c r="J43" s="38">
        <f>+'TOTAL ABRIL POR REGIÓN'!J43+'TOTAL MAYO POR REGIÓN'!J43+'TOTAL JUNIO POR REGIÓN'!J43</f>
        <v>0</v>
      </c>
      <c r="K43" s="39">
        <v>0</v>
      </c>
      <c r="L43" s="40">
        <f t="shared" si="23"/>
        <v>0</v>
      </c>
      <c r="M43" s="39">
        <v>0</v>
      </c>
      <c r="N43" s="26"/>
      <c r="O43" s="72" t="s">
        <v>61</v>
      </c>
      <c r="P43" s="38">
        <f>+'TOTAL ABRIL POR REGIÓN'!P43+'TOTAL MAYO POR REGIÓN'!P43+'TOTAL JUNIO POR REGIÓN'!P43</f>
        <v>599</v>
      </c>
      <c r="Q43" s="38">
        <f>+'TOTAL ABRIL POR REGIÓN'!Q43+'TOTAL MAYO POR REGIÓN'!Q43+'TOTAL JUNIO POR REGIÓN'!Q43</f>
        <v>12</v>
      </c>
      <c r="R43" s="87">
        <f t="shared" si="24"/>
        <v>2.003338898163606E-2</v>
      </c>
      <c r="S43" s="40">
        <f t="shared" si="25"/>
        <v>587</v>
      </c>
      <c r="T43" s="87">
        <f t="shared" si="26"/>
        <v>0.97996661101836391</v>
      </c>
      <c r="U43" s="26"/>
      <c r="V43" s="72" t="s">
        <v>61</v>
      </c>
      <c r="W43" s="38">
        <f>+'TOTAL ABRIL POR REGIÓN'!W43+'TOTAL MAYO POR REGIÓN'!W43+'TOTAL JUNIO POR REGIÓN'!W43</f>
        <v>519</v>
      </c>
      <c r="X43" s="40">
        <f>+'TOTAL ABRIL POR REGIÓN'!X43+'TOTAL MAYO POR REGIÓN'!X43+'TOTAL JUNIO POR REGIÓN'!X43</f>
        <v>14</v>
      </c>
      <c r="Y43" s="87">
        <f t="shared" si="27"/>
        <v>2.6974951830443159E-2</v>
      </c>
      <c r="Z43" s="40">
        <f t="shared" si="28"/>
        <v>505</v>
      </c>
      <c r="AA43" s="87">
        <f t="shared" si="29"/>
        <v>0.97302504816955682</v>
      </c>
    </row>
    <row r="44" spans="1:27" x14ac:dyDescent="0.25">
      <c r="A44" s="72" t="s">
        <v>62</v>
      </c>
      <c r="B44" s="38">
        <f>+'TOTAL ABRIL POR REGIÓN'!B44+'TOTAL MAYO POR REGIÓN'!B44+'TOTAL JUNIO POR REGIÓN'!B44</f>
        <v>23</v>
      </c>
      <c r="C44" s="38">
        <f>+'TOTAL ABRIL POR REGIÓN'!C44+'TOTAL MAYO POR REGIÓN'!C44+'TOTAL JUNIO POR REGIÓN'!C44</f>
        <v>1</v>
      </c>
      <c r="D44" s="87">
        <f t="shared" si="20"/>
        <v>4.3478260869565216E-2</v>
      </c>
      <c r="E44" s="73">
        <f t="shared" si="21"/>
        <v>22</v>
      </c>
      <c r="F44" s="87">
        <f t="shared" si="22"/>
        <v>0.95652173913043481</v>
      </c>
      <c r="G44" s="25"/>
      <c r="H44" s="72" t="s">
        <v>62</v>
      </c>
      <c r="I44" s="38">
        <f>+'TOTAL ABRIL POR REGIÓN'!I44+'TOTAL MAYO POR REGIÓN'!I44+'TOTAL JUNIO POR REGIÓN'!I44</f>
        <v>0</v>
      </c>
      <c r="J44" s="38">
        <f>+'TOTAL ABRIL POR REGIÓN'!J44+'TOTAL MAYO POR REGIÓN'!J44+'TOTAL JUNIO POR REGIÓN'!J44</f>
        <v>0</v>
      </c>
      <c r="K44" s="39">
        <v>0</v>
      </c>
      <c r="L44" s="40">
        <f t="shared" si="23"/>
        <v>0</v>
      </c>
      <c r="M44" s="39">
        <v>0</v>
      </c>
      <c r="N44" s="26"/>
      <c r="O44" s="72" t="s">
        <v>62</v>
      </c>
      <c r="P44" s="38">
        <f>+'TOTAL ABRIL POR REGIÓN'!P44+'TOTAL MAYO POR REGIÓN'!P44+'TOTAL JUNIO POR REGIÓN'!P44</f>
        <v>47</v>
      </c>
      <c r="Q44" s="38">
        <f>+'TOTAL ABRIL POR REGIÓN'!Q44+'TOTAL MAYO POR REGIÓN'!Q44+'TOTAL JUNIO POR REGIÓN'!Q44</f>
        <v>1</v>
      </c>
      <c r="R44" s="87">
        <f t="shared" si="24"/>
        <v>2.1276595744680851E-2</v>
      </c>
      <c r="S44" s="40">
        <f t="shared" si="25"/>
        <v>46</v>
      </c>
      <c r="T44" s="87">
        <f t="shared" si="26"/>
        <v>0.97872340425531912</v>
      </c>
      <c r="U44" s="26"/>
      <c r="V44" s="72" t="s">
        <v>62</v>
      </c>
      <c r="W44" s="38">
        <f>+'TOTAL ABRIL POR REGIÓN'!W44+'TOTAL MAYO POR REGIÓN'!W44+'TOTAL JUNIO POR REGIÓN'!W44</f>
        <v>111</v>
      </c>
      <c r="X44" s="40">
        <f>+'TOTAL ABRIL POR REGIÓN'!X44+'TOTAL MAYO POR REGIÓN'!X44+'TOTAL JUNIO POR REGIÓN'!X44</f>
        <v>1</v>
      </c>
      <c r="Y44" s="87">
        <f t="shared" si="27"/>
        <v>9.0090090090090089E-3</v>
      </c>
      <c r="Z44" s="40">
        <f t="shared" si="28"/>
        <v>110</v>
      </c>
      <c r="AA44" s="87">
        <f t="shared" si="29"/>
        <v>0.99099099099099097</v>
      </c>
    </row>
    <row r="45" spans="1:27" x14ac:dyDescent="0.25">
      <c r="A45" s="72" t="s">
        <v>63</v>
      </c>
      <c r="B45" s="38">
        <f>+'TOTAL ABRIL POR REGIÓN'!B45+'TOTAL MAYO POR REGIÓN'!B45+'TOTAL JUNIO POR REGIÓN'!B45</f>
        <v>383</v>
      </c>
      <c r="C45" s="38">
        <f>+'TOTAL ABRIL POR REGIÓN'!C45+'TOTAL MAYO POR REGIÓN'!C45+'TOTAL JUNIO POR REGIÓN'!C45</f>
        <v>8</v>
      </c>
      <c r="D45" s="87">
        <f t="shared" si="20"/>
        <v>2.0887728459530026E-2</v>
      </c>
      <c r="E45" s="73">
        <f t="shared" si="21"/>
        <v>375</v>
      </c>
      <c r="F45" s="87">
        <f t="shared" si="22"/>
        <v>0.97911227154046998</v>
      </c>
      <c r="G45" s="25"/>
      <c r="H45" s="72" t="s">
        <v>63</v>
      </c>
      <c r="I45" s="38">
        <f>+'TOTAL ABRIL POR REGIÓN'!I45+'TOTAL MAYO POR REGIÓN'!I45+'TOTAL JUNIO POR REGIÓN'!I45</f>
        <v>0</v>
      </c>
      <c r="J45" s="38">
        <f>+'TOTAL ABRIL POR REGIÓN'!J45+'TOTAL MAYO POR REGIÓN'!J45+'TOTAL JUNIO POR REGIÓN'!J45</f>
        <v>0</v>
      </c>
      <c r="K45" s="39">
        <v>0</v>
      </c>
      <c r="L45" s="40">
        <f t="shared" si="23"/>
        <v>0</v>
      </c>
      <c r="M45" s="39">
        <v>0</v>
      </c>
      <c r="N45" s="26"/>
      <c r="O45" s="72" t="s">
        <v>63</v>
      </c>
      <c r="P45" s="38">
        <f>+'TOTAL ABRIL POR REGIÓN'!P45+'TOTAL MAYO POR REGIÓN'!P45+'TOTAL JUNIO POR REGIÓN'!P45</f>
        <v>516</v>
      </c>
      <c r="Q45" s="38">
        <f>+'TOTAL ABRIL POR REGIÓN'!Q45+'TOTAL MAYO POR REGIÓN'!Q45+'TOTAL JUNIO POR REGIÓN'!Q45</f>
        <v>5</v>
      </c>
      <c r="R45" s="87">
        <f t="shared" si="24"/>
        <v>9.6899224806201549E-3</v>
      </c>
      <c r="S45" s="40">
        <f t="shared" si="25"/>
        <v>511</v>
      </c>
      <c r="T45" s="87">
        <f t="shared" si="26"/>
        <v>0.99031007751937983</v>
      </c>
      <c r="U45" s="26"/>
      <c r="V45" s="72" t="s">
        <v>63</v>
      </c>
      <c r="W45" s="38">
        <f>+'TOTAL ABRIL POR REGIÓN'!W45+'TOTAL MAYO POR REGIÓN'!W45+'TOTAL JUNIO POR REGIÓN'!W45</f>
        <v>455</v>
      </c>
      <c r="X45" s="40">
        <f>+'TOTAL ABRIL POR REGIÓN'!X45+'TOTAL MAYO POR REGIÓN'!X45+'TOTAL JUNIO POR REGIÓN'!X45</f>
        <v>5</v>
      </c>
      <c r="Y45" s="87">
        <f t="shared" si="27"/>
        <v>1.098901098901099E-2</v>
      </c>
      <c r="Z45" s="40">
        <f t="shared" si="28"/>
        <v>450</v>
      </c>
      <c r="AA45" s="87">
        <f t="shared" si="29"/>
        <v>0.98901098901098905</v>
      </c>
    </row>
    <row r="46" spans="1:27" x14ac:dyDescent="0.25">
      <c r="A46" s="72" t="s">
        <v>64</v>
      </c>
      <c r="B46" s="38">
        <f>+'TOTAL ABRIL POR REGIÓN'!B46+'TOTAL MAYO POR REGIÓN'!B46+'TOTAL JUNIO POR REGIÓN'!B46</f>
        <v>573</v>
      </c>
      <c r="C46" s="38">
        <f>+'TOTAL ABRIL POR REGIÓN'!C46+'TOTAL MAYO POR REGIÓN'!C46+'TOTAL JUNIO POR REGIÓN'!C46</f>
        <v>20</v>
      </c>
      <c r="D46" s="87">
        <f t="shared" si="20"/>
        <v>3.4904013961605584E-2</v>
      </c>
      <c r="E46" s="73">
        <f t="shared" si="21"/>
        <v>553</v>
      </c>
      <c r="F46" s="87">
        <f t="shared" si="22"/>
        <v>0.96509598603839442</v>
      </c>
      <c r="G46" s="25"/>
      <c r="H46" s="72" t="s">
        <v>64</v>
      </c>
      <c r="I46" s="38">
        <f>+'TOTAL ABRIL POR REGIÓN'!I46+'TOTAL MAYO POR REGIÓN'!I46+'TOTAL JUNIO POR REGIÓN'!I46</f>
        <v>0</v>
      </c>
      <c r="J46" s="38">
        <f>+'TOTAL ABRIL POR REGIÓN'!J46+'TOTAL MAYO POR REGIÓN'!J46+'TOTAL JUNIO POR REGIÓN'!J46</f>
        <v>0</v>
      </c>
      <c r="K46" s="39">
        <v>0</v>
      </c>
      <c r="L46" s="40">
        <f t="shared" si="23"/>
        <v>0</v>
      </c>
      <c r="M46" s="39">
        <v>0</v>
      </c>
      <c r="N46" s="26"/>
      <c r="O46" s="72" t="s">
        <v>64</v>
      </c>
      <c r="P46" s="38">
        <f>+'TOTAL ABRIL POR REGIÓN'!P46+'TOTAL MAYO POR REGIÓN'!P46+'TOTAL JUNIO POR REGIÓN'!P46</f>
        <v>630</v>
      </c>
      <c r="Q46" s="38">
        <f>+'TOTAL ABRIL POR REGIÓN'!Q46+'TOTAL MAYO POR REGIÓN'!Q46+'TOTAL JUNIO POR REGIÓN'!Q46</f>
        <v>7</v>
      </c>
      <c r="R46" s="87">
        <f t="shared" si="24"/>
        <v>1.1111111111111112E-2</v>
      </c>
      <c r="S46" s="40">
        <f t="shared" si="25"/>
        <v>623</v>
      </c>
      <c r="T46" s="87">
        <f t="shared" si="26"/>
        <v>0.98888888888888893</v>
      </c>
      <c r="U46" s="26"/>
      <c r="V46" s="72" t="s">
        <v>64</v>
      </c>
      <c r="W46" s="38">
        <f>+'TOTAL ABRIL POR REGIÓN'!W46+'TOTAL MAYO POR REGIÓN'!W46+'TOTAL JUNIO POR REGIÓN'!W46</f>
        <v>598</v>
      </c>
      <c r="X46" s="40">
        <f>+'TOTAL ABRIL POR REGIÓN'!X46+'TOTAL MAYO POR REGIÓN'!X46+'TOTAL JUNIO POR REGIÓN'!X46</f>
        <v>11</v>
      </c>
      <c r="Y46" s="87">
        <f t="shared" si="27"/>
        <v>1.839464882943144E-2</v>
      </c>
      <c r="Z46" s="40">
        <f t="shared" si="28"/>
        <v>587</v>
      </c>
      <c r="AA46" s="87">
        <f t="shared" si="29"/>
        <v>0.98160535117056857</v>
      </c>
    </row>
    <row r="47" spans="1:27" x14ac:dyDescent="0.25">
      <c r="A47" s="72" t="s">
        <v>15</v>
      </c>
      <c r="B47" s="74">
        <f>SUM(B39:B46)</f>
        <v>13026</v>
      </c>
      <c r="C47" s="74">
        <f>SUM(C39:C46)</f>
        <v>1106</v>
      </c>
      <c r="D47" s="88">
        <f t="shared" si="20"/>
        <v>8.4907108859204661E-2</v>
      </c>
      <c r="E47" s="75">
        <f t="shared" si="21"/>
        <v>11920</v>
      </c>
      <c r="F47" s="88">
        <f t="shared" si="22"/>
        <v>0.91509289114079528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>
        <v>0</v>
      </c>
      <c r="L47" s="41">
        <f t="shared" si="23"/>
        <v>0</v>
      </c>
      <c r="M47" s="41">
        <v>0</v>
      </c>
      <c r="N47" s="26"/>
      <c r="O47" s="72" t="s">
        <v>15</v>
      </c>
      <c r="P47" s="74">
        <f>SUM(P39:P46)</f>
        <v>14529</v>
      </c>
      <c r="Q47" s="74">
        <f>SUM(Q39:Q46)</f>
        <v>653</v>
      </c>
      <c r="R47" s="88">
        <f t="shared" si="24"/>
        <v>4.4944593571477731E-2</v>
      </c>
      <c r="S47" s="84">
        <f t="shared" si="25"/>
        <v>13876</v>
      </c>
      <c r="T47" s="88">
        <f t="shared" si="26"/>
        <v>0.95505540642852227</v>
      </c>
      <c r="U47" s="26"/>
      <c r="V47" s="72" t="s">
        <v>15</v>
      </c>
      <c r="W47" s="74">
        <f>SUM(W39:W46)</f>
        <v>9593</v>
      </c>
      <c r="X47" s="74">
        <f>SUM(X39:X46)</f>
        <v>568</v>
      </c>
      <c r="Y47" s="88">
        <f t="shared" si="27"/>
        <v>5.9209840508704266E-2</v>
      </c>
      <c r="Z47" s="84">
        <f>SUM(Z39:Z46)</f>
        <v>9025</v>
      </c>
      <c r="AA47" s="88">
        <f t="shared" si="29"/>
        <v>0.94079015949129574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20009</v>
      </c>
      <c r="C49" s="44">
        <f t="shared" ref="C49" si="30">SUM(C47,C35,C21)</f>
        <v>1357</v>
      </c>
      <c r="D49" s="58">
        <f t="shared" si="20"/>
        <v>6.7819481233444945E-2</v>
      </c>
      <c r="E49" s="79">
        <f t="shared" si="21"/>
        <v>18652</v>
      </c>
      <c r="F49" s="59">
        <f t="shared" si="22"/>
        <v>0.93218051876655506</v>
      </c>
      <c r="G49" s="25"/>
      <c r="H49" s="43" t="s">
        <v>15</v>
      </c>
      <c r="I49" s="44">
        <f>+'TOTAL ABRIL POR REGIÓN'!I49+'TOTAL MAYO POR REGIÓN'!I49+'TOTAL JUNIO POR REGIÓN'!I49</f>
        <v>85522</v>
      </c>
      <c r="J49" s="44">
        <f>+'TOTAL ABRIL POR REGIÓN'!J49+'TOTAL MAYO POR REGIÓN'!J49+'TOTAL JUNIO POR REGIÓN'!J49</f>
        <v>84065</v>
      </c>
      <c r="K49" s="58">
        <f t="shared" ref="K49" si="31">+J49/I49</f>
        <v>0.98296344800168378</v>
      </c>
      <c r="L49" s="44">
        <f>+I49-J49</f>
        <v>1457</v>
      </c>
      <c r="M49" s="59">
        <f t="shared" ref="M49" si="32">+L49/I49</f>
        <v>1.7036551998316222E-2</v>
      </c>
      <c r="N49" s="26"/>
      <c r="O49" s="43" t="s">
        <v>15</v>
      </c>
      <c r="P49" s="47">
        <f>SUM(P47,P35,P21)</f>
        <v>22346</v>
      </c>
      <c r="Q49" s="47">
        <f t="shared" ref="Q49:S49" si="33">SUM(Q47,Q35,Q21)</f>
        <v>787</v>
      </c>
      <c r="R49" s="77">
        <f t="shared" ref="R49" si="34">+Q49/P49</f>
        <v>3.5218831110713326E-2</v>
      </c>
      <c r="S49" s="79">
        <f t="shared" si="33"/>
        <v>21559</v>
      </c>
      <c r="T49" s="78">
        <f t="shared" ref="T49" si="35">+S49/P49</f>
        <v>0.96478116888928667</v>
      </c>
      <c r="U49" s="26"/>
      <c r="V49" s="43" t="s">
        <v>15</v>
      </c>
      <c r="W49" s="47">
        <f>SUM(W47,W35,W21)</f>
        <v>16382</v>
      </c>
      <c r="X49" s="47">
        <f t="shared" ref="X49:Z49" si="36">SUM(X47,X35,X21)</f>
        <v>755</v>
      </c>
      <c r="Y49" s="58">
        <f t="shared" ref="Y49" si="37">+X49/W49</f>
        <v>4.6087168843853006E-2</v>
      </c>
      <c r="Z49" s="79">
        <f t="shared" si="36"/>
        <v>15627</v>
      </c>
      <c r="AA49" s="59">
        <f t="shared" ref="AA49" si="38">+Z49/W49</f>
        <v>0.953912831156147</v>
      </c>
    </row>
  </sheetData>
  <mergeCells count="78">
    <mergeCell ref="B1:D1"/>
    <mergeCell ref="B2:D2"/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8"/>
  <sheetViews>
    <sheetView showGridLines="0" topLeftCell="A76" workbookViewId="0">
      <selection activeCell="A9" sqref="A9:A11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11" t="s">
        <v>66</v>
      </c>
      <c r="C2" s="112"/>
      <c r="D2" s="18"/>
    </row>
    <row r="3" spans="1:4" ht="15.75" thickBot="1" x14ac:dyDescent="0.3">
      <c r="A3" s="18"/>
      <c r="B3" s="113" t="s">
        <v>85</v>
      </c>
      <c r="C3" s="114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5" t="s">
        <v>67</v>
      </c>
      <c r="B6" s="116"/>
      <c r="C6" s="15"/>
      <c r="D6" s="18"/>
    </row>
    <row r="7" spans="1:4" x14ac:dyDescent="0.25">
      <c r="A7" s="117"/>
      <c r="B7" s="118"/>
      <c r="C7" s="16"/>
      <c r="D7" s="18"/>
    </row>
    <row r="8" spans="1:4" ht="15.75" thickBot="1" x14ac:dyDescent="0.3">
      <c r="A8" s="119"/>
      <c r="B8" s="120"/>
      <c r="C8" s="17"/>
      <c r="D8" s="18"/>
    </row>
    <row r="9" spans="1:4" ht="15" customHeight="1" x14ac:dyDescent="0.25">
      <c r="A9" s="121" t="s">
        <v>19</v>
      </c>
      <c r="B9" s="124" t="s">
        <v>65</v>
      </c>
      <c r="C9" s="127" t="s">
        <v>20</v>
      </c>
      <c r="D9" s="18"/>
    </row>
    <row r="10" spans="1:4" ht="15" customHeight="1" x14ac:dyDescent="0.25">
      <c r="A10" s="122"/>
      <c r="B10" s="125"/>
      <c r="C10" s="128"/>
      <c r="D10" s="18"/>
    </row>
    <row r="11" spans="1:4" ht="15.75" customHeight="1" thickBot="1" x14ac:dyDescent="0.3">
      <c r="A11" s="123"/>
      <c r="B11" s="126"/>
      <c r="C11" s="129"/>
      <c r="D11" s="18"/>
    </row>
    <row r="12" spans="1:4" x14ac:dyDescent="0.25">
      <c r="A12" s="5" t="s">
        <v>21</v>
      </c>
      <c r="B12" s="20">
        <f>+B34</f>
        <v>4761</v>
      </c>
      <c r="C12" s="21">
        <f>+B12/B16</f>
        <v>0.16028144357662269</v>
      </c>
      <c r="D12" s="18"/>
    </row>
    <row r="13" spans="1:4" x14ac:dyDescent="0.25">
      <c r="A13" s="19" t="s">
        <v>22</v>
      </c>
      <c r="B13" s="20">
        <f>+B51</f>
        <v>14719</v>
      </c>
      <c r="C13" s="22">
        <f>+B13/B16</f>
        <v>0.49552248855373016</v>
      </c>
      <c r="D13" s="18"/>
    </row>
    <row r="14" spans="1:4" x14ac:dyDescent="0.25">
      <c r="A14" s="19" t="s">
        <v>23</v>
      </c>
      <c r="B14" s="20">
        <f>+B68</f>
        <v>6153</v>
      </c>
      <c r="C14" s="22">
        <f>+B14/B16</f>
        <v>0.20714381901427417</v>
      </c>
      <c r="D14" s="18"/>
    </row>
    <row r="15" spans="1:4" x14ac:dyDescent="0.25">
      <c r="A15" s="23" t="s">
        <v>18</v>
      </c>
      <c r="B15" s="24">
        <f>+B85</f>
        <v>4071</v>
      </c>
      <c r="C15" s="22">
        <f>+B15/B16</f>
        <v>0.13705224885537301</v>
      </c>
      <c r="D15" s="18"/>
    </row>
    <row r="16" spans="1:4" x14ac:dyDescent="0.25">
      <c r="A16" s="130" t="s">
        <v>24</v>
      </c>
      <c r="B16" s="132">
        <f>SUM(B12:B15)</f>
        <v>29704</v>
      </c>
      <c r="C16" s="134">
        <f>SUM(C12:C15)</f>
        <v>1</v>
      </c>
      <c r="D16" s="18"/>
    </row>
    <row r="17" spans="1:4" ht="15.75" thickBot="1" x14ac:dyDescent="0.3">
      <c r="A17" s="131"/>
      <c r="B17" s="133"/>
      <c r="C17" s="135"/>
      <c r="D17" s="18"/>
    </row>
    <row r="18" spans="1:4" x14ac:dyDescent="0.25">
      <c r="A18" s="105" t="s">
        <v>0</v>
      </c>
      <c r="B18" s="106"/>
      <c r="C18" s="106"/>
      <c r="D18" s="107"/>
    </row>
    <row r="19" spans="1:4" ht="15.75" thickBot="1" x14ac:dyDescent="0.3">
      <c r="A19" s="108"/>
      <c r="B19" s="109"/>
      <c r="C19" s="109"/>
      <c r="D19" s="110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>IFERROR(+C21+D21," ")</f>
        <v>356</v>
      </c>
      <c r="C21" s="2">
        <v>339</v>
      </c>
      <c r="D21" s="3">
        <v>17</v>
      </c>
    </row>
    <row r="22" spans="1:4" x14ac:dyDescent="0.25">
      <c r="A22" s="4" t="s">
        <v>6</v>
      </c>
      <c r="B22" s="50">
        <f t="shared" ref="B22:B33" si="0">IFERROR(+C22+D22," ")</f>
        <v>0</v>
      </c>
      <c r="C22" s="51"/>
      <c r="D22" s="3"/>
    </row>
    <row r="23" spans="1:4" x14ac:dyDescent="0.25">
      <c r="A23" s="4" t="s">
        <v>7</v>
      </c>
      <c r="B23" s="50">
        <f t="shared" si="0"/>
        <v>26</v>
      </c>
      <c r="C23" s="51">
        <v>24</v>
      </c>
      <c r="D23" s="3">
        <v>2</v>
      </c>
    </row>
    <row r="24" spans="1:4" x14ac:dyDescent="0.25">
      <c r="A24" s="4" t="s">
        <v>8</v>
      </c>
      <c r="B24" s="50">
        <f t="shared" si="0"/>
        <v>846</v>
      </c>
      <c r="C24" s="51">
        <v>823</v>
      </c>
      <c r="D24" s="3">
        <v>23</v>
      </c>
    </row>
    <row r="25" spans="1:4" x14ac:dyDescent="0.25">
      <c r="A25" s="4" t="s">
        <v>9</v>
      </c>
      <c r="B25" s="50">
        <f t="shared" si="0"/>
        <v>0</v>
      </c>
      <c r="C25" s="51"/>
      <c r="D25" s="3"/>
    </row>
    <row r="26" spans="1:4" x14ac:dyDescent="0.25">
      <c r="A26" s="4" t="s">
        <v>10</v>
      </c>
      <c r="B26" s="50">
        <f t="shared" si="0"/>
        <v>0</v>
      </c>
      <c r="C26" s="51"/>
      <c r="D26" s="3"/>
    </row>
    <row r="27" spans="1:4" x14ac:dyDescent="0.25">
      <c r="A27" s="4" t="s">
        <v>11</v>
      </c>
      <c r="B27" s="50">
        <f t="shared" si="0"/>
        <v>17</v>
      </c>
      <c r="C27" s="51">
        <v>17</v>
      </c>
      <c r="D27" s="3"/>
    </row>
    <row r="28" spans="1:4" x14ac:dyDescent="0.25">
      <c r="A28" s="4" t="s">
        <v>12</v>
      </c>
      <c r="B28" s="50">
        <f t="shared" si="0"/>
        <v>1943</v>
      </c>
      <c r="C28" s="51">
        <v>1942</v>
      </c>
      <c r="D28" s="3">
        <v>1</v>
      </c>
    </row>
    <row r="29" spans="1:4" x14ac:dyDescent="0.25">
      <c r="A29" s="4" t="s">
        <v>13</v>
      </c>
      <c r="B29" s="50">
        <f t="shared" si="0"/>
        <v>1484</v>
      </c>
      <c r="C29" s="51">
        <v>1483</v>
      </c>
      <c r="D29" s="3">
        <v>1</v>
      </c>
    </row>
    <row r="30" spans="1:4" x14ac:dyDescent="0.25">
      <c r="A30" s="4" t="s">
        <v>14</v>
      </c>
      <c r="B30" s="50">
        <f t="shared" si="0"/>
        <v>89</v>
      </c>
      <c r="C30" s="51">
        <v>58</v>
      </c>
      <c r="D30" s="3">
        <v>31</v>
      </c>
    </row>
    <row r="31" spans="1:4" x14ac:dyDescent="0.25">
      <c r="A31" s="4"/>
      <c r="B31" s="50">
        <f t="shared" si="0"/>
        <v>0</v>
      </c>
      <c r="C31" s="51"/>
      <c r="D31" s="3"/>
    </row>
    <row r="32" spans="1:4" x14ac:dyDescent="0.25">
      <c r="A32" s="4"/>
      <c r="B32" s="50">
        <f t="shared" si="0"/>
        <v>0</v>
      </c>
      <c r="C32" s="51"/>
      <c r="D32" s="3"/>
    </row>
    <row r="33" spans="1:4" x14ac:dyDescent="0.25">
      <c r="A33" s="4"/>
      <c r="B33" s="50">
        <f t="shared" si="0"/>
        <v>0</v>
      </c>
      <c r="C33" s="51"/>
      <c r="D33" s="3"/>
    </row>
    <row r="34" spans="1:4" ht="15.75" thickBot="1" x14ac:dyDescent="0.3">
      <c r="A34" s="7" t="s">
        <v>15</v>
      </c>
      <c r="B34" s="8">
        <f>SUM(B21:B33)</f>
        <v>4761</v>
      </c>
      <c r="C34" s="8">
        <f>SUM(C21:C33)</f>
        <v>4686</v>
      </c>
      <c r="D34" s="10">
        <f t="shared" ref="D34" si="1">+B34-C34</f>
        <v>75</v>
      </c>
    </row>
    <row r="35" spans="1:4" x14ac:dyDescent="0.25">
      <c r="A35" s="105" t="s">
        <v>16</v>
      </c>
      <c r="B35" s="106"/>
      <c r="C35" s="106"/>
      <c r="D35" s="107"/>
    </row>
    <row r="36" spans="1:4" ht="15.75" thickBot="1" x14ac:dyDescent="0.3">
      <c r="A36" s="108"/>
      <c r="B36" s="109"/>
      <c r="C36" s="109"/>
      <c r="D36" s="110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 t="shared" ref="B38:B50" si="2">+C38+D38</f>
        <v>1203</v>
      </c>
      <c r="C38" s="2">
        <v>1196</v>
      </c>
      <c r="D38" s="49">
        <v>7</v>
      </c>
    </row>
    <row r="39" spans="1:4" x14ac:dyDescent="0.25">
      <c r="A39" s="4" t="s">
        <v>6</v>
      </c>
      <c r="B39" s="97">
        <f t="shared" si="2"/>
        <v>0</v>
      </c>
      <c r="C39" s="98"/>
      <c r="D39" s="3"/>
    </row>
    <row r="40" spans="1:4" x14ac:dyDescent="0.25">
      <c r="A40" s="4" t="s">
        <v>7</v>
      </c>
      <c r="B40" s="50">
        <f t="shared" si="2"/>
        <v>0</v>
      </c>
      <c r="C40" s="51"/>
      <c r="D40" s="3"/>
    </row>
    <row r="41" spans="1:4" x14ac:dyDescent="0.25">
      <c r="A41" s="4" t="s">
        <v>8</v>
      </c>
      <c r="B41" s="50">
        <f t="shared" si="2"/>
        <v>0</v>
      </c>
      <c r="C41" s="51"/>
      <c r="D41" s="3"/>
    </row>
    <row r="42" spans="1:4" x14ac:dyDescent="0.25">
      <c r="A42" s="4" t="s">
        <v>9</v>
      </c>
      <c r="B42" s="50">
        <f t="shared" si="2"/>
        <v>0</v>
      </c>
      <c r="C42" s="51"/>
      <c r="D42" s="3"/>
    </row>
    <row r="43" spans="1:4" x14ac:dyDescent="0.25">
      <c r="A43" s="4" t="s">
        <v>10</v>
      </c>
      <c r="B43" s="1">
        <f t="shared" si="2"/>
        <v>9001</v>
      </c>
      <c r="C43" s="2">
        <v>8843</v>
      </c>
      <c r="D43" s="3">
        <v>158</v>
      </c>
    </row>
    <row r="44" spans="1:4" x14ac:dyDescent="0.25">
      <c r="A44" s="4" t="s">
        <v>11</v>
      </c>
      <c r="B44" s="50">
        <f t="shared" si="2"/>
        <v>3</v>
      </c>
      <c r="C44" s="2">
        <v>3</v>
      </c>
      <c r="D44" s="3"/>
    </row>
    <row r="45" spans="1:4" x14ac:dyDescent="0.25">
      <c r="A45" s="4" t="s">
        <v>12</v>
      </c>
      <c r="B45" s="1">
        <f t="shared" si="2"/>
        <v>4512</v>
      </c>
      <c r="C45" s="2">
        <f>2083+1982</f>
        <v>4065</v>
      </c>
      <c r="D45" s="3">
        <f>445+2</f>
        <v>447</v>
      </c>
    </row>
    <row r="46" spans="1:4" x14ac:dyDescent="0.25">
      <c r="A46" s="4" t="s">
        <v>13</v>
      </c>
      <c r="B46" s="1">
        <v>0</v>
      </c>
      <c r="C46" s="2"/>
      <c r="D46" s="3"/>
    </row>
    <row r="47" spans="1:4" x14ac:dyDescent="0.25">
      <c r="A47" s="4" t="s">
        <v>14</v>
      </c>
      <c r="B47" s="1">
        <f t="shared" si="2"/>
        <v>0</v>
      </c>
      <c r="C47" s="2"/>
      <c r="D47" s="3"/>
    </row>
    <row r="48" spans="1:4" x14ac:dyDescent="0.25">
      <c r="A48" s="4"/>
      <c r="B48" s="50">
        <f t="shared" si="2"/>
        <v>0</v>
      </c>
      <c r="C48" s="51"/>
      <c r="D48" s="3"/>
    </row>
    <row r="49" spans="1:4" x14ac:dyDescent="0.25">
      <c r="A49" s="4"/>
      <c r="B49" s="50">
        <f t="shared" si="2"/>
        <v>0</v>
      </c>
      <c r="C49" s="51"/>
      <c r="D49" s="3"/>
    </row>
    <row r="50" spans="1:4" x14ac:dyDescent="0.25">
      <c r="A50" s="4"/>
      <c r="B50" s="50">
        <f t="shared" si="2"/>
        <v>0</v>
      </c>
      <c r="C50" s="51"/>
      <c r="D50" s="3"/>
    </row>
    <row r="51" spans="1:4" ht="15.75" thickBot="1" x14ac:dyDescent="0.3">
      <c r="A51" s="7" t="s">
        <v>15</v>
      </c>
      <c r="B51" s="8">
        <f>SUM(B38:B50)</f>
        <v>14719</v>
      </c>
      <c r="C51" s="9">
        <f>SUM(C38:C50)</f>
        <v>14107</v>
      </c>
      <c r="D51" s="10">
        <f t="shared" ref="D51" si="3">+B51-C51</f>
        <v>612</v>
      </c>
    </row>
    <row r="52" spans="1:4" x14ac:dyDescent="0.25">
      <c r="A52" s="105" t="s">
        <v>17</v>
      </c>
      <c r="B52" s="106"/>
      <c r="C52" s="106"/>
      <c r="D52" s="107"/>
    </row>
    <row r="53" spans="1:4" ht="15.75" thickBot="1" x14ac:dyDescent="0.3">
      <c r="A53" s="108"/>
      <c r="B53" s="109"/>
      <c r="C53" s="109"/>
      <c r="D53" s="110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 t="shared" ref="B55:B67" si="4">+C55+D55</f>
        <v>322</v>
      </c>
      <c r="C55" s="2">
        <v>312</v>
      </c>
      <c r="D55" s="3">
        <v>10</v>
      </c>
    </row>
    <row r="56" spans="1:4" x14ac:dyDescent="0.25">
      <c r="A56" s="4" t="s">
        <v>6</v>
      </c>
      <c r="B56" s="50">
        <f t="shared" si="4"/>
        <v>0</v>
      </c>
      <c r="C56" s="51"/>
      <c r="D56" s="3"/>
    </row>
    <row r="57" spans="1:4" x14ac:dyDescent="0.25">
      <c r="A57" s="4" t="s">
        <v>7</v>
      </c>
      <c r="B57" s="50">
        <f t="shared" si="4"/>
        <v>5</v>
      </c>
      <c r="C57" s="51">
        <v>5</v>
      </c>
      <c r="D57" s="3"/>
    </row>
    <row r="58" spans="1:4" x14ac:dyDescent="0.25">
      <c r="A58" s="4" t="s">
        <v>8</v>
      </c>
      <c r="B58" s="50">
        <f t="shared" si="4"/>
        <v>1744</v>
      </c>
      <c r="C58" s="51">
        <v>1729</v>
      </c>
      <c r="D58" s="3">
        <v>15</v>
      </c>
    </row>
    <row r="59" spans="1:4" x14ac:dyDescent="0.25">
      <c r="A59" s="4" t="s">
        <v>9</v>
      </c>
      <c r="B59" s="50">
        <f t="shared" si="4"/>
        <v>0</v>
      </c>
      <c r="C59" s="51"/>
      <c r="D59" s="3"/>
    </row>
    <row r="60" spans="1:4" x14ac:dyDescent="0.25">
      <c r="A60" s="4" t="s">
        <v>10</v>
      </c>
      <c r="B60" s="50">
        <f t="shared" si="4"/>
        <v>0</v>
      </c>
      <c r="C60" s="51"/>
      <c r="D60" s="3"/>
    </row>
    <row r="61" spans="1:4" x14ac:dyDescent="0.25">
      <c r="A61" s="4" t="s">
        <v>11</v>
      </c>
      <c r="B61" s="50">
        <f t="shared" si="4"/>
        <v>4</v>
      </c>
      <c r="C61" s="51">
        <v>4</v>
      </c>
      <c r="D61" s="3"/>
    </row>
    <row r="62" spans="1:4" x14ac:dyDescent="0.25">
      <c r="A62" s="4" t="s">
        <v>12</v>
      </c>
      <c r="B62" s="50">
        <f t="shared" si="4"/>
        <v>499</v>
      </c>
      <c r="C62" s="51">
        <v>499</v>
      </c>
      <c r="D62" s="3"/>
    </row>
    <row r="63" spans="1:4" x14ac:dyDescent="0.25">
      <c r="A63" s="4" t="s">
        <v>13</v>
      </c>
      <c r="B63" s="50">
        <f t="shared" si="4"/>
        <v>3464</v>
      </c>
      <c r="C63" s="51">
        <v>3462</v>
      </c>
      <c r="D63" s="3">
        <v>2</v>
      </c>
    </row>
    <row r="64" spans="1:4" x14ac:dyDescent="0.25">
      <c r="A64" s="4" t="s">
        <v>14</v>
      </c>
      <c r="B64" s="50">
        <f t="shared" si="4"/>
        <v>115</v>
      </c>
      <c r="C64" s="51">
        <v>100</v>
      </c>
      <c r="D64" s="3">
        <v>15</v>
      </c>
    </row>
    <row r="65" spans="1:4" x14ac:dyDescent="0.25">
      <c r="A65" s="4"/>
      <c r="B65" s="50">
        <f t="shared" si="4"/>
        <v>0</v>
      </c>
      <c r="C65" s="51"/>
      <c r="D65" s="3"/>
    </row>
    <row r="66" spans="1:4" x14ac:dyDescent="0.25">
      <c r="A66" s="4"/>
      <c r="B66" s="50">
        <f t="shared" si="4"/>
        <v>0</v>
      </c>
      <c r="C66" s="51"/>
      <c r="D66" s="3"/>
    </row>
    <row r="67" spans="1:4" x14ac:dyDescent="0.25">
      <c r="A67" s="4"/>
      <c r="B67" s="50">
        <f t="shared" si="4"/>
        <v>0</v>
      </c>
      <c r="C67" s="51"/>
      <c r="D67" s="3"/>
    </row>
    <row r="68" spans="1:4" ht="15.75" thickBot="1" x14ac:dyDescent="0.3">
      <c r="A68" s="7" t="s">
        <v>15</v>
      </c>
      <c r="B68" s="8">
        <f>SUM(B55:B67)</f>
        <v>6153</v>
      </c>
      <c r="C68" s="9">
        <f>SUM(C55:C67)</f>
        <v>6111</v>
      </c>
      <c r="D68" s="10">
        <f t="shared" ref="D68" si="5">+B68-C68</f>
        <v>42</v>
      </c>
    </row>
    <row r="69" spans="1:4" x14ac:dyDescent="0.25">
      <c r="A69" s="105" t="s">
        <v>18</v>
      </c>
      <c r="B69" s="106"/>
      <c r="C69" s="106"/>
      <c r="D69" s="107"/>
    </row>
    <row r="70" spans="1:4" ht="15.75" thickBot="1" x14ac:dyDescent="0.3">
      <c r="A70" s="108"/>
      <c r="B70" s="109"/>
      <c r="C70" s="109"/>
      <c r="D70" s="110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 t="shared" ref="B72:B84" si="6">+C72+D72</f>
        <v>244</v>
      </c>
      <c r="C72" s="2">
        <v>235</v>
      </c>
      <c r="D72" s="3">
        <v>9</v>
      </c>
    </row>
    <row r="73" spans="1:4" x14ac:dyDescent="0.25">
      <c r="A73" s="4" t="s">
        <v>6</v>
      </c>
      <c r="B73" s="50">
        <f t="shared" si="6"/>
        <v>0</v>
      </c>
      <c r="C73" s="51"/>
      <c r="D73" s="3"/>
    </row>
    <row r="74" spans="1:4" x14ac:dyDescent="0.25">
      <c r="A74" s="4" t="s">
        <v>7</v>
      </c>
      <c r="B74" s="50">
        <f t="shared" si="6"/>
        <v>16</v>
      </c>
      <c r="C74" s="51">
        <v>13</v>
      </c>
      <c r="D74" s="3">
        <v>3</v>
      </c>
    </row>
    <row r="75" spans="1:4" x14ac:dyDescent="0.25">
      <c r="A75" s="4" t="s">
        <v>8</v>
      </c>
      <c r="B75" s="50">
        <f t="shared" si="6"/>
        <v>764</v>
      </c>
      <c r="C75" s="51">
        <v>743</v>
      </c>
      <c r="D75" s="3">
        <v>21</v>
      </c>
    </row>
    <row r="76" spans="1:4" x14ac:dyDescent="0.25">
      <c r="A76" s="4" t="s">
        <v>9</v>
      </c>
      <c r="B76" s="50">
        <f t="shared" si="6"/>
        <v>0</v>
      </c>
      <c r="C76" s="51"/>
      <c r="D76" s="3"/>
    </row>
    <row r="77" spans="1:4" x14ac:dyDescent="0.25">
      <c r="A77" s="4" t="s">
        <v>10</v>
      </c>
      <c r="B77" s="50">
        <f t="shared" si="6"/>
        <v>0</v>
      </c>
      <c r="C77" s="51"/>
      <c r="D77" s="3"/>
    </row>
    <row r="78" spans="1:4" x14ac:dyDescent="0.25">
      <c r="A78" s="4" t="s">
        <v>11</v>
      </c>
      <c r="B78" s="50">
        <f t="shared" si="6"/>
        <v>3</v>
      </c>
      <c r="C78" s="51">
        <v>3</v>
      </c>
      <c r="D78" s="3"/>
    </row>
    <row r="79" spans="1:4" x14ac:dyDescent="0.25">
      <c r="A79" s="4" t="s">
        <v>12</v>
      </c>
      <c r="B79" s="50">
        <f t="shared" si="6"/>
        <v>478</v>
      </c>
      <c r="C79" s="51">
        <v>477</v>
      </c>
      <c r="D79" s="3">
        <v>1</v>
      </c>
    </row>
    <row r="80" spans="1:4" x14ac:dyDescent="0.25">
      <c r="A80" s="4" t="s">
        <v>13</v>
      </c>
      <c r="B80" s="50">
        <f t="shared" si="6"/>
        <v>2447</v>
      </c>
      <c r="C80" s="51">
        <v>2446</v>
      </c>
      <c r="D80" s="3">
        <v>1</v>
      </c>
    </row>
    <row r="81" spans="1:4" x14ac:dyDescent="0.25">
      <c r="A81" s="4" t="s">
        <v>14</v>
      </c>
      <c r="B81" s="50">
        <f t="shared" si="6"/>
        <v>119</v>
      </c>
      <c r="C81" s="51">
        <v>101</v>
      </c>
      <c r="D81" s="3">
        <v>18</v>
      </c>
    </row>
    <row r="82" spans="1:4" x14ac:dyDescent="0.25">
      <c r="A82" s="4"/>
      <c r="B82" s="50">
        <f t="shared" si="6"/>
        <v>0</v>
      </c>
      <c r="C82" s="51"/>
      <c r="D82" s="3"/>
    </row>
    <row r="83" spans="1:4" x14ac:dyDescent="0.25">
      <c r="A83" s="4"/>
      <c r="B83" s="50">
        <f t="shared" si="6"/>
        <v>0</v>
      </c>
      <c r="C83" s="51"/>
      <c r="D83" s="3"/>
    </row>
    <row r="84" spans="1:4" x14ac:dyDescent="0.25">
      <c r="A84" s="4"/>
      <c r="B84" s="50">
        <f t="shared" si="6"/>
        <v>0</v>
      </c>
      <c r="C84" s="51"/>
      <c r="D84" s="3"/>
    </row>
    <row r="85" spans="1:4" ht="15.75" thickBot="1" x14ac:dyDescent="0.3">
      <c r="A85" s="11" t="s">
        <v>15</v>
      </c>
      <c r="B85" s="12">
        <f>SUM(B72:B84)</f>
        <v>4071</v>
      </c>
      <c r="C85" s="13">
        <f>SUM(C72:C84)</f>
        <v>4018</v>
      </c>
      <c r="D85" s="14">
        <f t="shared" ref="D85" si="7">+B85-C85</f>
        <v>53</v>
      </c>
    </row>
    <row r="87" spans="1:4" x14ac:dyDescent="0.25">
      <c r="A87" s="4" t="s">
        <v>10</v>
      </c>
      <c r="B87" s="102">
        <f>+B77+B60+B43+B26</f>
        <v>9001</v>
      </c>
    </row>
    <row r="88" spans="1:4" x14ac:dyDescent="0.25">
      <c r="B88" s="60"/>
    </row>
  </sheetData>
  <mergeCells count="13"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7"/>
  <sheetViews>
    <sheetView showGridLines="0" workbookViewId="0">
      <selection activeCell="A9" sqref="A9:A11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11" t="s">
        <v>66</v>
      </c>
      <c r="C2" s="112"/>
      <c r="D2" s="18"/>
    </row>
    <row r="3" spans="1:4" ht="15.75" thickBot="1" x14ac:dyDescent="0.3">
      <c r="A3" s="18"/>
      <c r="B3" s="113" t="s">
        <v>86</v>
      </c>
      <c r="C3" s="114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5" t="s">
        <v>67</v>
      </c>
      <c r="B6" s="116"/>
      <c r="C6" s="15"/>
      <c r="D6" s="18"/>
    </row>
    <row r="7" spans="1:4" x14ac:dyDescent="0.25">
      <c r="A7" s="117"/>
      <c r="B7" s="118"/>
      <c r="C7" s="16"/>
      <c r="D7" s="18"/>
    </row>
    <row r="8" spans="1:4" ht="15.75" thickBot="1" x14ac:dyDescent="0.3">
      <c r="A8" s="119"/>
      <c r="B8" s="120"/>
      <c r="C8" s="17"/>
      <c r="D8" s="18"/>
    </row>
    <row r="9" spans="1:4" ht="15" customHeight="1" x14ac:dyDescent="0.25">
      <c r="A9" s="121" t="s">
        <v>19</v>
      </c>
      <c r="B9" s="124" t="s">
        <v>65</v>
      </c>
      <c r="C9" s="127" t="s">
        <v>20</v>
      </c>
      <c r="D9" s="18"/>
    </row>
    <row r="10" spans="1:4" ht="15" customHeight="1" x14ac:dyDescent="0.25">
      <c r="A10" s="122"/>
      <c r="B10" s="125"/>
      <c r="C10" s="128"/>
      <c r="D10" s="18"/>
    </row>
    <row r="11" spans="1:4" ht="15.75" customHeight="1" thickBot="1" x14ac:dyDescent="0.3">
      <c r="A11" s="145"/>
      <c r="B11" s="126"/>
      <c r="C11" s="129"/>
      <c r="D11" s="18"/>
    </row>
    <row r="12" spans="1:4" x14ac:dyDescent="0.25">
      <c r="A12" s="19" t="s">
        <v>21</v>
      </c>
      <c r="B12" s="20">
        <f>+B34</f>
        <v>6301</v>
      </c>
      <c r="C12" s="21">
        <f>+B12/B16</f>
        <v>0.1439636263937123</v>
      </c>
      <c r="D12" s="18"/>
    </row>
    <row r="13" spans="1:4" x14ac:dyDescent="0.25">
      <c r="A13" s="19" t="s">
        <v>22</v>
      </c>
      <c r="B13" s="20">
        <f>+B51</f>
        <v>25516</v>
      </c>
      <c r="C13" s="22">
        <f>+B13/B16</f>
        <v>0.58298300127947356</v>
      </c>
      <c r="D13" s="18"/>
    </row>
    <row r="14" spans="1:4" x14ac:dyDescent="0.25">
      <c r="A14" s="19" t="s">
        <v>23</v>
      </c>
      <c r="B14" s="20">
        <f>+B68</f>
        <v>7194</v>
      </c>
      <c r="C14" s="22">
        <f>+B14/B16</f>
        <v>0.16436666057393529</v>
      </c>
      <c r="D14" s="18"/>
    </row>
    <row r="15" spans="1:4" x14ac:dyDescent="0.25">
      <c r="A15" s="48" t="s">
        <v>18</v>
      </c>
      <c r="B15" s="24">
        <f>+B85</f>
        <v>4757</v>
      </c>
      <c r="C15" s="22">
        <f>+B15/B16</f>
        <v>0.10868671175287882</v>
      </c>
      <c r="D15" s="18"/>
    </row>
    <row r="16" spans="1:4" x14ac:dyDescent="0.25">
      <c r="A16" s="130" t="s">
        <v>24</v>
      </c>
      <c r="B16" s="132">
        <f>SUM(B12:B15)</f>
        <v>43768</v>
      </c>
      <c r="C16" s="134">
        <f>SUM(C12:C15)</f>
        <v>0.99999999999999989</v>
      </c>
      <c r="D16" s="18"/>
    </row>
    <row r="17" spans="1:4" ht="15.75" thickBot="1" x14ac:dyDescent="0.3">
      <c r="A17" s="131"/>
      <c r="B17" s="133"/>
      <c r="C17" s="135"/>
      <c r="D17" s="18"/>
    </row>
    <row r="18" spans="1:4" x14ac:dyDescent="0.25">
      <c r="A18" s="105" t="s">
        <v>0</v>
      </c>
      <c r="B18" s="106"/>
      <c r="C18" s="106"/>
      <c r="D18" s="107"/>
    </row>
    <row r="19" spans="1:4" ht="15.75" thickBot="1" x14ac:dyDescent="0.3">
      <c r="A19" s="108"/>
      <c r="B19" s="109"/>
      <c r="C19" s="109"/>
      <c r="D19" s="110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 t="shared" ref="B21:B33" si="0">+C21+D21</f>
        <v>405</v>
      </c>
      <c r="C21" s="2">
        <v>356</v>
      </c>
      <c r="D21" s="3">
        <v>49</v>
      </c>
    </row>
    <row r="22" spans="1:4" x14ac:dyDescent="0.25">
      <c r="A22" s="4" t="s">
        <v>6</v>
      </c>
      <c r="B22" s="50">
        <f t="shared" si="0"/>
        <v>0</v>
      </c>
      <c r="C22" s="51"/>
      <c r="D22" s="3"/>
    </row>
    <row r="23" spans="1:4" x14ac:dyDescent="0.25">
      <c r="A23" s="4" t="s">
        <v>7</v>
      </c>
      <c r="B23" s="50">
        <f t="shared" si="0"/>
        <v>37</v>
      </c>
      <c r="C23" s="51">
        <v>28</v>
      </c>
      <c r="D23" s="3">
        <v>9</v>
      </c>
    </row>
    <row r="24" spans="1:4" x14ac:dyDescent="0.25">
      <c r="A24" s="4" t="s">
        <v>8</v>
      </c>
      <c r="B24" s="50">
        <f t="shared" si="0"/>
        <v>1250</v>
      </c>
      <c r="C24" s="51">
        <v>1196</v>
      </c>
      <c r="D24" s="3">
        <v>54</v>
      </c>
    </row>
    <row r="25" spans="1:4" x14ac:dyDescent="0.25">
      <c r="A25" s="4" t="s">
        <v>9</v>
      </c>
      <c r="B25" s="50">
        <f t="shared" si="0"/>
        <v>0</v>
      </c>
      <c r="C25" s="51"/>
      <c r="D25" s="3"/>
    </row>
    <row r="26" spans="1:4" x14ac:dyDescent="0.25">
      <c r="A26" s="4" t="s">
        <v>10</v>
      </c>
      <c r="B26" s="50">
        <f t="shared" si="0"/>
        <v>0</v>
      </c>
      <c r="C26" s="51"/>
      <c r="D26" s="3"/>
    </row>
    <row r="27" spans="1:4" x14ac:dyDescent="0.25">
      <c r="A27" s="4" t="s">
        <v>11</v>
      </c>
      <c r="B27" s="50">
        <f t="shared" si="0"/>
        <v>22</v>
      </c>
      <c r="C27" s="51">
        <v>22</v>
      </c>
      <c r="D27" s="3"/>
    </row>
    <row r="28" spans="1:4" x14ac:dyDescent="0.25">
      <c r="A28" s="4" t="s">
        <v>12</v>
      </c>
      <c r="B28" s="50">
        <f t="shared" si="0"/>
        <v>2697</v>
      </c>
      <c r="C28" s="51">
        <v>2697</v>
      </c>
      <c r="D28" s="3"/>
    </row>
    <row r="29" spans="1:4" x14ac:dyDescent="0.25">
      <c r="A29" s="4" t="s">
        <v>13</v>
      </c>
      <c r="B29" s="50">
        <f t="shared" si="0"/>
        <v>1783</v>
      </c>
      <c r="C29" s="51">
        <v>1782</v>
      </c>
      <c r="D29" s="3">
        <v>1</v>
      </c>
    </row>
    <row r="30" spans="1:4" x14ac:dyDescent="0.25">
      <c r="A30" s="4" t="s">
        <v>14</v>
      </c>
      <c r="B30" s="50">
        <f t="shared" si="0"/>
        <v>107</v>
      </c>
      <c r="C30" s="51">
        <v>52</v>
      </c>
      <c r="D30" s="3">
        <v>55</v>
      </c>
    </row>
    <row r="31" spans="1:4" x14ac:dyDescent="0.25">
      <c r="A31" s="4"/>
      <c r="B31" s="50">
        <f t="shared" si="0"/>
        <v>0</v>
      </c>
      <c r="C31" s="51"/>
      <c r="D31" s="3"/>
    </row>
    <row r="32" spans="1:4" x14ac:dyDescent="0.25">
      <c r="A32" s="4"/>
      <c r="B32" s="50">
        <f t="shared" si="0"/>
        <v>0</v>
      </c>
      <c r="C32" s="51"/>
      <c r="D32" s="3"/>
    </row>
    <row r="33" spans="1:4" x14ac:dyDescent="0.25">
      <c r="A33" s="4"/>
      <c r="B33" s="50">
        <f t="shared" si="0"/>
        <v>0</v>
      </c>
      <c r="C33" s="51"/>
      <c r="D33" s="3"/>
    </row>
    <row r="34" spans="1:4" ht="15.75" thickBot="1" x14ac:dyDescent="0.3">
      <c r="A34" s="7" t="s">
        <v>15</v>
      </c>
      <c r="B34" s="8">
        <f>SUM(B21:B33)</f>
        <v>6301</v>
      </c>
      <c r="C34" s="9">
        <f>SUM(C21:C33)</f>
        <v>6133</v>
      </c>
      <c r="D34" s="10">
        <f t="shared" ref="D34" si="1">+B34-C34</f>
        <v>168</v>
      </c>
    </row>
    <row r="35" spans="1:4" x14ac:dyDescent="0.25">
      <c r="A35" s="105" t="s">
        <v>16</v>
      </c>
      <c r="B35" s="106"/>
      <c r="C35" s="106"/>
      <c r="D35" s="107"/>
    </row>
    <row r="36" spans="1:4" ht="15.75" thickBot="1" x14ac:dyDescent="0.3">
      <c r="A36" s="108"/>
      <c r="B36" s="109"/>
      <c r="C36" s="109"/>
      <c r="D36" s="110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>+C38+D38</f>
        <v>4003</v>
      </c>
      <c r="C38" s="2">
        <v>3991</v>
      </c>
      <c r="D38" s="49">
        <v>12</v>
      </c>
    </row>
    <row r="39" spans="1:4" x14ac:dyDescent="0.25">
      <c r="A39" s="4" t="s">
        <v>6</v>
      </c>
      <c r="B39" s="50">
        <f t="shared" ref="B39:B50" si="2">+C39+D39</f>
        <v>0</v>
      </c>
      <c r="C39" s="51"/>
      <c r="D39" s="3"/>
    </row>
    <row r="40" spans="1:4" x14ac:dyDescent="0.25">
      <c r="A40" s="4" t="s">
        <v>7</v>
      </c>
      <c r="B40" s="50">
        <f t="shared" si="2"/>
        <v>0</v>
      </c>
      <c r="C40" s="51"/>
      <c r="D40" s="3"/>
    </row>
    <row r="41" spans="1:4" x14ac:dyDescent="0.25">
      <c r="A41" s="4" t="s">
        <v>8</v>
      </c>
      <c r="B41" s="50">
        <f t="shared" si="2"/>
        <v>0</v>
      </c>
      <c r="C41" s="51"/>
      <c r="D41" s="3"/>
    </row>
    <row r="42" spans="1:4" x14ac:dyDescent="0.25">
      <c r="A42" s="4" t="s">
        <v>9</v>
      </c>
      <c r="B42" s="50">
        <f t="shared" si="2"/>
        <v>0</v>
      </c>
      <c r="C42" s="51"/>
      <c r="D42" s="3"/>
    </row>
    <row r="43" spans="1:4" x14ac:dyDescent="0.25">
      <c r="A43" s="4" t="s">
        <v>10</v>
      </c>
      <c r="B43" s="1">
        <f t="shared" si="2"/>
        <v>15361</v>
      </c>
      <c r="C43" s="2">
        <v>15265</v>
      </c>
      <c r="D43" s="3">
        <v>96</v>
      </c>
    </row>
    <row r="44" spans="1:4" x14ac:dyDescent="0.25">
      <c r="A44" s="4" t="s">
        <v>11</v>
      </c>
      <c r="B44" s="50">
        <f t="shared" si="2"/>
        <v>4</v>
      </c>
      <c r="C44" s="51">
        <v>4</v>
      </c>
      <c r="D44" s="3"/>
    </row>
    <row r="45" spans="1:4" x14ac:dyDescent="0.25">
      <c r="A45" s="4" t="s">
        <v>12</v>
      </c>
      <c r="B45" s="1">
        <f t="shared" si="2"/>
        <v>6148</v>
      </c>
      <c r="C45" s="2">
        <f>2695+3143</f>
        <v>5838</v>
      </c>
      <c r="D45" s="3">
        <v>310</v>
      </c>
    </row>
    <row r="46" spans="1:4" x14ac:dyDescent="0.25">
      <c r="A46" s="4" t="s">
        <v>13</v>
      </c>
      <c r="B46" s="50">
        <f t="shared" si="2"/>
        <v>0</v>
      </c>
      <c r="C46" s="51"/>
      <c r="D46" s="3"/>
    </row>
    <row r="47" spans="1:4" x14ac:dyDescent="0.25">
      <c r="A47" s="4" t="s">
        <v>14</v>
      </c>
      <c r="B47" s="1">
        <f t="shared" si="2"/>
        <v>0</v>
      </c>
      <c r="C47" s="2"/>
      <c r="D47" s="3"/>
    </row>
    <row r="48" spans="1:4" x14ac:dyDescent="0.25">
      <c r="A48" s="4"/>
      <c r="B48" s="50">
        <f t="shared" si="2"/>
        <v>0</v>
      </c>
      <c r="C48" s="51"/>
      <c r="D48" s="3"/>
    </row>
    <row r="49" spans="1:4" x14ac:dyDescent="0.25">
      <c r="A49" s="4"/>
      <c r="B49" s="50">
        <f t="shared" si="2"/>
        <v>0</v>
      </c>
      <c r="C49" s="51"/>
      <c r="D49" s="3"/>
    </row>
    <row r="50" spans="1:4" x14ac:dyDescent="0.25">
      <c r="A50" s="4"/>
      <c r="B50" s="50">
        <f t="shared" si="2"/>
        <v>0</v>
      </c>
      <c r="C50" s="51"/>
      <c r="D50" s="3"/>
    </row>
    <row r="51" spans="1:4" ht="15.75" thickBot="1" x14ac:dyDescent="0.3">
      <c r="A51" s="7" t="s">
        <v>15</v>
      </c>
      <c r="B51" s="8">
        <f>SUM(B38:B50)</f>
        <v>25516</v>
      </c>
      <c r="C51" s="9">
        <f>SUM(C38:C50)</f>
        <v>25098</v>
      </c>
      <c r="D51" s="10">
        <f t="shared" ref="D51" si="3">+B51-C51</f>
        <v>418</v>
      </c>
    </row>
    <row r="52" spans="1:4" x14ac:dyDescent="0.25">
      <c r="A52" s="105" t="s">
        <v>17</v>
      </c>
      <c r="B52" s="106"/>
      <c r="C52" s="106"/>
      <c r="D52" s="107"/>
    </row>
    <row r="53" spans="1:4" ht="15.75" thickBot="1" x14ac:dyDescent="0.3">
      <c r="A53" s="108"/>
      <c r="B53" s="109"/>
      <c r="C53" s="109"/>
      <c r="D53" s="110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 t="shared" ref="B55:B67" si="4">+C55+D55</f>
        <v>326</v>
      </c>
      <c r="C55" s="2">
        <v>289</v>
      </c>
      <c r="D55" s="3">
        <v>37</v>
      </c>
    </row>
    <row r="56" spans="1:4" x14ac:dyDescent="0.25">
      <c r="A56" s="4" t="s">
        <v>6</v>
      </c>
      <c r="B56" s="50">
        <f t="shared" si="4"/>
        <v>0</v>
      </c>
      <c r="C56" s="51"/>
      <c r="D56" s="3"/>
    </row>
    <row r="57" spans="1:4" x14ac:dyDescent="0.25">
      <c r="A57" s="4" t="s">
        <v>7</v>
      </c>
      <c r="B57" s="50">
        <f t="shared" si="4"/>
        <v>2</v>
      </c>
      <c r="C57" s="51">
        <v>1</v>
      </c>
      <c r="D57" s="3">
        <v>1</v>
      </c>
    </row>
    <row r="58" spans="1:4" x14ac:dyDescent="0.25">
      <c r="A58" s="4" t="s">
        <v>8</v>
      </c>
      <c r="B58" s="50">
        <f t="shared" si="4"/>
        <v>2368</v>
      </c>
      <c r="C58" s="51">
        <v>2335</v>
      </c>
      <c r="D58" s="3">
        <v>33</v>
      </c>
    </row>
    <row r="59" spans="1:4" x14ac:dyDescent="0.25">
      <c r="A59" s="4" t="s">
        <v>9</v>
      </c>
      <c r="B59" s="50">
        <f t="shared" si="4"/>
        <v>0</v>
      </c>
      <c r="C59" s="51"/>
      <c r="D59" s="3"/>
    </row>
    <row r="60" spans="1:4" x14ac:dyDescent="0.25">
      <c r="A60" s="4" t="s">
        <v>10</v>
      </c>
      <c r="B60" s="50">
        <f t="shared" si="4"/>
        <v>0</v>
      </c>
      <c r="C60" s="51"/>
      <c r="D60" s="3"/>
    </row>
    <row r="61" spans="1:4" x14ac:dyDescent="0.25">
      <c r="A61" s="4" t="s">
        <v>11</v>
      </c>
      <c r="B61" s="50">
        <f t="shared" si="4"/>
        <v>6</v>
      </c>
      <c r="C61" s="51">
        <v>6</v>
      </c>
      <c r="D61" s="3"/>
    </row>
    <row r="62" spans="1:4" x14ac:dyDescent="0.25">
      <c r="A62" s="4" t="s">
        <v>12</v>
      </c>
      <c r="B62" s="50">
        <f t="shared" si="4"/>
        <v>736</v>
      </c>
      <c r="C62" s="51">
        <v>736</v>
      </c>
      <c r="D62" s="3"/>
    </row>
    <row r="63" spans="1:4" x14ac:dyDescent="0.25">
      <c r="A63" s="4" t="s">
        <v>13</v>
      </c>
      <c r="B63" s="50">
        <f t="shared" si="4"/>
        <v>3595</v>
      </c>
      <c r="C63" s="51">
        <v>3590</v>
      </c>
      <c r="D63" s="3">
        <v>5</v>
      </c>
    </row>
    <row r="64" spans="1:4" x14ac:dyDescent="0.25">
      <c r="A64" s="4" t="s">
        <v>14</v>
      </c>
      <c r="B64" s="50">
        <f t="shared" si="4"/>
        <v>161</v>
      </c>
      <c r="C64" s="51">
        <v>123</v>
      </c>
      <c r="D64" s="3">
        <v>38</v>
      </c>
    </row>
    <row r="65" spans="1:4" x14ac:dyDescent="0.25">
      <c r="A65" s="4"/>
      <c r="B65" s="50">
        <f t="shared" si="4"/>
        <v>0</v>
      </c>
      <c r="C65" s="51"/>
      <c r="D65" s="3"/>
    </row>
    <row r="66" spans="1:4" x14ac:dyDescent="0.25">
      <c r="A66" s="4"/>
      <c r="B66" s="50">
        <f t="shared" si="4"/>
        <v>0</v>
      </c>
      <c r="C66" s="51"/>
      <c r="D66" s="3"/>
    </row>
    <row r="67" spans="1:4" x14ac:dyDescent="0.25">
      <c r="A67" s="4"/>
      <c r="B67" s="50">
        <f t="shared" si="4"/>
        <v>0</v>
      </c>
      <c r="C67" s="51"/>
      <c r="D67" s="3"/>
    </row>
    <row r="68" spans="1:4" ht="15.75" thickBot="1" x14ac:dyDescent="0.3">
      <c r="A68" s="7" t="s">
        <v>15</v>
      </c>
      <c r="B68" s="8">
        <f>SUM(B55:B67)</f>
        <v>7194</v>
      </c>
      <c r="C68" s="9">
        <f>SUM(C55:C67)</f>
        <v>7080</v>
      </c>
      <c r="D68" s="10">
        <f t="shared" ref="D68" si="5">+B68-C68</f>
        <v>114</v>
      </c>
    </row>
    <row r="69" spans="1:4" x14ac:dyDescent="0.25">
      <c r="A69" s="105" t="s">
        <v>18</v>
      </c>
      <c r="B69" s="106"/>
      <c r="C69" s="106"/>
      <c r="D69" s="107"/>
    </row>
    <row r="70" spans="1:4" ht="15.75" thickBot="1" x14ac:dyDescent="0.3">
      <c r="A70" s="108"/>
      <c r="B70" s="109"/>
      <c r="C70" s="109"/>
      <c r="D70" s="110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 t="shared" ref="B72:B84" si="6">+C72+D72</f>
        <v>327</v>
      </c>
      <c r="C72" s="2">
        <v>305</v>
      </c>
      <c r="D72" s="3">
        <v>22</v>
      </c>
    </row>
    <row r="73" spans="1:4" x14ac:dyDescent="0.25">
      <c r="A73" s="4" t="s">
        <v>6</v>
      </c>
      <c r="B73" s="50">
        <f t="shared" si="6"/>
        <v>0</v>
      </c>
      <c r="C73" s="51"/>
      <c r="D73" s="3"/>
    </row>
    <row r="74" spans="1:4" x14ac:dyDescent="0.25">
      <c r="A74" s="4" t="s">
        <v>7</v>
      </c>
      <c r="B74" s="50">
        <f t="shared" si="6"/>
        <v>14</v>
      </c>
      <c r="C74" s="51">
        <v>13</v>
      </c>
      <c r="D74" s="3">
        <v>1</v>
      </c>
    </row>
    <row r="75" spans="1:4" x14ac:dyDescent="0.25">
      <c r="A75" s="4" t="s">
        <v>8</v>
      </c>
      <c r="B75" s="50">
        <f t="shared" si="6"/>
        <v>972</v>
      </c>
      <c r="C75" s="51">
        <v>934</v>
      </c>
      <c r="D75" s="3">
        <v>38</v>
      </c>
    </row>
    <row r="76" spans="1:4" x14ac:dyDescent="0.25">
      <c r="A76" s="4" t="s">
        <v>9</v>
      </c>
      <c r="B76" s="50">
        <f t="shared" si="6"/>
        <v>0</v>
      </c>
      <c r="C76" s="51"/>
      <c r="D76" s="3"/>
    </row>
    <row r="77" spans="1:4" x14ac:dyDescent="0.25">
      <c r="A77" s="4" t="s">
        <v>10</v>
      </c>
      <c r="B77" s="50">
        <f t="shared" si="6"/>
        <v>0</v>
      </c>
      <c r="C77" s="51"/>
      <c r="D77" s="3"/>
    </row>
    <row r="78" spans="1:4" x14ac:dyDescent="0.25">
      <c r="A78" s="4" t="s">
        <v>11</v>
      </c>
      <c r="B78" s="50">
        <f t="shared" si="6"/>
        <v>1</v>
      </c>
      <c r="C78" s="51">
        <v>1</v>
      </c>
      <c r="D78" s="3"/>
    </row>
    <row r="79" spans="1:4" x14ac:dyDescent="0.25">
      <c r="A79" s="4" t="s">
        <v>12</v>
      </c>
      <c r="B79" s="50">
        <f t="shared" si="6"/>
        <v>730</v>
      </c>
      <c r="C79" s="51">
        <v>730</v>
      </c>
      <c r="D79" s="3"/>
    </row>
    <row r="80" spans="1:4" x14ac:dyDescent="0.25">
      <c r="A80" s="4" t="s">
        <v>13</v>
      </c>
      <c r="B80" s="50">
        <f t="shared" si="6"/>
        <v>2566</v>
      </c>
      <c r="C80" s="51">
        <v>2566</v>
      </c>
      <c r="D80" s="3"/>
    </row>
    <row r="81" spans="1:4" x14ac:dyDescent="0.25">
      <c r="A81" s="4" t="s">
        <v>14</v>
      </c>
      <c r="B81" s="50">
        <f t="shared" si="6"/>
        <v>147</v>
      </c>
      <c r="C81" s="51">
        <v>126</v>
      </c>
      <c r="D81" s="3">
        <v>21</v>
      </c>
    </row>
    <row r="82" spans="1:4" x14ac:dyDescent="0.25">
      <c r="A82" s="4"/>
      <c r="B82" s="50">
        <f t="shared" si="6"/>
        <v>0</v>
      </c>
      <c r="C82" s="51"/>
      <c r="D82" s="3"/>
    </row>
    <row r="83" spans="1:4" x14ac:dyDescent="0.25">
      <c r="A83" s="4"/>
      <c r="B83" s="50">
        <f t="shared" si="6"/>
        <v>0</v>
      </c>
      <c r="C83" s="51"/>
      <c r="D83" s="3"/>
    </row>
    <row r="84" spans="1:4" x14ac:dyDescent="0.25">
      <c r="A84" s="4"/>
      <c r="B84" s="50">
        <f t="shared" si="6"/>
        <v>0</v>
      </c>
      <c r="C84" s="51"/>
      <c r="D84" s="3"/>
    </row>
    <row r="85" spans="1:4" ht="15.75" thickBot="1" x14ac:dyDescent="0.3">
      <c r="A85" s="11" t="s">
        <v>15</v>
      </c>
      <c r="B85" s="12">
        <f>SUM(B72:B84)</f>
        <v>4757</v>
      </c>
      <c r="C85" s="13">
        <f>SUM(C72:C84)</f>
        <v>4675</v>
      </c>
      <c r="D85" s="14">
        <f t="shared" ref="D85" si="7">+B85-C85</f>
        <v>82</v>
      </c>
    </row>
    <row r="87" spans="1:4" x14ac:dyDescent="0.25">
      <c r="A87" s="4" t="s">
        <v>10</v>
      </c>
      <c r="B87" s="102">
        <f>+B77+B60+B43+B26</f>
        <v>15361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88"/>
  <sheetViews>
    <sheetView showGridLines="0" workbookViewId="0">
      <selection activeCell="A9" sqref="A9:A11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111" t="s">
        <v>66</v>
      </c>
      <c r="C2" s="112"/>
      <c r="D2" s="18"/>
    </row>
    <row r="3" spans="1:4" ht="15.75" thickBot="1" x14ac:dyDescent="0.3">
      <c r="A3" s="18"/>
      <c r="B3" s="113" t="s">
        <v>87</v>
      </c>
      <c r="C3" s="114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115" t="s">
        <v>67</v>
      </c>
      <c r="B6" s="116"/>
      <c r="C6" s="15"/>
      <c r="D6" s="18"/>
    </row>
    <row r="7" spans="1:4" x14ac:dyDescent="0.25">
      <c r="A7" s="117"/>
      <c r="B7" s="118"/>
      <c r="C7" s="16"/>
      <c r="D7" s="18"/>
    </row>
    <row r="8" spans="1:4" ht="15.75" thickBot="1" x14ac:dyDescent="0.3">
      <c r="A8" s="119"/>
      <c r="B8" s="120"/>
      <c r="C8" s="17"/>
      <c r="D8" s="18"/>
    </row>
    <row r="9" spans="1:4" ht="15" customHeight="1" x14ac:dyDescent="0.25">
      <c r="A9" s="121" t="s">
        <v>19</v>
      </c>
      <c r="B9" s="124" t="s">
        <v>65</v>
      </c>
      <c r="C9" s="127" t="s">
        <v>20</v>
      </c>
      <c r="D9" s="18"/>
    </row>
    <row r="10" spans="1:4" ht="15" customHeight="1" x14ac:dyDescent="0.25">
      <c r="A10" s="122"/>
      <c r="B10" s="125"/>
      <c r="C10" s="128"/>
      <c r="D10" s="18"/>
    </row>
    <row r="11" spans="1:4" ht="15.75" customHeight="1" thickBot="1" x14ac:dyDescent="0.3">
      <c r="A11" s="145"/>
      <c r="B11" s="126"/>
      <c r="C11" s="129"/>
      <c r="D11" s="18"/>
    </row>
    <row r="12" spans="1:4" x14ac:dyDescent="0.25">
      <c r="A12" s="19" t="s">
        <v>21</v>
      </c>
      <c r="B12" s="20">
        <f>+B34</f>
        <v>8947</v>
      </c>
      <c r="C12" s="21">
        <f>+B12/B16</f>
        <v>0.12639326429994208</v>
      </c>
      <c r="D12" s="18"/>
    </row>
    <row r="13" spans="1:4" x14ac:dyDescent="0.25">
      <c r="A13" s="19" t="s">
        <v>22</v>
      </c>
      <c r="B13" s="20">
        <f>+B51</f>
        <v>45287</v>
      </c>
      <c r="C13" s="22">
        <f>+B13/B16</f>
        <v>0.63976436351307442</v>
      </c>
      <c r="D13" s="18"/>
    </row>
    <row r="14" spans="1:4" x14ac:dyDescent="0.25">
      <c r="A14" s="19" t="s">
        <v>23</v>
      </c>
      <c r="B14" s="20">
        <f>+B68</f>
        <v>8999</v>
      </c>
      <c r="C14" s="22">
        <f>+B14/B16</f>
        <v>0.1271278624606213</v>
      </c>
      <c r="D14" s="18"/>
    </row>
    <row r="15" spans="1:4" x14ac:dyDescent="0.25">
      <c r="A15" s="48" t="s">
        <v>18</v>
      </c>
      <c r="B15" s="24">
        <f>+B85</f>
        <v>7554</v>
      </c>
      <c r="C15" s="22">
        <f>+B15/B16</f>
        <v>0.10671450972636219</v>
      </c>
      <c r="D15" s="18"/>
    </row>
    <row r="16" spans="1:4" x14ac:dyDescent="0.25">
      <c r="A16" s="130" t="s">
        <v>24</v>
      </c>
      <c r="B16" s="132">
        <f>SUM(B12:B15)</f>
        <v>70787</v>
      </c>
      <c r="C16" s="134">
        <f>SUM(C12:C15)</f>
        <v>1</v>
      </c>
      <c r="D16" s="18"/>
    </row>
    <row r="17" spans="1:4" ht="15.75" thickBot="1" x14ac:dyDescent="0.3">
      <c r="A17" s="131"/>
      <c r="B17" s="133"/>
      <c r="C17" s="135"/>
      <c r="D17" s="18"/>
    </row>
    <row r="18" spans="1:4" x14ac:dyDescent="0.25">
      <c r="A18" s="105" t="s">
        <v>0</v>
      </c>
      <c r="B18" s="106"/>
      <c r="C18" s="106"/>
      <c r="D18" s="107"/>
    </row>
    <row r="19" spans="1:4" ht="15.75" thickBot="1" x14ac:dyDescent="0.3">
      <c r="A19" s="108"/>
      <c r="B19" s="109"/>
      <c r="C19" s="109"/>
      <c r="D19" s="110"/>
    </row>
    <row r="20" spans="1:4" x14ac:dyDescent="0.25">
      <c r="A20" s="5" t="s">
        <v>1</v>
      </c>
      <c r="B20" s="6" t="s">
        <v>2</v>
      </c>
      <c r="C20" s="6" t="s">
        <v>3</v>
      </c>
      <c r="D20" s="6" t="s">
        <v>4</v>
      </c>
    </row>
    <row r="21" spans="1:4" x14ac:dyDescent="0.25">
      <c r="A21" s="4" t="s">
        <v>5</v>
      </c>
      <c r="B21" s="1">
        <f t="shared" ref="B21:B33" si="0">+C21+D21</f>
        <v>719</v>
      </c>
      <c r="C21" s="2">
        <v>252</v>
      </c>
      <c r="D21" s="3">
        <v>467</v>
      </c>
    </row>
    <row r="22" spans="1:4" x14ac:dyDescent="0.25">
      <c r="A22" s="4" t="s">
        <v>6</v>
      </c>
      <c r="B22" s="50">
        <f t="shared" si="0"/>
        <v>0</v>
      </c>
      <c r="C22" s="51"/>
      <c r="D22" s="3"/>
    </row>
    <row r="23" spans="1:4" x14ac:dyDescent="0.25">
      <c r="A23" s="4" t="s">
        <v>7</v>
      </c>
      <c r="B23" s="50">
        <f t="shared" si="0"/>
        <v>70</v>
      </c>
      <c r="C23" s="51">
        <v>10</v>
      </c>
      <c r="D23" s="3">
        <v>60</v>
      </c>
    </row>
    <row r="24" spans="1:4" x14ac:dyDescent="0.25">
      <c r="A24" s="4" t="s">
        <v>8</v>
      </c>
      <c r="B24" s="50">
        <f t="shared" si="0"/>
        <v>1592</v>
      </c>
      <c r="C24" s="51">
        <v>1169</v>
      </c>
      <c r="D24" s="3">
        <v>423</v>
      </c>
    </row>
    <row r="25" spans="1:4" x14ac:dyDescent="0.25">
      <c r="A25" s="4" t="s">
        <v>9</v>
      </c>
      <c r="B25" s="50">
        <f t="shared" si="0"/>
        <v>0</v>
      </c>
      <c r="C25" s="51"/>
      <c r="D25" s="3"/>
    </row>
    <row r="26" spans="1:4" x14ac:dyDescent="0.25">
      <c r="A26" s="4" t="s">
        <v>10</v>
      </c>
      <c r="B26" s="50">
        <f t="shared" si="0"/>
        <v>0</v>
      </c>
      <c r="C26" s="51"/>
      <c r="D26" s="3"/>
    </row>
    <row r="27" spans="1:4" x14ac:dyDescent="0.25">
      <c r="A27" s="4" t="s">
        <v>11</v>
      </c>
      <c r="B27" s="50">
        <f t="shared" si="0"/>
        <v>27</v>
      </c>
      <c r="C27" s="51">
        <v>27</v>
      </c>
      <c r="D27" s="3"/>
    </row>
    <row r="28" spans="1:4" x14ac:dyDescent="0.25">
      <c r="A28" s="4" t="s">
        <v>12</v>
      </c>
      <c r="B28" s="50">
        <f t="shared" si="0"/>
        <v>3210</v>
      </c>
      <c r="C28" s="51">
        <v>3193</v>
      </c>
      <c r="D28" s="3">
        <v>17</v>
      </c>
    </row>
    <row r="29" spans="1:4" x14ac:dyDescent="0.25">
      <c r="A29" s="4" t="s">
        <v>13</v>
      </c>
      <c r="B29" s="50">
        <f t="shared" si="0"/>
        <v>3102</v>
      </c>
      <c r="C29" s="51">
        <v>3078</v>
      </c>
      <c r="D29" s="3">
        <v>24</v>
      </c>
    </row>
    <row r="30" spans="1:4" x14ac:dyDescent="0.25">
      <c r="A30" s="4" t="s">
        <v>14</v>
      </c>
      <c r="B30" s="50">
        <f t="shared" si="0"/>
        <v>227</v>
      </c>
      <c r="C30" s="51">
        <v>104</v>
      </c>
      <c r="D30" s="3">
        <v>123</v>
      </c>
    </row>
    <row r="31" spans="1:4" x14ac:dyDescent="0.25">
      <c r="A31" s="4"/>
      <c r="B31" s="50">
        <f t="shared" si="0"/>
        <v>0</v>
      </c>
      <c r="C31" s="51"/>
      <c r="D31" s="3"/>
    </row>
    <row r="32" spans="1:4" x14ac:dyDescent="0.25">
      <c r="A32" s="4"/>
      <c r="B32" s="50">
        <f t="shared" si="0"/>
        <v>0</v>
      </c>
      <c r="C32" s="51"/>
      <c r="D32" s="3"/>
    </row>
    <row r="33" spans="1:4" x14ac:dyDescent="0.25">
      <c r="A33" s="4"/>
      <c r="B33" s="50">
        <f t="shared" si="0"/>
        <v>0</v>
      </c>
      <c r="C33" s="51"/>
      <c r="D33" s="3"/>
    </row>
    <row r="34" spans="1:4" ht="15.75" thickBot="1" x14ac:dyDescent="0.3">
      <c r="A34" s="7" t="s">
        <v>15</v>
      </c>
      <c r="B34" s="8">
        <f>SUM(B21:B33)</f>
        <v>8947</v>
      </c>
      <c r="C34" s="9">
        <f>SUM(C21:C33)</f>
        <v>7833</v>
      </c>
      <c r="D34" s="10">
        <f t="shared" ref="D34" si="1">+B34-C34</f>
        <v>1114</v>
      </c>
    </row>
    <row r="35" spans="1:4" x14ac:dyDescent="0.25">
      <c r="A35" s="105" t="s">
        <v>16</v>
      </c>
      <c r="B35" s="106"/>
      <c r="C35" s="106"/>
      <c r="D35" s="107"/>
    </row>
    <row r="36" spans="1:4" ht="15.75" thickBot="1" x14ac:dyDescent="0.3">
      <c r="A36" s="108"/>
      <c r="B36" s="109"/>
      <c r="C36" s="109"/>
      <c r="D36" s="110"/>
    </row>
    <row r="37" spans="1:4" x14ac:dyDescent="0.25">
      <c r="A37" s="5" t="s">
        <v>1</v>
      </c>
      <c r="B37" s="6" t="s">
        <v>2</v>
      </c>
      <c r="C37" s="6" t="s">
        <v>3</v>
      </c>
      <c r="D37" s="6" t="s">
        <v>4</v>
      </c>
    </row>
    <row r="38" spans="1:4" x14ac:dyDescent="0.25">
      <c r="A38" s="4" t="s">
        <v>5</v>
      </c>
      <c r="B38" s="1">
        <f t="shared" ref="B38:B50" si="2">+C38+D38</f>
        <v>10948</v>
      </c>
      <c r="C38" s="2">
        <v>10929</v>
      </c>
      <c r="D38" s="49">
        <v>19</v>
      </c>
    </row>
    <row r="39" spans="1:4" x14ac:dyDescent="0.25">
      <c r="A39" s="4" t="s">
        <v>6</v>
      </c>
      <c r="B39" s="50">
        <f t="shared" si="2"/>
        <v>0</v>
      </c>
      <c r="C39" s="51"/>
      <c r="D39" s="3"/>
    </row>
    <row r="40" spans="1:4" x14ac:dyDescent="0.25">
      <c r="A40" s="4" t="s">
        <v>7</v>
      </c>
      <c r="B40" s="50">
        <f t="shared" si="2"/>
        <v>0</v>
      </c>
      <c r="C40" s="51"/>
      <c r="D40" s="3"/>
    </row>
    <row r="41" spans="1:4" x14ac:dyDescent="0.25">
      <c r="A41" s="4" t="s">
        <v>8</v>
      </c>
      <c r="B41" s="50">
        <f t="shared" si="2"/>
        <v>0</v>
      </c>
      <c r="C41" s="51"/>
      <c r="D41" s="3"/>
    </row>
    <row r="42" spans="1:4" x14ac:dyDescent="0.25">
      <c r="A42" s="4" t="s">
        <v>9</v>
      </c>
      <c r="B42" s="50">
        <f t="shared" si="2"/>
        <v>0</v>
      </c>
      <c r="C42" s="51"/>
      <c r="D42" s="3"/>
    </row>
    <row r="43" spans="1:4" x14ac:dyDescent="0.25">
      <c r="A43" s="4" t="s">
        <v>10</v>
      </c>
      <c r="B43" s="1">
        <f t="shared" si="2"/>
        <v>25998</v>
      </c>
      <c r="C43" s="2">
        <v>25861</v>
      </c>
      <c r="D43" s="3">
        <v>137</v>
      </c>
    </row>
    <row r="44" spans="1:4" x14ac:dyDescent="0.25">
      <c r="A44" s="4" t="s">
        <v>11</v>
      </c>
      <c r="B44" s="50">
        <f t="shared" si="2"/>
        <v>7</v>
      </c>
      <c r="C44" s="51">
        <v>7</v>
      </c>
      <c r="D44" s="3"/>
    </row>
    <row r="45" spans="1:4" x14ac:dyDescent="0.25">
      <c r="A45" s="4" t="s">
        <v>12</v>
      </c>
      <c r="B45" s="1">
        <f>+C45+D45</f>
        <v>8334</v>
      </c>
      <c r="C45" s="2">
        <f>2902+5161</f>
        <v>8063</v>
      </c>
      <c r="D45" s="49">
        <f>14+257</f>
        <v>271</v>
      </c>
    </row>
    <row r="46" spans="1:4" x14ac:dyDescent="0.25">
      <c r="A46" s="4" t="s">
        <v>13</v>
      </c>
      <c r="B46" s="50">
        <f t="shared" si="2"/>
        <v>0</v>
      </c>
      <c r="C46" s="51"/>
      <c r="D46" s="3"/>
    </row>
    <row r="47" spans="1:4" x14ac:dyDescent="0.25">
      <c r="A47" s="4" t="s">
        <v>14</v>
      </c>
      <c r="B47" s="1">
        <f t="shared" si="2"/>
        <v>0</v>
      </c>
      <c r="C47" s="2"/>
      <c r="D47" s="3"/>
    </row>
    <row r="48" spans="1:4" x14ac:dyDescent="0.25">
      <c r="A48" s="4"/>
      <c r="B48" s="50">
        <f t="shared" si="2"/>
        <v>0</v>
      </c>
      <c r="C48" s="51"/>
      <c r="D48" s="3"/>
    </row>
    <row r="49" spans="1:4" x14ac:dyDescent="0.25">
      <c r="A49" s="4"/>
      <c r="B49" s="50">
        <f t="shared" si="2"/>
        <v>0</v>
      </c>
      <c r="C49" s="51"/>
      <c r="D49" s="3"/>
    </row>
    <row r="50" spans="1:4" x14ac:dyDescent="0.25">
      <c r="A50" s="4"/>
      <c r="B50" s="50">
        <f t="shared" si="2"/>
        <v>0</v>
      </c>
      <c r="C50" s="51"/>
      <c r="D50" s="3"/>
    </row>
    <row r="51" spans="1:4" ht="15.75" thickBot="1" x14ac:dyDescent="0.3">
      <c r="A51" s="7" t="s">
        <v>15</v>
      </c>
      <c r="B51" s="8">
        <f>SUM(B38:B50)</f>
        <v>45287</v>
      </c>
      <c r="C51" s="9">
        <f>SUM(C38:C50)</f>
        <v>44860</v>
      </c>
      <c r="D51" s="10">
        <f t="shared" ref="D51" si="3">+B51-C51</f>
        <v>427</v>
      </c>
    </row>
    <row r="52" spans="1:4" x14ac:dyDescent="0.25">
      <c r="A52" s="105" t="s">
        <v>17</v>
      </c>
      <c r="B52" s="106"/>
      <c r="C52" s="106"/>
      <c r="D52" s="107"/>
    </row>
    <row r="53" spans="1:4" ht="15.75" thickBot="1" x14ac:dyDescent="0.3">
      <c r="A53" s="108"/>
      <c r="B53" s="109"/>
      <c r="C53" s="109"/>
      <c r="D53" s="110"/>
    </row>
    <row r="54" spans="1:4" x14ac:dyDescent="0.25">
      <c r="A54" s="5" t="s">
        <v>1</v>
      </c>
      <c r="B54" s="6" t="s">
        <v>2</v>
      </c>
      <c r="C54" s="6" t="s">
        <v>3</v>
      </c>
      <c r="D54" s="6" t="s">
        <v>4</v>
      </c>
    </row>
    <row r="55" spans="1:4" x14ac:dyDescent="0.25">
      <c r="A55" s="4" t="s">
        <v>5</v>
      </c>
      <c r="B55" s="1">
        <f t="shared" ref="B55:B67" si="4">+C55+D55</f>
        <v>535</v>
      </c>
      <c r="C55" s="2">
        <v>181</v>
      </c>
      <c r="D55" s="3">
        <v>354</v>
      </c>
    </row>
    <row r="56" spans="1:4" x14ac:dyDescent="0.25">
      <c r="A56" s="4" t="s">
        <v>6</v>
      </c>
      <c r="B56" s="50">
        <f t="shared" si="4"/>
        <v>0</v>
      </c>
      <c r="C56" s="51"/>
      <c r="D56" s="3"/>
    </row>
    <row r="57" spans="1:4" x14ac:dyDescent="0.25">
      <c r="A57" s="4" t="s">
        <v>7</v>
      </c>
      <c r="B57" s="50">
        <f t="shared" si="4"/>
        <v>7</v>
      </c>
      <c r="C57" s="51"/>
      <c r="D57" s="3">
        <v>7</v>
      </c>
    </row>
    <row r="58" spans="1:4" x14ac:dyDescent="0.25">
      <c r="A58" s="4" t="s">
        <v>8</v>
      </c>
      <c r="B58" s="50">
        <f t="shared" si="4"/>
        <v>2657</v>
      </c>
      <c r="C58" s="51">
        <v>2476</v>
      </c>
      <c r="D58" s="3">
        <v>181</v>
      </c>
    </row>
    <row r="59" spans="1:4" x14ac:dyDescent="0.25">
      <c r="A59" s="4" t="s">
        <v>9</v>
      </c>
      <c r="B59" s="50">
        <f t="shared" si="4"/>
        <v>0</v>
      </c>
      <c r="C59" s="51"/>
      <c r="D59" s="3"/>
    </row>
    <row r="60" spans="1:4" x14ac:dyDescent="0.25">
      <c r="A60" s="4" t="s">
        <v>10</v>
      </c>
      <c r="B60" s="50">
        <f t="shared" si="4"/>
        <v>0</v>
      </c>
      <c r="C60" s="51"/>
      <c r="D60" s="3"/>
    </row>
    <row r="61" spans="1:4" x14ac:dyDescent="0.25">
      <c r="A61" s="4" t="s">
        <v>11</v>
      </c>
      <c r="B61" s="50">
        <f t="shared" si="4"/>
        <v>2</v>
      </c>
      <c r="C61" s="51">
        <v>2</v>
      </c>
      <c r="D61" s="3"/>
    </row>
    <row r="62" spans="1:4" x14ac:dyDescent="0.25">
      <c r="A62" s="4" t="s">
        <v>12</v>
      </c>
      <c r="B62" s="50">
        <f t="shared" si="4"/>
        <v>815</v>
      </c>
      <c r="C62" s="51">
        <v>810</v>
      </c>
      <c r="D62" s="3">
        <v>5</v>
      </c>
    </row>
    <row r="63" spans="1:4" x14ac:dyDescent="0.25">
      <c r="A63" s="4" t="s">
        <v>13</v>
      </c>
      <c r="B63" s="50">
        <f t="shared" si="4"/>
        <v>4739</v>
      </c>
      <c r="C63" s="51">
        <v>4707</v>
      </c>
      <c r="D63" s="3">
        <v>32</v>
      </c>
    </row>
    <row r="64" spans="1:4" x14ac:dyDescent="0.25">
      <c r="A64" s="4" t="s">
        <v>14</v>
      </c>
      <c r="B64" s="50">
        <f t="shared" si="4"/>
        <v>244</v>
      </c>
      <c r="C64" s="51">
        <v>192</v>
      </c>
      <c r="D64" s="3">
        <v>52</v>
      </c>
    </row>
    <row r="65" spans="1:4" x14ac:dyDescent="0.25">
      <c r="A65" s="4"/>
      <c r="B65" s="50">
        <f t="shared" si="4"/>
        <v>0</v>
      </c>
      <c r="C65" s="51"/>
      <c r="D65" s="3"/>
    </row>
    <row r="66" spans="1:4" x14ac:dyDescent="0.25">
      <c r="A66" s="4"/>
      <c r="B66" s="50">
        <f t="shared" si="4"/>
        <v>0</v>
      </c>
      <c r="C66" s="51"/>
      <c r="D66" s="3"/>
    </row>
    <row r="67" spans="1:4" x14ac:dyDescent="0.25">
      <c r="A67" s="4"/>
      <c r="B67" s="50">
        <f t="shared" si="4"/>
        <v>0</v>
      </c>
      <c r="C67" s="51"/>
      <c r="D67" s="3"/>
    </row>
    <row r="68" spans="1:4" ht="15.75" thickBot="1" x14ac:dyDescent="0.3">
      <c r="A68" s="7" t="s">
        <v>15</v>
      </c>
      <c r="B68" s="8">
        <f>SUM(B55:B67)</f>
        <v>8999</v>
      </c>
      <c r="C68" s="9">
        <f>SUM(C55:C67)</f>
        <v>8368</v>
      </c>
      <c r="D68" s="10">
        <f t="shared" ref="D68" si="5">+B68-C68</f>
        <v>631</v>
      </c>
    </row>
    <row r="69" spans="1:4" x14ac:dyDescent="0.25">
      <c r="A69" s="105" t="s">
        <v>18</v>
      </c>
      <c r="B69" s="106"/>
      <c r="C69" s="106"/>
      <c r="D69" s="107"/>
    </row>
    <row r="70" spans="1:4" ht="15.75" thickBot="1" x14ac:dyDescent="0.3">
      <c r="A70" s="108"/>
      <c r="B70" s="109"/>
      <c r="C70" s="109"/>
      <c r="D70" s="110"/>
    </row>
    <row r="71" spans="1:4" x14ac:dyDescent="0.25">
      <c r="A71" s="5" t="s">
        <v>1</v>
      </c>
      <c r="B71" s="6" t="s">
        <v>2</v>
      </c>
      <c r="C71" s="6" t="s">
        <v>3</v>
      </c>
      <c r="D71" s="6" t="s">
        <v>4</v>
      </c>
    </row>
    <row r="72" spans="1:4" x14ac:dyDescent="0.25">
      <c r="A72" s="4" t="s">
        <v>5</v>
      </c>
      <c r="B72" s="1">
        <f>+C72+D72</f>
        <v>627</v>
      </c>
      <c r="C72" s="2">
        <v>295</v>
      </c>
      <c r="D72" s="3">
        <v>332</v>
      </c>
    </row>
    <row r="73" spans="1:4" x14ac:dyDescent="0.25">
      <c r="A73" s="4" t="s">
        <v>6</v>
      </c>
      <c r="B73" s="50">
        <f t="shared" ref="B73:B84" si="6">+C73+D73</f>
        <v>0</v>
      </c>
      <c r="C73" s="51"/>
      <c r="D73" s="3"/>
    </row>
    <row r="74" spans="1:4" x14ac:dyDescent="0.25">
      <c r="A74" s="4" t="s">
        <v>7</v>
      </c>
      <c r="B74" s="50">
        <f t="shared" si="6"/>
        <v>18</v>
      </c>
      <c r="C74" s="51">
        <v>3</v>
      </c>
      <c r="D74" s="3">
        <v>15</v>
      </c>
    </row>
    <row r="75" spans="1:4" x14ac:dyDescent="0.25">
      <c r="A75" s="4" t="s">
        <v>8</v>
      </c>
      <c r="B75" s="50">
        <f t="shared" si="6"/>
        <v>1265</v>
      </c>
      <c r="C75" s="51">
        <v>1065</v>
      </c>
      <c r="D75" s="3">
        <v>200</v>
      </c>
    </row>
    <row r="76" spans="1:4" x14ac:dyDescent="0.25">
      <c r="A76" s="4" t="s">
        <v>9</v>
      </c>
      <c r="B76" s="50">
        <f t="shared" si="6"/>
        <v>0</v>
      </c>
      <c r="C76" s="51"/>
      <c r="D76" s="3"/>
    </row>
    <row r="77" spans="1:4" x14ac:dyDescent="0.25">
      <c r="A77" s="4" t="s">
        <v>10</v>
      </c>
      <c r="B77" s="50">
        <f t="shared" si="6"/>
        <v>0</v>
      </c>
      <c r="C77" s="51"/>
      <c r="D77" s="3"/>
    </row>
    <row r="78" spans="1:4" x14ac:dyDescent="0.25">
      <c r="A78" s="4" t="s">
        <v>11</v>
      </c>
      <c r="B78" s="50">
        <f t="shared" si="6"/>
        <v>1</v>
      </c>
      <c r="C78" s="51">
        <v>1</v>
      </c>
      <c r="D78" s="3"/>
    </row>
    <row r="79" spans="1:4" x14ac:dyDescent="0.25">
      <c r="A79" s="4" t="s">
        <v>12</v>
      </c>
      <c r="B79" s="50">
        <f t="shared" si="6"/>
        <v>879</v>
      </c>
      <c r="C79" s="51">
        <v>878</v>
      </c>
      <c r="D79" s="3">
        <v>1</v>
      </c>
    </row>
    <row r="80" spans="1:4" x14ac:dyDescent="0.25">
      <c r="A80" s="4" t="s">
        <v>13</v>
      </c>
      <c r="B80" s="50">
        <f t="shared" si="6"/>
        <v>4529</v>
      </c>
      <c r="C80" s="51">
        <v>4502</v>
      </c>
      <c r="D80" s="3">
        <v>27</v>
      </c>
    </row>
    <row r="81" spans="1:4" x14ac:dyDescent="0.25">
      <c r="A81" s="4" t="s">
        <v>14</v>
      </c>
      <c r="B81" s="50">
        <f t="shared" si="6"/>
        <v>235</v>
      </c>
      <c r="C81" s="51">
        <v>190</v>
      </c>
      <c r="D81" s="3">
        <v>45</v>
      </c>
    </row>
    <row r="82" spans="1:4" x14ac:dyDescent="0.25">
      <c r="A82" s="4"/>
      <c r="B82" s="50">
        <f t="shared" si="6"/>
        <v>0</v>
      </c>
      <c r="C82" s="51"/>
      <c r="D82" s="3"/>
    </row>
    <row r="83" spans="1:4" x14ac:dyDescent="0.25">
      <c r="A83" s="4"/>
      <c r="B83" s="50">
        <f t="shared" si="6"/>
        <v>0</v>
      </c>
      <c r="C83" s="51"/>
      <c r="D83" s="3"/>
    </row>
    <row r="84" spans="1:4" x14ac:dyDescent="0.25">
      <c r="A84" s="4"/>
      <c r="B84" s="50">
        <f t="shared" si="6"/>
        <v>0</v>
      </c>
      <c r="C84" s="51"/>
      <c r="D84" s="3"/>
    </row>
    <row r="85" spans="1:4" ht="15.75" thickBot="1" x14ac:dyDescent="0.3">
      <c r="A85" s="11" t="s">
        <v>15</v>
      </c>
      <c r="B85" s="12">
        <f>SUM(B72:B84)</f>
        <v>7554</v>
      </c>
      <c r="C85" s="13">
        <f>SUM(C72:C84)</f>
        <v>6934</v>
      </c>
      <c r="D85" s="14">
        <f t="shared" ref="D85" si="7">+B85-C85</f>
        <v>620</v>
      </c>
    </row>
    <row r="87" spans="1:4" x14ac:dyDescent="0.25">
      <c r="A87" s="4" t="s">
        <v>10</v>
      </c>
      <c r="B87" s="102">
        <f>+B77+B60+B43+B26</f>
        <v>25998</v>
      </c>
    </row>
    <row r="88" spans="1:4" x14ac:dyDescent="0.25">
      <c r="D88">
        <f>+D85+D68+D51+D34</f>
        <v>2792</v>
      </c>
    </row>
  </sheetData>
  <mergeCells count="13">
    <mergeCell ref="A69:D70"/>
    <mergeCell ref="A16:A17"/>
    <mergeCell ref="B16:B17"/>
    <mergeCell ref="C16:C17"/>
    <mergeCell ref="A18:D19"/>
    <mergeCell ref="A35:D36"/>
    <mergeCell ref="A52:D53"/>
    <mergeCell ref="B2:C2"/>
    <mergeCell ref="B3:C3"/>
    <mergeCell ref="A6:B8"/>
    <mergeCell ref="A9:A11"/>
    <mergeCell ref="B9:B11"/>
    <mergeCell ref="C9:C11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52"/>
  <sheetViews>
    <sheetView showGridLines="0" topLeftCell="M1" zoomScale="70" zoomScaleNormal="70" workbookViewId="0">
      <pane ySplit="6" topLeftCell="A7" activePane="bottomLeft" state="frozen"/>
      <selection activeCell="A9" sqref="A9:A11"/>
      <selection pane="bottomLeft" activeCell="K45" sqref="K40:K45"/>
    </sheetView>
  </sheetViews>
  <sheetFormatPr baseColWidth="10" defaultColWidth="11.42578125" defaultRowHeight="15" x14ac:dyDescent="0.25"/>
  <cols>
    <col min="1" max="1" width="28.85546875" bestFit="1" customWidth="1"/>
    <col min="2" max="2" width="31.7109375" customWidth="1"/>
    <col min="3" max="3" width="18.140625" customWidth="1"/>
    <col min="4" max="4" width="11" customWidth="1"/>
    <col min="5" max="5" width="15.28515625" bestFit="1" customWidth="1"/>
    <col min="8" max="8" width="28.85546875" bestFit="1" customWidth="1"/>
    <col min="9" max="9" width="25.85546875" bestFit="1" customWidth="1"/>
    <col min="10" max="10" width="18.140625" bestFit="1" customWidth="1"/>
    <col min="12" max="12" width="15.28515625" bestFit="1" customWidth="1"/>
    <col min="15" max="15" width="28.85546875" bestFit="1" customWidth="1"/>
    <col min="16" max="16" width="25.85546875" bestFit="1" customWidth="1"/>
    <col min="17" max="17" width="18.140625" customWidth="1"/>
    <col min="19" max="19" width="15.28515625" bestFit="1" customWidth="1"/>
    <col min="22" max="22" width="28.85546875" bestFit="1" customWidth="1"/>
    <col min="23" max="23" width="25.85546875" bestFit="1" customWidth="1"/>
    <col min="24" max="24" width="18.140625" bestFit="1" customWidth="1"/>
    <col min="26" max="26" width="15.28515625" bestFit="1" customWidth="1"/>
  </cols>
  <sheetData>
    <row r="1" spans="1:27" ht="16.5" x14ac:dyDescent="0.25">
      <c r="B1" s="111" t="s">
        <v>66</v>
      </c>
      <c r="C1" s="143"/>
      <c r="D1" s="112"/>
    </row>
    <row r="2" spans="1:27" ht="17.25" thickBot="1" x14ac:dyDescent="0.3">
      <c r="B2" s="113" t="str">
        <f>+'TOTAL POR MES ABRIL'!B3:C3</f>
        <v>ABRIL -2020</v>
      </c>
      <c r="C2" s="144"/>
      <c r="D2" s="114"/>
    </row>
    <row r="3" spans="1:27" ht="15.75" thickBot="1" x14ac:dyDescent="0.3"/>
    <row r="4" spans="1:27" x14ac:dyDescent="0.25">
      <c r="A4" s="25"/>
      <c r="B4" s="140" t="s">
        <v>72</v>
      </c>
      <c r="C4" s="141"/>
      <c r="D4" s="142"/>
      <c r="E4" s="25"/>
      <c r="F4" s="25"/>
      <c r="G4" s="25"/>
      <c r="H4" s="25"/>
      <c r="I4" s="140" t="s">
        <v>69</v>
      </c>
      <c r="J4" s="141"/>
      <c r="K4" s="142"/>
      <c r="L4" s="25"/>
      <c r="M4" s="25"/>
      <c r="N4" s="26"/>
      <c r="O4" s="25"/>
      <c r="P4" s="140" t="s">
        <v>70</v>
      </c>
      <c r="Q4" s="141"/>
      <c r="R4" s="142"/>
      <c r="S4" s="25"/>
      <c r="T4" s="25"/>
      <c r="U4" s="26"/>
      <c r="V4" s="25"/>
      <c r="W4" s="140" t="s">
        <v>73</v>
      </c>
      <c r="X4" s="141"/>
      <c r="Y4" s="142"/>
      <c r="Z4" s="25"/>
      <c r="AA4" s="25"/>
    </row>
    <row r="5" spans="1:27" x14ac:dyDescent="0.25">
      <c r="A5" s="138" t="s">
        <v>25</v>
      </c>
      <c r="B5" s="139" t="s">
        <v>26</v>
      </c>
      <c r="C5" s="139" t="s">
        <v>27</v>
      </c>
      <c r="D5" s="136" t="s">
        <v>28</v>
      </c>
      <c r="E5" s="139" t="s">
        <v>29</v>
      </c>
      <c r="F5" s="136" t="s">
        <v>30</v>
      </c>
      <c r="G5" s="27"/>
      <c r="H5" s="138" t="s">
        <v>25</v>
      </c>
      <c r="I5" s="139" t="s">
        <v>26</v>
      </c>
      <c r="J5" s="139" t="s">
        <v>27</v>
      </c>
      <c r="K5" s="136" t="s">
        <v>28</v>
      </c>
      <c r="L5" s="139" t="s">
        <v>29</v>
      </c>
      <c r="M5" s="136" t="s">
        <v>30</v>
      </c>
      <c r="N5" s="26"/>
      <c r="O5" s="138" t="s">
        <v>25</v>
      </c>
      <c r="P5" s="139" t="s">
        <v>26</v>
      </c>
      <c r="Q5" s="139" t="s">
        <v>27</v>
      </c>
      <c r="R5" s="136" t="s">
        <v>28</v>
      </c>
      <c r="S5" s="139" t="s">
        <v>29</v>
      </c>
      <c r="T5" s="136" t="s">
        <v>30</v>
      </c>
      <c r="U5" s="26"/>
      <c r="V5" s="138" t="s">
        <v>25</v>
      </c>
      <c r="W5" s="139" t="s">
        <v>26</v>
      </c>
      <c r="X5" s="139" t="s">
        <v>27</v>
      </c>
      <c r="Y5" s="136" t="s">
        <v>28</v>
      </c>
      <c r="Z5" s="139" t="s">
        <v>29</v>
      </c>
      <c r="AA5" s="136" t="s">
        <v>30</v>
      </c>
    </row>
    <row r="6" spans="1:27" x14ac:dyDescent="0.25">
      <c r="A6" s="138"/>
      <c r="B6" s="139"/>
      <c r="C6" s="139"/>
      <c r="D6" s="136"/>
      <c r="E6" s="139"/>
      <c r="F6" s="136"/>
      <c r="G6" s="28"/>
      <c r="H6" s="138"/>
      <c r="I6" s="139"/>
      <c r="J6" s="139"/>
      <c r="K6" s="136"/>
      <c r="L6" s="139"/>
      <c r="M6" s="136"/>
      <c r="N6" s="26"/>
      <c r="O6" s="138"/>
      <c r="P6" s="139"/>
      <c r="Q6" s="139"/>
      <c r="R6" s="136"/>
      <c r="S6" s="139"/>
      <c r="T6" s="136"/>
      <c r="U6" s="26"/>
      <c r="V6" s="138"/>
      <c r="W6" s="139"/>
      <c r="X6" s="139"/>
      <c r="Y6" s="136"/>
      <c r="Z6" s="139"/>
      <c r="AA6" s="136"/>
    </row>
    <row r="7" spans="1:27" ht="16.5" x14ac:dyDescent="0.25">
      <c r="A7" s="66" t="s">
        <v>31</v>
      </c>
      <c r="B7" s="29">
        <v>52</v>
      </c>
      <c r="C7" s="29">
        <v>0</v>
      </c>
      <c r="D7" s="67">
        <f>+C7/B7</f>
        <v>0</v>
      </c>
      <c r="E7" s="68">
        <f>+B7-C7</f>
        <v>52</v>
      </c>
      <c r="F7" s="69">
        <f>+E7/B7</f>
        <v>1</v>
      </c>
      <c r="G7" s="25"/>
      <c r="H7" s="66" t="s">
        <v>31</v>
      </c>
      <c r="I7" s="29"/>
      <c r="J7" s="29"/>
      <c r="K7" s="67">
        <v>0</v>
      </c>
      <c r="L7" s="30">
        <f>+I7-J7</f>
        <v>0</v>
      </c>
      <c r="M7" s="69">
        <v>0</v>
      </c>
      <c r="N7" s="26"/>
      <c r="O7" s="66" t="s">
        <v>31</v>
      </c>
      <c r="P7" s="29">
        <v>73</v>
      </c>
      <c r="Q7" s="29">
        <v>1</v>
      </c>
      <c r="R7" s="67">
        <f>+Q7/P7</f>
        <v>1.3698630136986301E-2</v>
      </c>
      <c r="S7" s="30">
        <f>+P7-Q7</f>
        <v>72</v>
      </c>
      <c r="T7" s="69">
        <f>+S7/P7</f>
        <v>0.98630136986301364</v>
      </c>
      <c r="U7" s="26"/>
      <c r="V7" s="66" t="s">
        <v>31</v>
      </c>
      <c r="W7" s="29">
        <v>32</v>
      </c>
      <c r="X7" s="29">
        <v>1</v>
      </c>
      <c r="Y7" s="67">
        <f>+X7/W7</f>
        <v>3.125E-2</v>
      </c>
      <c r="Z7" s="30">
        <f>+W7-X7</f>
        <v>31</v>
      </c>
      <c r="AA7" s="69">
        <f>+Z7/W7</f>
        <v>0.96875</v>
      </c>
    </row>
    <row r="8" spans="1:27" ht="16.5" x14ac:dyDescent="0.25">
      <c r="A8" s="66" t="s">
        <v>32</v>
      </c>
      <c r="B8" s="29">
        <v>27</v>
      </c>
      <c r="C8" s="29">
        <v>1</v>
      </c>
      <c r="D8" s="67">
        <f t="shared" ref="D8:D21" si="0">+C8/B8</f>
        <v>3.7037037037037035E-2</v>
      </c>
      <c r="E8" s="68">
        <f t="shared" ref="E8:E21" si="1">+B8-C8</f>
        <v>26</v>
      </c>
      <c r="F8" s="69">
        <f t="shared" ref="F8:F21" si="2">+E8/B8</f>
        <v>0.96296296296296291</v>
      </c>
      <c r="G8" s="25"/>
      <c r="H8" s="66" t="s">
        <v>32</v>
      </c>
      <c r="I8" s="29"/>
      <c r="J8" s="29"/>
      <c r="K8" s="69">
        <v>0</v>
      </c>
      <c r="L8" s="30">
        <f t="shared" ref="L8:L21" si="3">+I8-J8</f>
        <v>0</v>
      </c>
      <c r="M8" s="69">
        <v>0</v>
      </c>
      <c r="N8" s="26"/>
      <c r="O8" s="66" t="s">
        <v>32</v>
      </c>
      <c r="P8" s="29">
        <v>34</v>
      </c>
      <c r="Q8" s="29">
        <v>1</v>
      </c>
      <c r="R8" s="67">
        <f t="shared" ref="R8:R21" si="4">+Q8/P8</f>
        <v>2.9411764705882353E-2</v>
      </c>
      <c r="S8" s="30">
        <f t="shared" ref="S8:S21" si="5">+P8-Q8</f>
        <v>33</v>
      </c>
      <c r="T8" s="69">
        <f t="shared" ref="T8:T21" si="6">+S8/P8</f>
        <v>0.97058823529411764</v>
      </c>
      <c r="U8" s="26"/>
      <c r="V8" s="66" t="s">
        <v>32</v>
      </c>
      <c r="W8" s="29">
        <v>31</v>
      </c>
      <c r="X8" s="29">
        <v>0</v>
      </c>
      <c r="Y8" s="67">
        <f t="shared" ref="Y8:Y21" si="7">+X8/W8</f>
        <v>0</v>
      </c>
      <c r="Z8" s="30">
        <f t="shared" ref="Z8:Z21" si="8">+W8-X8</f>
        <v>31</v>
      </c>
      <c r="AA8" s="69">
        <f t="shared" ref="AA8:AA21" si="9">+Z8/W8</f>
        <v>1</v>
      </c>
    </row>
    <row r="9" spans="1:27" ht="16.5" x14ac:dyDescent="0.25">
      <c r="A9" s="66" t="s">
        <v>74</v>
      </c>
      <c r="B9" s="29">
        <v>27</v>
      </c>
      <c r="C9" s="29">
        <v>0</v>
      </c>
      <c r="D9" s="67">
        <f t="shared" si="0"/>
        <v>0</v>
      </c>
      <c r="E9" s="68">
        <f t="shared" si="1"/>
        <v>27</v>
      </c>
      <c r="F9" s="69">
        <f t="shared" si="2"/>
        <v>1</v>
      </c>
      <c r="G9" s="25"/>
      <c r="H9" s="66" t="s">
        <v>74</v>
      </c>
      <c r="I9" s="29"/>
      <c r="J9" s="29"/>
      <c r="K9" s="69">
        <v>0</v>
      </c>
      <c r="L9" s="30">
        <f t="shared" si="3"/>
        <v>0</v>
      </c>
      <c r="M9" s="69">
        <v>0</v>
      </c>
      <c r="N9" s="26"/>
      <c r="O9" s="66" t="s">
        <v>74</v>
      </c>
      <c r="P9" s="29">
        <v>36</v>
      </c>
      <c r="Q9" s="29">
        <v>0</v>
      </c>
      <c r="R9" s="67">
        <f t="shared" si="4"/>
        <v>0</v>
      </c>
      <c r="S9" s="30">
        <f t="shared" si="5"/>
        <v>36</v>
      </c>
      <c r="T9" s="69">
        <f t="shared" si="6"/>
        <v>1</v>
      </c>
      <c r="U9" s="26"/>
      <c r="V9" s="66" t="s">
        <v>74</v>
      </c>
      <c r="W9" s="29">
        <v>79</v>
      </c>
      <c r="X9" s="29">
        <v>0</v>
      </c>
      <c r="Y9" s="67">
        <f t="shared" si="7"/>
        <v>0</v>
      </c>
      <c r="Z9" s="30">
        <f t="shared" si="8"/>
        <v>79</v>
      </c>
      <c r="AA9" s="69">
        <f t="shared" si="9"/>
        <v>1</v>
      </c>
    </row>
    <row r="10" spans="1:27" ht="16.5" x14ac:dyDescent="0.25">
      <c r="A10" s="66" t="s">
        <v>75</v>
      </c>
      <c r="B10" s="29">
        <v>15</v>
      </c>
      <c r="C10" s="29">
        <v>0</v>
      </c>
      <c r="D10" s="67">
        <f t="shared" si="0"/>
        <v>0</v>
      </c>
      <c r="E10" s="68">
        <f t="shared" si="1"/>
        <v>15</v>
      </c>
      <c r="F10" s="69">
        <f t="shared" si="2"/>
        <v>1</v>
      </c>
      <c r="G10" s="25"/>
      <c r="H10" s="66" t="s">
        <v>75</v>
      </c>
      <c r="I10" s="29"/>
      <c r="J10" s="29"/>
      <c r="K10" s="69">
        <v>0</v>
      </c>
      <c r="L10" s="30">
        <f t="shared" si="3"/>
        <v>0</v>
      </c>
      <c r="M10" s="69">
        <v>0</v>
      </c>
      <c r="N10" s="26"/>
      <c r="O10" s="66" t="s">
        <v>75</v>
      </c>
      <c r="P10" s="29">
        <v>19</v>
      </c>
      <c r="Q10" s="29">
        <v>0</v>
      </c>
      <c r="R10" s="67">
        <f t="shared" si="4"/>
        <v>0</v>
      </c>
      <c r="S10" s="30">
        <f t="shared" si="5"/>
        <v>19</v>
      </c>
      <c r="T10" s="69">
        <f t="shared" si="6"/>
        <v>1</v>
      </c>
      <c r="U10" s="26"/>
      <c r="V10" s="66" t="s">
        <v>75</v>
      </c>
      <c r="W10" s="29">
        <v>51</v>
      </c>
      <c r="X10" s="29">
        <v>1</v>
      </c>
      <c r="Y10" s="67">
        <f t="shared" si="7"/>
        <v>1.9607843137254902E-2</v>
      </c>
      <c r="Z10" s="30">
        <f t="shared" si="8"/>
        <v>50</v>
      </c>
      <c r="AA10" s="69">
        <f t="shared" si="9"/>
        <v>0.98039215686274506</v>
      </c>
    </row>
    <row r="11" spans="1:27" ht="16.5" x14ac:dyDescent="0.25">
      <c r="A11" s="66" t="s">
        <v>76</v>
      </c>
      <c r="B11" s="29">
        <v>8</v>
      </c>
      <c r="C11" s="29">
        <v>0</v>
      </c>
      <c r="D11" s="67">
        <f t="shared" si="0"/>
        <v>0</v>
      </c>
      <c r="E11" s="68">
        <f t="shared" si="1"/>
        <v>8</v>
      </c>
      <c r="F11" s="69">
        <f t="shared" si="2"/>
        <v>1</v>
      </c>
      <c r="G11" s="25"/>
      <c r="H11" s="66" t="s">
        <v>76</v>
      </c>
      <c r="I11" s="29"/>
      <c r="J11" s="29"/>
      <c r="K11" s="69">
        <v>0</v>
      </c>
      <c r="L11" s="30">
        <f t="shared" si="3"/>
        <v>0</v>
      </c>
      <c r="M11" s="69">
        <v>0</v>
      </c>
      <c r="N11" s="26"/>
      <c r="O11" s="66" t="s">
        <v>76</v>
      </c>
      <c r="P11" s="29">
        <v>18</v>
      </c>
      <c r="Q11" s="29">
        <v>0</v>
      </c>
      <c r="R11" s="67">
        <f t="shared" si="4"/>
        <v>0</v>
      </c>
      <c r="S11" s="30">
        <f t="shared" si="5"/>
        <v>18</v>
      </c>
      <c r="T11" s="69">
        <f t="shared" si="6"/>
        <v>1</v>
      </c>
      <c r="U11" s="26"/>
      <c r="V11" s="66" t="s">
        <v>76</v>
      </c>
      <c r="W11" s="29">
        <v>18</v>
      </c>
      <c r="X11" s="29">
        <v>0</v>
      </c>
      <c r="Y11" s="67">
        <f t="shared" si="7"/>
        <v>0</v>
      </c>
      <c r="Z11" s="30">
        <f t="shared" si="8"/>
        <v>18</v>
      </c>
      <c r="AA11" s="69">
        <f t="shared" si="9"/>
        <v>1</v>
      </c>
    </row>
    <row r="12" spans="1:27" ht="16.5" x14ac:dyDescent="0.25">
      <c r="A12" s="66" t="s">
        <v>36</v>
      </c>
      <c r="B12" s="29">
        <v>5</v>
      </c>
      <c r="C12" s="29">
        <v>0</v>
      </c>
      <c r="D12" s="67">
        <f t="shared" si="0"/>
        <v>0</v>
      </c>
      <c r="E12" s="68">
        <f t="shared" si="1"/>
        <v>5</v>
      </c>
      <c r="F12" s="69">
        <f t="shared" si="2"/>
        <v>1</v>
      </c>
      <c r="G12" s="25"/>
      <c r="H12" s="66" t="s">
        <v>36</v>
      </c>
      <c r="I12" s="29"/>
      <c r="J12" s="29"/>
      <c r="K12" s="69">
        <v>0</v>
      </c>
      <c r="L12" s="30">
        <f t="shared" si="3"/>
        <v>0</v>
      </c>
      <c r="M12" s="69">
        <v>0</v>
      </c>
      <c r="N12" s="26"/>
      <c r="O12" s="66" t="s">
        <v>36</v>
      </c>
      <c r="P12" s="29">
        <v>15</v>
      </c>
      <c r="Q12" s="29">
        <v>0</v>
      </c>
      <c r="R12" s="67">
        <f t="shared" si="4"/>
        <v>0</v>
      </c>
      <c r="S12" s="30">
        <f t="shared" si="5"/>
        <v>15</v>
      </c>
      <c r="T12" s="69">
        <f t="shared" si="6"/>
        <v>1</v>
      </c>
      <c r="U12" s="26"/>
      <c r="V12" s="66" t="s">
        <v>36</v>
      </c>
      <c r="W12" s="29">
        <v>15</v>
      </c>
      <c r="X12" s="29">
        <v>0</v>
      </c>
      <c r="Y12" s="67">
        <f t="shared" si="7"/>
        <v>0</v>
      </c>
      <c r="Z12" s="30">
        <f t="shared" si="8"/>
        <v>15</v>
      </c>
      <c r="AA12" s="69">
        <f t="shared" si="9"/>
        <v>1</v>
      </c>
    </row>
    <row r="13" spans="1:27" ht="16.5" x14ac:dyDescent="0.25">
      <c r="A13" s="66" t="s">
        <v>77</v>
      </c>
      <c r="B13" s="29">
        <v>6</v>
      </c>
      <c r="C13" s="29">
        <v>1</v>
      </c>
      <c r="D13" s="67">
        <f t="shared" si="0"/>
        <v>0.16666666666666666</v>
      </c>
      <c r="E13" s="68">
        <f t="shared" si="1"/>
        <v>5</v>
      </c>
      <c r="F13" s="69">
        <f t="shared" si="2"/>
        <v>0.83333333333333337</v>
      </c>
      <c r="G13" s="25"/>
      <c r="H13" s="66" t="s">
        <v>77</v>
      </c>
      <c r="I13" s="29"/>
      <c r="J13" s="29"/>
      <c r="K13" s="69">
        <v>0</v>
      </c>
      <c r="L13" s="30">
        <f t="shared" si="3"/>
        <v>0</v>
      </c>
      <c r="M13" s="69">
        <v>0</v>
      </c>
      <c r="N13" s="26"/>
      <c r="O13" s="66" t="s">
        <v>77</v>
      </c>
      <c r="P13" s="29">
        <v>13</v>
      </c>
      <c r="Q13" s="29">
        <v>0</v>
      </c>
      <c r="R13" s="67">
        <f t="shared" si="4"/>
        <v>0</v>
      </c>
      <c r="S13" s="30">
        <f t="shared" si="5"/>
        <v>13</v>
      </c>
      <c r="T13" s="69">
        <f t="shared" si="6"/>
        <v>1</v>
      </c>
      <c r="U13" s="26"/>
      <c r="V13" s="66" t="s">
        <v>77</v>
      </c>
      <c r="W13" s="29">
        <v>25</v>
      </c>
      <c r="X13" s="29">
        <v>0</v>
      </c>
      <c r="Y13" s="67">
        <f t="shared" si="7"/>
        <v>0</v>
      </c>
      <c r="Z13" s="30">
        <f t="shared" si="8"/>
        <v>25</v>
      </c>
      <c r="AA13" s="69">
        <f t="shared" si="9"/>
        <v>1</v>
      </c>
    </row>
    <row r="14" spans="1:27" ht="16.5" x14ac:dyDescent="0.25">
      <c r="A14" s="66" t="s">
        <v>38</v>
      </c>
      <c r="B14" s="29">
        <v>58</v>
      </c>
      <c r="C14" s="29">
        <v>0</v>
      </c>
      <c r="D14" s="67">
        <f t="shared" si="0"/>
        <v>0</v>
      </c>
      <c r="E14" s="68">
        <f t="shared" si="1"/>
        <v>58</v>
      </c>
      <c r="F14" s="69">
        <f t="shared" si="2"/>
        <v>1</v>
      </c>
      <c r="G14" s="25"/>
      <c r="H14" s="66" t="s">
        <v>38</v>
      </c>
      <c r="I14" s="29"/>
      <c r="J14" s="29"/>
      <c r="K14" s="69">
        <v>0</v>
      </c>
      <c r="L14" s="30">
        <f t="shared" si="3"/>
        <v>0</v>
      </c>
      <c r="M14" s="69">
        <v>0</v>
      </c>
      <c r="N14" s="26"/>
      <c r="O14" s="66" t="s">
        <v>38</v>
      </c>
      <c r="P14" s="29">
        <v>74</v>
      </c>
      <c r="Q14" s="29">
        <v>0</v>
      </c>
      <c r="R14" s="67">
        <f t="shared" si="4"/>
        <v>0</v>
      </c>
      <c r="S14" s="30">
        <f t="shared" si="5"/>
        <v>74</v>
      </c>
      <c r="T14" s="69">
        <f t="shared" si="6"/>
        <v>1</v>
      </c>
      <c r="U14" s="26"/>
      <c r="V14" s="66" t="s">
        <v>38</v>
      </c>
      <c r="W14" s="29">
        <v>26</v>
      </c>
      <c r="X14" s="29">
        <v>0</v>
      </c>
      <c r="Y14" s="67">
        <f t="shared" si="7"/>
        <v>0</v>
      </c>
      <c r="Z14" s="30">
        <f t="shared" si="8"/>
        <v>26</v>
      </c>
      <c r="AA14" s="69">
        <f t="shared" si="9"/>
        <v>1</v>
      </c>
    </row>
    <row r="15" spans="1:27" ht="16.5" x14ac:dyDescent="0.25">
      <c r="A15" s="66" t="s">
        <v>39</v>
      </c>
      <c r="B15" s="29">
        <v>67</v>
      </c>
      <c r="C15" s="29">
        <v>0</v>
      </c>
      <c r="D15" s="67">
        <f t="shared" si="0"/>
        <v>0</v>
      </c>
      <c r="E15" s="68">
        <f t="shared" si="1"/>
        <v>67</v>
      </c>
      <c r="F15" s="69">
        <f t="shared" si="2"/>
        <v>1</v>
      </c>
      <c r="G15" s="25"/>
      <c r="H15" s="66" t="s">
        <v>39</v>
      </c>
      <c r="I15" s="29"/>
      <c r="J15" s="29"/>
      <c r="K15" s="69">
        <v>0</v>
      </c>
      <c r="L15" s="30">
        <f t="shared" si="3"/>
        <v>0</v>
      </c>
      <c r="M15" s="69">
        <v>0</v>
      </c>
      <c r="N15" s="26"/>
      <c r="O15" s="66" t="s">
        <v>39</v>
      </c>
      <c r="P15" s="29">
        <v>92</v>
      </c>
      <c r="Q15" s="29">
        <v>0</v>
      </c>
      <c r="R15" s="67">
        <f t="shared" si="4"/>
        <v>0</v>
      </c>
      <c r="S15" s="30">
        <f t="shared" si="5"/>
        <v>92</v>
      </c>
      <c r="T15" s="69">
        <f t="shared" si="6"/>
        <v>1</v>
      </c>
      <c r="U15" s="26"/>
      <c r="V15" s="66" t="s">
        <v>39</v>
      </c>
      <c r="W15" s="29">
        <v>31</v>
      </c>
      <c r="X15" s="29">
        <v>1</v>
      </c>
      <c r="Y15" s="67">
        <f t="shared" si="7"/>
        <v>3.2258064516129031E-2</v>
      </c>
      <c r="Z15" s="30">
        <f t="shared" si="8"/>
        <v>30</v>
      </c>
      <c r="AA15" s="69">
        <f t="shared" si="9"/>
        <v>0.967741935483871</v>
      </c>
    </row>
    <row r="16" spans="1:27" x14ac:dyDescent="0.25">
      <c r="A16" s="66" t="s">
        <v>40</v>
      </c>
      <c r="B16" s="29">
        <v>140</v>
      </c>
      <c r="C16" s="29">
        <v>2</v>
      </c>
      <c r="D16" s="67">
        <f t="shared" si="0"/>
        <v>1.4285714285714285E-2</v>
      </c>
      <c r="E16" s="68">
        <f t="shared" si="1"/>
        <v>138</v>
      </c>
      <c r="F16" s="69">
        <f t="shared" si="2"/>
        <v>0.98571428571428577</v>
      </c>
      <c r="G16" s="25"/>
      <c r="H16" s="66" t="s">
        <v>40</v>
      </c>
      <c r="I16" s="29"/>
      <c r="J16" s="29"/>
      <c r="K16" s="69">
        <v>0</v>
      </c>
      <c r="L16" s="30">
        <f t="shared" si="3"/>
        <v>0</v>
      </c>
      <c r="M16" s="69">
        <v>0</v>
      </c>
      <c r="N16" s="26"/>
      <c r="O16" s="66" t="s">
        <v>40</v>
      </c>
      <c r="P16" s="29">
        <v>159</v>
      </c>
      <c r="Q16" s="29">
        <v>0</v>
      </c>
      <c r="R16" s="67">
        <f t="shared" si="4"/>
        <v>0</v>
      </c>
      <c r="S16" s="30">
        <f t="shared" si="5"/>
        <v>159</v>
      </c>
      <c r="T16" s="69">
        <f t="shared" si="6"/>
        <v>1</v>
      </c>
      <c r="U16" s="26"/>
      <c r="V16" s="66" t="s">
        <v>40</v>
      </c>
      <c r="W16" s="29">
        <v>102</v>
      </c>
      <c r="X16" s="29">
        <v>1</v>
      </c>
      <c r="Y16" s="67">
        <f t="shared" si="7"/>
        <v>9.8039215686274508E-3</v>
      </c>
      <c r="Z16" s="30">
        <f t="shared" si="8"/>
        <v>101</v>
      </c>
      <c r="AA16" s="69">
        <f t="shared" si="9"/>
        <v>0.99019607843137258</v>
      </c>
    </row>
    <row r="17" spans="1:27" x14ac:dyDescent="0.25">
      <c r="A17" s="66" t="s">
        <v>41</v>
      </c>
      <c r="B17" s="29">
        <v>428</v>
      </c>
      <c r="C17" s="29">
        <v>5</v>
      </c>
      <c r="D17" s="67">
        <f t="shared" si="0"/>
        <v>1.1682242990654205E-2</v>
      </c>
      <c r="E17" s="68">
        <f t="shared" si="1"/>
        <v>423</v>
      </c>
      <c r="F17" s="69">
        <f t="shared" si="2"/>
        <v>0.98831775700934577</v>
      </c>
      <c r="G17" s="25"/>
      <c r="H17" s="66" t="s">
        <v>41</v>
      </c>
      <c r="I17" s="29"/>
      <c r="J17" s="29"/>
      <c r="K17" s="69">
        <v>0</v>
      </c>
      <c r="L17" s="30">
        <f t="shared" si="3"/>
        <v>0</v>
      </c>
      <c r="M17" s="69">
        <v>0</v>
      </c>
      <c r="N17" s="26"/>
      <c r="O17" s="66" t="s">
        <v>41</v>
      </c>
      <c r="P17" s="29">
        <v>504</v>
      </c>
      <c r="Q17" s="29">
        <v>4</v>
      </c>
      <c r="R17" s="67">
        <f t="shared" si="4"/>
        <v>7.9365079365079361E-3</v>
      </c>
      <c r="S17" s="30">
        <f t="shared" si="5"/>
        <v>500</v>
      </c>
      <c r="T17" s="69">
        <f t="shared" si="6"/>
        <v>0.99206349206349209</v>
      </c>
      <c r="U17" s="26"/>
      <c r="V17" s="66" t="s">
        <v>41</v>
      </c>
      <c r="W17" s="29">
        <v>250</v>
      </c>
      <c r="X17" s="29">
        <v>1</v>
      </c>
      <c r="Y17" s="67">
        <f t="shared" si="7"/>
        <v>4.0000000000000001E-3</v>
      </c>
      <c r="Z17" s="30">
        <f t="shared" si="8"/>
        <v>249</v>
      </c>
      <c r="AA17" s="69">
        <f t="shared" si="9"/>
        <v>0.996</v>
      </c>
    </row>
    <row r="18" spans="1:27" x14ac:dyDescent="0.25">
      <c r="A18" s="66" t="s">
        <v>42</v>
      </c>
      <c r="B18" s="29">
        <v>116</v>
      </c>
      <c r="C18" s="29">
        <v>1</v>
      </c>
      <c r="D18" s="67">
        <f t="shared" si="0"/>
        <v>8.6206896551724137E-3</v>
      </c>
      <c r="E18" s="68">
        <f t="shared" si="1"/>
        <v>115</v>
      </c>
      <c r="F18" s="69">
        <f t="shared" si="2"/>
        <v>0.99137931034482762</v>
      </c>
      <c r="G18" s="25"/>
      <c r="H18" s="66" t="s">
        <v>42</v>
      </c>
      <c r="I18" s="29"/>
      <c r="J18" s="29"/>
      <c r="K18" s="69">
        <v>0</v>
      </c>
      <c r="L18" s="30">
        <f t="shared" si="3"/>
        <v>0</v>
      </c>
      <c r="M18" s="69">
        <v>0</v>
      </c>
      <c r="N18" s="26"/>
      <c r="O18" s="66" t="s">
        <v>42</v>
      </c>
      <c r="P18" s="29">
        <v>161</v>
      </c>
      <c r="Q18" s="29">
        <v>1</v>
      </c>
      <c r="R18" s="67">
        <f t="shared" si="4"/>
        <v>6.2111801242236021E-3</v>
      </c>
      <c r="S18" s="30">
        <f t="shared" si="5"/>
        <v>160</v>
      </c>
      <c r="T18" s="69">
        <f t="shared" si="6"/>
        <v>0.99378881987577639</v>
      </c>
      <c r="U18" s="26"/>
      <c r="V18" s="66" t="s">
        <v>42</v>
      </c>
      <c r="W18" s="29">
        <v>104</v>
      </c>
      <c r="X18" s="29">
        <v>0</v>
      </c>
      <c r="Y18" s="67">
        <f t="shared" si="7"/>
        <v>0</v>
      </c>
      <c r="Z18" s="30">
        <f t="shared" si="8"/>
        <v>104</v>
      </c>
      <c r="AA18" s="69">
        <f t="shared" si="9"/>
        <v>1</v>
      </c>
    </row>
    <row r="19" spans="1:27" x14ac:dyDescent="0.25">
      <c r="A19" s="66" t="s">
        <v>83</v>
      </c>
      <c r="B19" s="29">
        <v>68</v>
      </c>
      <c r="C19" s="29">
        <v>1</v>
      </c>
      <c r="D19" s="67">
        <f t="shared" si="0"/>
        <v>1.4705882352941176E-2</v>
      </c>
      <c r="E19" s="68">
        <f t="shared" si="1"/>
        <v>67</v>
      </c>
      <c r="F19" s="69">
        <f t="shared" si="2"/>
        <v>0.98529411764705888</v>
      </c>
      <c r="G19" s="25"/>
      <c r="H19" s="66" t="s">
        <v>83</v>
      </c>
      <c r="I19" s="29"/>
      <c r="J19" s="29"/>
      <c r="K19" s="69">
        <v>0</v>
      </c>
      <c r="L19" s="30">
        <f t="shared" si="3"/>
        <v>0</v>
      </c>
      <c r="M19" s="69">
        <v>0</v>
      </c>
      <c r="N19" s="26"/>
      <c r="O19" s="66" t="s">
        <v>83</v>
      </c>
      <c r="P19" s="29">
        <v>106</v>
      </c>
      <c r="Q19" s="29">
        <v>0</v>
      </c>
      <c r="R19" s="67">
        <f t="shared" si="4"/>
        <v>0</v>
      </c>
      <c r="S19" s="30">
        <f t="shared" si="5"/>
        <v>106</v>
      </c>
      <c r="T19" s="69">
        <f t="shared" si="6"/>
        <v>1</v>
      </c>
      <c r="U19" s="26"/>
      <c r="V19" s="66" t="s">
        <v>83</v>
      </c>
      <c r="W19" s="29">
        <v>108</v>
      </c>
      <c r="X19" s="29">
        <v>0</v>
      </c>
      <c r="Y19" s="67">
        <f t="shared" si="7"/>
        <v>0</v>
      </c>
      <c r="Z19" s="30">
        <f t="shared" si="8"/>
        <v>108</v>
      </c>
      <c r="AA19" s="69">
        <f t="shared" si="9"/>
        <v>1</v>
      </c>
    </row>
    <row r="20" spans="1:27" x14ac:dyDescent="0.25">
      <c r="A20" s="66" t="s">
        <v>78</v>
      </c>
      <c r="B20" s="29">
        <v>21</v>
      </c>
      <c r="C20" s="29">
        <v>0</v>
      </c>
      <c r="D20" s="67">
        <f t="shared" si="0"/>
        <v>0</v>
      </c>
      <c r="E20" s="68">
        <f t="shared" si="1"/>
        <v>21</v>
      </c>
      <c r="F20" s="69">
        <f t="shared" si="2"/>
        <v>1</v>
      </c>
      <c r="G20" s="25"/>
      <c r="H20" s="66" t="s">
        <v>78</v>
      </c>
      <c r="I20" s="29"/>
      <c r="J20" s="29"/>
      <c r="K20" s="69">
        <v>0</v>
      </c>
      <c r="L20" s="30">
        <f t="shared" si="3"/>
        <v>0</v>
      </c>
      <c r="M20" s="69">
        <v>0</v>
      </c>
      <c r="N20" s="26"/>
      <c r="O20" s="66" t="s">
        <v>78</v>
      </c>
      <c r="P20" s="29">
        <v>52</v>
      </c>
      <c r="Q20" s="29">
        <v>0</v>
      </c>
      <c r="R20" s="67">
        <f t="shared" si="4"/>
        <v>0</v>
      </c>
      <c r="S20" s="30">
        <f t="shared" si="5"/>
        <v>52</v>
      </c>
      <c r="T20" s="69">
        <f t="shared" si="6"/>
        <v>1</v>
      </c>
      <c r="U20" s="26"/>
      <c r="V20" s="66" t="s">
        <v>78</v>
      </c>
      <c r="W20" s="29">
        <v>44</v>
      </c>
      <c r="X20" s="29">
        <v>0</v>
      </c>
      <c r="Y20" s="67">
        <f t="shared" si="7"/>
        <v>0</v>
      </c>
      <c r="Z20" s="30">
        <f t="shared" si="8"/>
        <v>44</v>
      </c>
      <c r="AA20" s="69">
        <f t="shared" si="9"/>
        <v>1</v>
      </c>
    </row>
    <row r="21" spans="1:27" x14ac:dyDescent="0.25">
      <c r="A21" s="66" t="s">
        <v>15</v>
      </c>
      <c r="B21" s="70">
        <f>SUM(B7:B20)</f>
        <v>1038</v>
      </c>
      <c r="C21" s="70">
        <f>SUM(C7:C20)</f>
        <v>11</v>
      </c>
      <c r="D21" s="99">
        <f t="shared" si="0"/>
        <v>1.0597302504816955E-2</v>
      </c>
      <c r="E21" s="71">
        <f t="shared" si="1"/>
        <v>1027</v>
      </c>
      <c r="F21" s="42">
        <f t="shared" si="2"/>
        <v>0.98940269749518306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42">
        <f t="shared" si="3"/>
        <v>0</v>
      </c>
      <c r="M21" s="42">
        <v>0</v>
      </c>
      <c r="N21" s="26"/>
      <c r="O21" s="66" t="s">
        <v>15</v>
      </c>
      <c r="P21" s="70">
        <f>SUM(P7:P20)</f>
        <v>1356</v>
      </c>
      <c r="Q21" s="70">
        <f>SUM(Q7:Q20)</f>
        <v>7</v>
      </c>
      <c r="R21" s="80">
        <f t="shared" si="4"/>
        <v>5.1622418879056046E-3</v>
      </c>
      <c r="S21" s="42">
        <f t="shared" si="5"/>
        <v>1349</v>
      </c>
      <c r="T21" s="42">
        <f t="shared" si="6"/>
        <v>0.99483775811209441</v>
      </c>
      <c r="U21" s="26"/>
      <c r="V21" s="66" t="s">
        <v>15</v>
      </c>
      <c r="W21" s="70">
        <f>SUM(W7:W20)</f>
        <v>916</v>
      </c>
      <c r="X21" s="70">
        <f>SUM(X7:X20)</f>
        <v>5</v>
      </c>
      <c r="Y21" s="80">
        <f t="shared" si="7"/>
        <v>5.4585152838427945E-3</v>
      </c>
      <c r="Z21" s="95">
        <f t="shared" si="8"/>
        <v>911</v>
      </c>
      <c r="AA21" s="42">
        <f t="shared" si="9"/>
        <v>0.99454148471615722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8" t="s">
        <v>45</v>
      </c>
      <c r="B23" s="139" t="s">
        <v>26</v>
      </c>
      <c r="C23" s="139" t="s">
        <v>27</v>
      </c>
      <c r="D23" s="136" t="s">
        <v>28</v>
      </c>
      <c r="E23" s="139" t="s">
        <v>29</v>
      </c>
      <c r="F23" s="136" t="s">
        <v>30</v>
      </c>
      <c r="G23" s="25"/>
      <c r="H23" s="138" t="s">
        <v>45</v>
      </c>
      <c r="I23" s="139" t="s">
        <v>26</v>
      </c>
      <c r="J23" s="139" t="s">
        <v>27</v>
      </c>
      <c r="K23" s="136" t="s">
        <v>28</v>
      </c>
      <c r="L23" s="139" t="s">
        <v>29</v>
      </c>
      <c r="M23" s="136" t="s">
        <v>30</v>
      </c>
      <c r="N23" s="26"/>
      <c r="O23" s="138" t="s">
        <v>45</v>
      </c>
      <c r="P23" s="139" t="s">
        <v>26</v>
      </c>
      <c r="Q23" s="139" t="s">
        <v>27</v>
      </c>
      <c r="R23" s="136" t="s">
        <v>28</v>
      </c>
      <c r="S23" s="139" t="s">
        <v>29</v>
      </c>
      <c r="T23" s="136" t="s">
        <v>30</v>
      </c>
      <c r="U23" s="26"/>
      <c r="V23" s="138" t="s">
        <v>45</v>
      </c>
      <c r="W23" s="139" t="s">
        <v>26</v>
      </c>
      <c r="X23" s="139" t="s">
        <v>27</v>
      </c>
      <c r="Y23" s="136" t="s">
        <v>28</v>
      </c>
      <c r="Z23" s="139" t="s">
        <v>29</v>
      </c>
      <c r="AA23" s="136" t="s">
        <v>30</v>
      </c>
    </row>
    <row r="24" spans="1:27" x14ac:dyDescent="0.25">
      <c r="A24" s="138"/>
      <c r="B24" s="139"/>
      <c r="C24" s="139"/>
      <c r="D24" s="136"/>
      <c r="E24" s="139"/>
      <c r="F24" s="136"/>
      <c r="G24" s="25"/>
      <c r="H24" s="138"/>
      <c r="I24" s="139"/>
      <c r="J24" s="139"/>
      <c r="K24" s="136"/>
      <c r="L24" s="139"/>
      <c r="M24" s="136"/>
      <c r="N24" s="26"/>
      <c r="O24" s="138"/>
      <c r="P24" s="139"/>
      <c r="Q24" s="139"/>
      <c r="R24" s="136"/>
      <c r="S24" s="139"/>
      <c r="T24" s="136"/>
      <c r="U24" s="26"/>
      <c r="V24" s="138"/>
      <c r="W24" s="139"/>
      <c r="X24" s="139"/>
      <c r="Y24" s="136"/>
      <c r="Z24" s="139"/>
      <c r="AA24" s="136"/>
    </row>
    <row r="25" spans="1:27" x14ac:dyDescent="0.25">
      <c r="A25" s="63" t="s">
        <v>46</v>
      </c>
      <c r="B25" s="35">
        <v>35</v>
      </c>
      <c r="C25" s="35">
        <v>0</v>
      </c>
      <c r="D25" s="34">
        <f>+C25/B25</f>
        <v>0</v>
      </c>
      <c r="E25" s="64">
        <f t="shared" ref="E25:E35" si="10">+B25-C25</f>
        <v>35</v>
      </c>
      <c r="F25" s="34">
        <f t="shared" ref="F25:F35" si="11">+E25/B25</f>
        <v>1</v>
      </c>
      <c r="G25" s="25"/>
      <c r="H25" s="63" t="s">
        <v>46</v>
      </c>
      <c r="I25" s="35"/>
      <c r="J25" s="35"/>
      <c r="K25" s="34">
        <v>0</v>
      </c>
      <c r="L25" s="81">
        <f t="shared" ref="L25:L35" si="12">+I25-J25</f>
        <v>0</v>
      </c>
      <c r="M25" s="34">
        <v>0</v>
      </c>
      <c r="N25" s="26"/>
      <c r="O25" s="63" t="s">
        <v>46</v>
      </c>
      <c r="P25" s="35">
        <v>107</v>
      </c>
      <c r="Q25" s="35">
        <v>0</v>
      </c>
      <c r="R25" s="34">
        <f>+Q25/P25</f>
        <v>0</v>
      </c>
      <c r="S25" s="81">
        <f t="shared" ref="S25:S35" si="13">+P25-Q25</f>
        <v>107</v>
      </c>
      <c r="T25" s="34">
        <f t="shared" ref="T25:T35" si="14">+S25/P25</f>
        <v>1</v>
      </c>
      <c r="U25" s="26"/>
      <c r="V25" s="63" t="s">
        <v>46</v>
      </c>
      <c r="W25" s="35">
        <v>127</v>
      </c>
      <c r="X25" s="81">
        <v>0</v>
      </c>
      <c r="Y25" s="34">
        <f>+X25/W25</f>
        <v>0</v>
      </c>
      <c r="Z25" s="81">
        <f t="shared" ref="Z25:Z35" si="15">+W25-X25</f>
        <v>127</v>
      </c>
      <c r="AA25" s="34">
        <f t="shared" ref="AA25:AA35" si="16">+Z25/W25</f>
        <v>1</v>
      </c>
    </row>
    <row r="26" spans="1:27" x14ac:dyDescent="0.25">
      <c r="A26" s="63" t="s">
        <v>47</v>
      </c>
      <c r="B26" s="35">
        <v>120</v>
      </c>
      <c r="C26" s="35">
        <v>1</v>
      </c>
      <c r="D26" s="34">
        <f t="shared" ref="D26:D35" si="17">+C26/B26</f>
        <v>8.3333333333333332E-3</v>
      </c>
      <c r="E26" s="64">
        <f t="shared" si="10"/>
        <v>119</v>
      </c>
      <c r="F26" s="34">
        <f t="shared" si="11"/>
        <v>0.9916666666666667</v>
      </c>
      <c r="G26" s="25"/>
      <c r="H26" s="63" t="s">
        <v>47</v>
      </c>
      <c r="I26" s="35"/>
      <c r="J26" s="35"/>
      <c r="K26" s="34">
        <v>0</v>
      </c>
      <c r="L26" s="81">
        <f t="shared" si="12"/>
        <v>0</v>
      </c>
      <c r="M26" s="34">
        <v>0</v>
      </c>
      <c r="N26" s="26"/>
      <c r="O26" s="63" t="s">
        <v>47</v>
      </c>
      <c r="P26" s="35">
        <v>110</v>
      </c>
      <c r="Q26" s="35">
        <v>0</v>
      </c>
      <c r="R26" s="34">
        <f t="shared" ref="R26:R35" si="18">+Q26/P26</f>
        <v>0</v>
      </c>
      <c r="S26" s="81">
        <f t="shared" si="13"/>
        <v>110</v>
      </c>
      <c r="T26" s="34">
        <f t="shared" si="14"/>
        <v>1</v>
      </c>
      <c r="U26" s="26"/>
      <c r="V26" s="63" t="s">
        <v>47</v>
      </c>
      <c r="W26" s="35">
        <v>80</v>
      </c>
      <c r="X26" s="81">
        <v>0</v>
      </c>
      <c r="Y26" s="34">
        <f t="shared" ref="Y26:Y35" si="19">+X26/W26</f>
        <v>0</v>
      </c>
      <c r="Z26" s="81">
        <f t="shared" si="15"/>
        <v>80</v>
      </c>
      <c r="AA26" s="34">
        <f t="shared" si="16"/>
        <v>1</v>
      </c>
    </row>
    <row r="27" spans="1:27" x14ac:dyDescent="0.25">
      <c r="A27" s="63" t="s">
        <v>79</v>
      </c>
      <c r="B27" s="35">
        <v>11</v>
      </c>
      <c r="C27" s="35">
        <v>1</v>
      </c>
      <c r="D27" s="34">
        <f t="shared" si="17"/>
        <v>9.0909090909090912E-2</v>
      </c>
      <c r="E27" s="64">
        <f t="shared" si="10"/>
        <v>10</v>
      </c>
      <c r="F27" s="34">
        <f t="shared" si="11"/>
        <v>0.90909090909090906</v>
      </c>
      <c r="G27" s="25"/>
      <c r="H27" s="63" t="s">
        <v>79</v>
      </c>
      <c r="I27" s="35"/>
      <c r="J27" s="35"/>
      <c r="K27" s="34">
        <v>0</v>
      </c>
      <c r="L27" s="81">
        <f t="shared" si="12"/>
        <v>0</v>
      </c>
      <c r="M27" s="34">
        <v>0</v>
      </c>
      <c r="N27" s="26"/>
      <c r="O27" s="63" t="s">
        <v>79</v>
      </c>
      <c r="P27" s="35">
        <v>20</v>
      </c>
      <c r="Q27" s="35">
        <v>0</v>
      </c>
      <c r="R27" s="34">
        <f t="shared" si="18"/>
        <v>0</v>
      </c>
      <c r="S27" s="81">
        <f t="shared" si="13"/>
        <v>20</v>
      </c>
      <c r="T27" s="34">
        <f t="shared" si="14"/>
        <v>1</v>
      </c>
      <c r="U27" s="26"/>
      <c r="V27" s="63" t="s">
        <v>79</v>
      </c>
      <c r="W27" s="35">
        <v>41</v>
      </c>
      <c r="X27" s="81">
        <v>1</v>
      </c>
      <c r="Y27" s="34">
        <f t="shared" si="19"/>
        <v>2.4390243902439025E-2</v>
      </c>
      <c r="Z27" s="81">
        <f t="shared" si="15"/>
        <v>40</v>
      </c>
      <c r="AA27" s="34">
        <f t="shared" si="16"/>
        <v>0.97560975609756095</v>
      </c>
    </row>
    <row r="28" spans="1:27" x14ac:dyDescent="0.25">
      <c r="A28" s="63" t="s">
        <v>80</v>
      </c>
      <c r="B28" s="35">
        <v>223</v>
      </c>
      <c r="C28" s="35">
        <v>2</v>
      </c>
      <c r="D28" s="34">
        <f t="shared" si="17"/>
        <v>8.9686098654708519E-3</v>
      </c>
      <c r="E28" s="64">
        <f t="shared" si="10"/>
        <v>221</v>
      </c>
      <c r="F28" s="34">
        <f t="shared" si="11"/>
        <v>0.99103139013452912</v>
      </c>
      <c r="G28" s="25"/>
      <c r="H28" s="63" t="s">
        <v>80</v>
      </c>
      <c r="I28" s="35"/>
      <c r="J28" s="35"/>
      <c r="K28" s="34">
        <v>0</v>
      </c>
      <c r="L28" s="81">
        <f t="shared" si="12"/>
        <v>0</v>
      </c>
      <c r="M28" s="34">
        <v>0</v>
      </c>
      <c r="N28" s="26"/>
      <c r="O28" s="63" t="s">
        <v>80</v>
      </c>
      <c r="P28" s="35">
        <v>272</v>
      </c>
      <c r="Q28" s="35">
        <v>0</v>
      </c>
      <c r="R28" s="34">
        <f t="shared" si="18"/>
        <v>0</v>
      </c>
      <c r="S28" s="81">
        <f t="shared" si="13"/>
        <v>272</v>
      </c>
      <c r="T28" s="34">
        <f t="shared" si="14"/>
        <v>1</v>
      </c>
      <c r="U28" s="26"/>
      <c r="V28" s="63" t="s">
        <v>80</v>
      </c>
      <c r="W28" s="35">
        <v>225</v>
      </c>
      <c r="X28" s="81">
        <v>1</v>
      </c>
      <c r="Y28" s="34">
        <f t="shared" si="19"/>
        <v>4.4444444444444444E-3</v>
      </c>
      <c r="Z28" s="81">
        <f t="shared" si="15"/>
        <v>224</v>
      </c>
      <c r="AA28" s="34">
        <f t="shared" si="16"/>
        <v>0.99555555555555553</v>
      </c>
    </row>
    <row r="29" spans="1:27" x14ac:dyDescent="0.25">
      <c r="A29" s="63" t="s">
        <v>82</v>
      </c>
      <c r="B29" s="35">
        <v>4</v>
      </c>
      <c r="C29" s="35">
        <v>0</v>
      </c>
      <c r="D29" s="34">
        <f>IFERROR(+C29/B29,0)</f>
        <v>0</v>
      </c>
      <c r="E29" s="64">
        <f t="shared" si="10"/>
        <v>4</v>
      </c>
      <c r="F29" s="34">
        <f>IFERROR(+E29/B29,0)</f>
        <v>1</v>
      </c>
      <c r="G29" s="25"/>
      <c r="H29" s="63" t="s">
        <v>82</v>
      </c>
      <c r="I29" s="35"/>
      <c r="J29" s="35"/>
      <c r="K29" s="34">
        <v>0</v>
      </c>
      <c r="L29" s="81">
        <f t="shared" si="12"/>
        <v>0</v>
      </c>
      <c r="M29" s="34">
        <v>0</v>
      </c>
      <c r="N29" s="26"/>
      <c r="O29" s="63" t="s">
        <v>82</v>
      </c>
      <c r="P29" s="35">
        <v>3</v>
      </c>
      <c r="Q29" s="35">
        <v>0</v>
      </c>
      <c r="R29" s="34">
        <f>IFERROR(+Q29/P29,"0.00%")</f>
        <v>0</v>
      </c>
      <c r="S29" s="81">
        <f t="shared" si="13"/>
        <v>3</v>
      </c>
      <c r="T29" s="34">
        <f>IFERROR(+S29/P29,"0.00%")</f>
        <v>1</v>
      </c>
      <c r="U29" s="26"/>
      <c r="V29" s="63" t="s">
        <v>82</v>
      </c>
      <c r="W29" s="35">
        <v>18</v>
      </c>
      <c r="X29" s="81">
        <v>0</v>
      </c>
      <c r="Y29" s="34">
        <f t="shared" si="19"/>
        <v>0</v>
      </c>
      <c r="Z29" s="81">
        <f t="shared" si="15"/>
        <v>18</v>
      </c>
      <c r="AA29" s="34">
        <f t="shared" si="16"/>
        <v>1</v>
      </c>
    </row>
    <row r="30" spans="1:27" x14ac:dyDescent="0.25">
      <c r="A30" s="63" t="s">
        <v>51</v>
      </c>
      <c r="B30" s="35">
        <v>48</v>
      </c>
      <c r="C30" s="35">
        <v>0</v>
      </c>
      <c r="D30" s="34">
        <f t="shared" si="17"/>
        <v>0</v>
      </c>
      <c r="E30" s="64">
        <f t="shared" si="10"/>
        <v>48</v>
      </c>
      <c r="F30" s="34">
        <f t="shared" si="11"/>
        <v>1</v>
      </c>
      <c r="G30" s="25"/>
      <c r="H30" s="63" t="s">
        <v>51</v>
      </c>
      <c r="I30" s="35"/>
      <c r="J30" s="35"/>
      <c r="K30" s="34">
        <v>0</v>
      </c>
      <c r="L30" s="81">
        <f t="shared" si="12"/>
        <v>0</v>
      </c>
      <c r="M30" s="34">
        <v>0</v>
      </c>
      <c r="N30" s="26"/>
      <c r="O30" s="63" t="s">
        <v>51</v>
      </c>
      <c r="P30" s="35">
        <v>65</v>
      </c>
      <c r="Q30" s="35">
        <v>0</v>
      </c>
      <c r="R30" s="34">
        <f t="shared" si="18"/>
        <v>0</v>
      </c>
      <c r="S30" s="81">
        <f t="shared" si="13"/>
        <v>65</v>
      </c>
      <c r="T30" s="34">
        <f t="shared" si="14"/>
        <v>1</v>
      </c>
      <c r="U30" s="26"/>
      <c r="V30" s="63" t="s">
        <v>51</v>
      </c>
      <c r="W30" s="35">
        <v>101</v>
      </c>
      <c r="X30" s="81">
        <v>0</v>
      </c>
      <c r="Y30" s="34">
        <f t="shared" si="19"/>
        <v>0</v>
      </c>
      <c r="Z30" s="81">
        <f t="shared" si="15"/>
        <v>101</v>
      </c>
      <c r="AA30" s="34">
        <f t="shared" si="16"/>
        <v>1</v>
      </c>
    </row>
    <row r="31" spans="1:27" x14ac:dyDescent="0.25">
      <c r="A31" s="63" t="s">
        <v>52</v>
      </c>
      <c r="B31" s="35">
        <v>50</v>
      </c>
      <c r="C31" s="35">
        <v>1</v>
      </c>
      <c r="D31" s="34">
        <f t="shared" si="17"/>
        <v>0.02</v>
      </c>
      <c r="E31" s="64">
        <f t="shared" si="10"/>
        <v>49</v>
      </c>
      <c r="F31" s="34">
        <f t="shared" si="11"/>
        <v>0.98</v>
      </c>
      <c r="G31" s="25"/>
      <c r="H31" s="63" t="s">
        <v>52</v>
      </c>
      <c r="I31" s="35"/>
      <c r="J31" s="35"/>
      <c r="K31" s="34">
        <v>0</v>
      </c>
      <c r="L31" s="81">
        <f t="shared" si="12"/>
        <v>0</v>
      </c>
      <c r="M31" s="34">
        <v>0</v>
      </c>
      <c r="N31" s="26"/>
      <c r="O31" s="63" t="s">
        <v>52</v>
      </c>
      <c r="P31" s="35">
        <v>42</v>
      </c>
      <c r="Q31" s="35">
        <v>0</v>
      </c>
      <c r="R31" s="34">
        <f t="shared" si="18"/>
        <v>0</v>
      </c>
      <c r="S31" s="81">
        <f t="shared" si="13"/>
        <v>42</v>
      </c>
      <c r="T31" s="34">
        <f t="shared" si="14"/>
        <v>1</v>
      </c>
      <c r="U31" s="26"/>
      <c r="V31" s="63" t="s">
        <v>52</v>
      </c>
      <c r="W31" s="35">
        <v>52</v>
      </c>
      <c r="X31" s="81">
        <v>1</v>
      </c>
      <c r="Y31" s="34">
        <f t="shared" si="19"/>
        <v>1.9230769230769232E-2</v>
      </c>
      <c r="Z31" s="81">
        <f t="shared" si="15"/>
        <v>51</v>
      </c>
      <c r="AA31" s="34">
        <f t="shared" si="16"/>
        <v>0.98076923076923073</v>
      </c>
    </row>
    <row r="32" spans="1:27" x14ac:dyDescent="0.25">
      <c r="A32" s="63" t="s">
        <v>53</v>
      </c>
      <c r="B32" s="35">
        <v>7</v>
      </c>
      <c r="C32" s="35">
        <v>0</v>
      </c>
      <c r="D32" s="34">
        <f t="shared" si="17"/>
        <v>0</v>
      </c>
      <c r="E32" s="64">
        <f t="shared" si="10"/>
        <v>7</v>
      </c>
      <c r="F32" s="34">
        <f t="shared" si="11"/>
        <v>1</v>
      </c>
      <c r="G32" s="25"/>
      <c r="H32" s="63" t="s">
        <v>53</v>
      </c>
      <c r="I32" s="35"/>
      <c r="J32" s="35"/>
      <c r="K32" s="34">
        <v>0</v>
      </c>
      <c r="L32" s="81">
        <f t="shared" si="12"/>
        <v>0</v>
      </c>
      <c r="M32" s="34">
        <v>0</v>
      </c>
      <c r="N32" s="26"/>
      <c r="O32" s="63" t="s">
        <v>53</v>
      </c>
      <c r="P32" s="35">
        <v>30</v>
      </c>
      <c r="Q32" s="35">
        <v>2</v>
      </c>
      <c r="R32" s="34">
        <f t="shared" si="18"/>
        <v>6.6666666666666666E-2</v>
      </c>
      <c r="S32" s="81">
        <f t="shared" si="13"/>
        <v>28</v>
      </c>
      <c r="T32" s="34">
        <f t="shared" si="14"/>
        <v>0.93333333333333335</v>
      </c>
      <c r="U32" s="26"/>
      <c r="V32" s="63" t="s">
        <v>53</v>
      </c>
      <c r="W32" s="35">
        <v>30</v>
      </c>
      <c r="X32" s="81">
        <v>1</v>
      </c>
      <c r="Y32" s="34">
        <f t="shared" si="19"/>
        <v>3.3333333333333333E-2</v>
      </c>
      <c r="Z32" s="81">
        <f t="shared" si="15"/>
        <v>29</v>
      </c>
      <c r="AA32" s="34">
        <f t="shared" si="16"/>
        <v>0.96666666666666667</v>
      </c>
    </row>
    <row r="33" spans="1:27" x14ac:dyDescent="0.25">
      <c r="A33" s="63" t="s">
        <v>54</v>
      </c>
      <c r="B33" s="35">
        <v>2</v>
      </c>
      <c r="C33" s="35">
        <v>0</v>
      </c>
      <c r="D33" s="34">
        <f t="shared" si="17"/>
        <v>0</v>
      </c>
      <c r="E33" s="64">
        <f t="shared" si="10"/>
        <v>2</v>
      </c>
      <c r="F33" s="34">
        <f t="shared" si="11"/>
        <v>1</v>
      </c>
      <c r="G33" s="25"/>
      <c r="H33" s="63" t="s">
        <v>54</v>
      </c>
      <c r="I33" s="35"/>
      <c r="J33" s="35"/>
      <c r="K33" s="34">
        <v>0</v>
      </c>
      <c r="L33" s="81">
        <f t="shared" si="12"/>
        <v>0</v>
      </c>
      <c r="M33" s="34">
        <v>0</v>
      </c>
      <c r="N33" s="26"/>
      <c r="O33" s="63" t="s">
        <v>54</v>
      </c>
      <c r="P33" s="35">
        <v>15</v>
      </c>
      <c r="Q33" s="35">
        <v>0</v>
      </c>
      <c r="R33" s="34">
        <f t="shared" si="18"/>
        <v>0</v>
      </c>
      <c r="S33" s="81">
        <f t="shared" si="13"/>
        <v>15</v>
      </c>
      <c r="T33" s="34">
        <f t="shared" si="14"/>
        <v>1</v>
      </c>
      <c r="U33" s="26"/>
      <c r="V33" s="63" t="s">
        <v>54</v>
      </c>
      <c r="W33" s="35">
        <v>11</v>
      </c>
      <c r="X33" s="81">
        <v>0</v>
      </c>
      <c r="Y33" s="34">
        <f t="shared" si="19"/>
        <v>0</v>
      </c>
      <c r="Z33" s="81">
        <f t="shared" si="15"/>
        <v>11</v>
      </c>
      <c r="AA33" s="34">
        <f t="shared" si="16"/>
        <v>1</v>
      </c>
    </row>
    <row r="34" spans="1:27" x14ac:dyDescent="0.25">
      <c r="A34" s="63" t="s">
        <v>55</v>
      </c>
      <c r="B34" s="35">
        <v>2</v>
      </c>
      <c r="C34" s="35">
        <v>0</v>
      </c>
      <c r="D34" s="34">
        <f t="shared" si="17"/>
        <v>0</v>
      </c>
      <c r="E34" s="64">
        <f t="shared" si="10"/>
        <v>2</v>
      </c>
      <c r="F34" s="34">
        <f t="shared" si="11"/>
        <v>1</v>
      </c>
      <c r="G34" s="25"/>
      <c r="H34" s="63" t="s">
        <v>55</v>
      </c>
      <c r="I34" s="35"/>
      <c r="J34" s="35"/>
      <c r="K34" s="34">
        <v>0</v>
      </c>
      <c r="L34" s="81">
        <f t="shared" si="12"/>
        <v>0</v>
      </c>
      <c r="M34" s="34">
        <v>0</v>
      </c>
      <c r="N34" s="26"/>
      <c r="O34" s="63" t="s">
        <v>55</v>
      </c>
      <c r="P34" s="35">
        <v>2</v>
      </c>
      <c r="Q34" s="35">
        <v>0</v>
      </c>
      <c r="R34" s="34">
        <f t="shared" si="18"/>
        <v>0</v>
      </c>
      <c r="S34" s="81">
        <f t="shared" si="13"/>
        <v>2</v>
      </c>
      <c r="T34" s="34">
        <f t="shared" si="14"/>
        <v>1</v>
      </c>
      <c r="U34" s="26"/>
      <c r="V34" s="63" t="s">
        <v>55</v>
      </c>
      <c r="W34" s="35">
        <v>9</v>
      </c>
      <c r="X34" s="81">
        <v>0</v>
      </c>
      <c r="Y34" s="34">
        <f t="shared" si="19"/>
        <v>0</v>
      </c>
      <c r="Z34" s="81">
        <f t="shared" si="15"/>
        <v>9</v>
      </c>
      <c r="AA34" s="34">
        <f t="shared" si="16"/>
        <v>1</v>
      </c>
    </row>
    <row r="35" spans="1:27" x14ac:dyDescent="0.25">
      <c r="A35" s="63" t="s">
        <v>15</v>
      </c>
      <c r="B35" s="65">
        <f>SUM(B25:B34)</f>
        <v>502</v>
      </c>
      <c r="C35" s="65">
        <f>SUM(C25:C34)</f>
        <v>5</v>
      </c>
      <c r="D35" s="36">
        <f t="shared" si="17"/>
        <v>9.9601593625498006E-3</v>
      </c>
      <c r="E35" s="76">
        <f t="shared" si="10"/>
        <v>497</v>
      </c>
      <c r="F35" s="36">
        <f t="shared" si="11"/>
        <v>0.99003984063745021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36">
        <f t="shared" si="12"/>
        <v>0</v>
      </c>
      <c r="M35" s="36">
        <v>0</v>
      </c>
      <c r="N35" s="26"/>
      <c r="O35" s="63" t="s">
        <v>15</v>
      </c>
      <c r="P35" s="65">
        <f>SUM(P25:P34)</f>
        <v>666</v>
      </c>
      <c r="Q35" s="85">
        <f>SUM(Q25:Q34)</f>
        <v>2</v>
      </c>
      <c r="R35" s="36">
        <f t="shared" si="18"/>
        <v>3.003003003003003E-3</v>
      </c>
      <c r="S35" s="36">
        <f t="shared" si="13"/>
        <v>664</v>
      </c>
      <c r="T35" s="36">
        <f t="shared" si="14"/>
        <v>0.99699699699699695</v>
      </c>
      <c r="U35" s="26"/>
      <c r="V35" s="63" t="s">
        <v>15</v>
      </c>
      <c r="W35" s="65">
        <f>SUM(W25:W34)</f>
        <v>694</v>
      </c>
      <c r="X35" s="65">
        <f>SUM(X25:X34)</f>
        <v>4</v>
      </c>
      <c r="Y35" s="36">
        <f t="shared" si="19"/>
        <v>5.763688760806916E-3</v>
      </c>
      <c r="Z35" s="94">
        <f t="shared" si="15"/>
        <v>690</v>
      </c>
      <c r="AA35" s="36">
        <f t="shared" si="16"/>
        <v>0.99423631123919309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37" t="s">
        <v>56</v>
      </c>
      <c r="B37" s="137" t="s">
        <v>26</v>
      </c>
      <c r="C37" s="137" t="s">
        <v>27</v>
      </c>
      <c r="D37" s="136" t="s">
        <v>28</v>
      </c>
      <c r="E37" s="137" t="s">
        <v>29</v>
      </c>
      <c r="F37" s="136" t="s">
        <v>30</v>
      </c>
      <c r="G37" s="25"/>
      <c r="H37" s="137" t="s">
        <v>56</v>
      </c>
      <c r="I37" s="137" t="s">
        <v>26</v>
      </c>
      <c r="J37" s="137" t="s">
        <v>27</v>
      </c>
      <c r="K37" s="136" t="s">
        <v>28</v>
      </c>
      <c r="L37" s="137" t="s">
        <v>29</v>
      </c>
      <c r="M37" s="136" t="s">
        <v>30</v>
      </c>
      <c r="N37" s="26"/>
      <c r="O37" s="137" t="s">
        <v>56</v>
      </c>
      <c r="P37" s="137" t="s">
        <v>26</v>
      </c>
      <c r="Q37" s="137" t="s">
        <v>27</v>
      </c>
      <c r="R37" s="136" t="s">
        <v>28</v>
      </c>
      <c r="S37" s="137" t="s">
        <v>29</v>
      </c>
      <c r="T37" s="136" t="s">
        <v>30</v>
      </c>
      <c r="U37" s="26"/>
      <c r="V37" s="137" t="s">
        <v>56</v>
      </c>
      <c r="W37" s="137" t="s">
        <v>26</v>
      </c>
      <c r="X37" s="137" t="s">
        <v>27</v>
      </c>
      <c r="Y37" s="136" t="s">
        <v>28</v>
      </c>
      <c r="Z37" s="137" t="s">
        <v>29</v>
      </c>
      <c r="AA37" s="136" t="s">
        <v>30</v>
      </c>
    </row>
    <row r="38" spans="1:27" x14ac:dyDescent="0.25">
      <c r="A38" s="137"/>
      <c r="B38" s="137"/>
      <c r="C38" s="137"/>
      <c r="D38" s="136"/>
      <c r="E38" s="137"/>
      <c r="F38" s="136"/>
      <c r="G38" s="25"/>
      <c r="H38" s="137"/>
      <c r="I38" s="137"/>
      <c r="J38" s="137"/>
      <c r="K38" s="136"/>
      <c r="L38" s="137"/>
      <c r="M38" s="136"/>
      <c r="N38" s="26"/>
      <c r="O38" s="137"/>
      <c r="P38" s="137"/>
      <c r="Q38" s="137"/>
      <c r="R38" s="136"/>
      <c r="S38" s="137"/>
      <c r="T38" s="136"/>
      <c r="U38" s="26"/>
      <c r="V38" s="137"/>
      <c r="W38" s="137"/>
      <c r="X38" s="137"/>
      <c r="Y38" s="136"/>
      <c r="Z38" s="137"/>
      <c r="AA38" s="136"/>
    </row>
    <row r="39" spans="1:27" x14ac:dyDescent="0.25">
      <c r="A39" s="72" t="s">
        <v>57</v>
      </c>
      <c r="B39" s="38">
        <v>1269</v>
      </c>
      <c r="C39" s="38">
        <v>38</v>
      </c>
      <c r="D39" s="39">
        <f>+C39/B39</f>
        <v>2.9944838455476755E-2</v>
      </c>
      <c r="E39" s="73">
        <f t="shared" ref="E39:E47" si="20">+B39-C39</f>
        <v>1231</v>
      </c>
      <c r="F39" s="39">
        <f t="shared" ref="F39:F47" si="21">+E39/B39</f>
        <v>0.9700551615445232</v>
      </c>
      <c r="G39" s="25"/>
      <c r="H39" s="72" t="s">
        <v>57</v>
      </c>
      <c r="I39" s="38"/>
      <c r="J39" s="38"/>
      <c r="K39" s="39">
        <v>0</v>
      </c>
      <c r="L39" s="40">
        <f t="shared" ref="L39:L49" si="22">+I39-J39</f>
        <v>0</v>
      </c>
      <c r="M39" s="39">
        <v>0</v>
      </c>
      <c r="N39" s="26"/>
      <c r="O39" s="72" t="s">
        <v>57</v>
      </c>
      <c r="P39" s="38">
        <v>1264</v>
      </c>
      <c r="Q39" s="38">
        <v>22</v>
      </c>
      <c r="R39" s="39">
        <f>+Q39/P39</f>
        <v>1.740506329113924E-2</v>
      </c>
      <c r="S39" s="40">
        <f t="shared" ref="S39:S47" si="23">+P39-Q39</f>
        <v>1242</v>
      </c>
      <c r="T39" s="39">
        <f t="shared" ref="T39:T47" si="24">+S39/P39</f>
        <v>0.98259493670886078</v>
      </c>
      <c r="U39" s="26"/>
      <c r="V39" s="72" t="s">
        <v>57</v>
      </c>
      <c r="W39" s="38">
        <v>743</v>
      </c>
      <c r="X39" s="40">
        <v>16</v>
      </c>
      <c r="Y39" s="39">
        <f>+X39/W39</f>
        <v>2.1534320323014805E-2</v>
      </c>
      <c r="Z39" s="40">
        <f t="shared" ref="Z39:Z47" si="25">+W39-X39</f>
        <v>727</v>
      </c>
      <c r="AA39" s="39">
        <f t="shared" ref="AA39:AA47" si="26">+Z39/W39</f>
        <v>0.97846567967698517</v>
      </c>
    </row>
    <row r="40" spans="1:27" x14ac:dyDescent="0.25">
      <c r="A40" s="72" t="s">
        <v>58</v>
      </c>
      <c r="B40" s="38">
        <v>1506</v>
      </c>
      <c r="C40" s="38">
        <v>19</v>
      </c>
      <c r="D40" s="39">
        <f t="shared" ref="D40:D47" si="27">+C40/B40</f>
        <v>1.2616201859229747E-2</v>
      </c>
      <c r="E40" s="73">
        <f t="shared" si="20"/>
        <v>1487</v>
      </c>
      <c r="F40" s="39">
        <f t="shared" si="21"/>
        <v>0.98738379814077026</v>
      </c>
      <c r="G40" s="25"/>
      <c r="H40" s="72" t="s">
        <v>58</v>
      </c>
      <c r="I40" s="38"/>
      <c r="J40" s="38"/>
      <c r="K40" s="39">
        <v>0</v>
      </c>
      <c r="L40" s="40">
        <f t="shared" si="22"/>
        <v>0</v>
      </c>
      <c r="M40" s="39">
        <v>0</v>
      </c>
      <c r="N40" s="26"/>
      <c r="O40" s="72" t="s">
        <v>58</v>
      </c>
      <c r="P40" s="38">
        <v>2307</v>
      </c>
      <c r="Q40" s="38">
        <v>10</v>
      </c>
      <c r="R40" s="39">
        <f t="shared" ref="R40:R47" si="28">+Q40/P40</f>
        <v>4.3346337234503683E-3</v>
      </c>
      <c r="S40" s="40">
        <f t="shared" si="23"/>
        <v>2297</v>
      </c>
      <c r="T40" s="39">
        <f t="shared" si="24"/>
        <v>0.99566536627654967</v>
      </c>
      <c r="U40" s="26"/>
      <c r="V40" s="72" t="s">
        <v>58</v>
      </c>
      <c r="W40" s="38">
        <v>1172</v>
      </c>
      <c r="X40" s="40">
        <v>17</v>
      </c>
      <c r="Y40" s="39">
        <f t="shared" ref="Y40:Y47" si="29">+X40/W40</f>
        <v>1.4505119453924915E-2</v>
      </c>
      <c r="Z40" s="40">
        <f t="shared" si="25"/>
        <v>1155</v>
      </c>
      <c r="AA40" s="39">
        <f t="shared" si="26"/>
        <v>0.98549488054607504</v>
      </c>
    </row>
    <row r="41" spans="1:27" x14ac:dyDescent="0.25">
      <c r="A41" s="72" t="s">
        <v>59</v>
      </c>
      <c r="B41" s="38">
        <v>21</v>
      </c>
      <c r="C41" s="38">
        <v>0</v>
      </c>
      <c r="D41" s="39">
        <f t="shared" si="27"/>
        <v>0</v>
      </c>
      <c r="E41" s="73">
        <f t="shared" si="20"/>
        <v>21</v>
      </c>
      <c r="F41" s="39">
        <f t="shared" si="21"/>
        <v>1</v>
      </c>
      <c r="G41" s="25"/>
      <c r="H41" s="72" t="s">
        <v>59</v>
      </c>
      <c r="I41" s="38"/>
      <c r="J41" s="38"/>
      <c r="K41" s="39">
        <v>0</v>
      </c>
      <c r="L41" s="40">
        <f t="shared" si="22"/>
        <v>0</v>
      </c>
      <c r="M41" s="39">
        <v>0</v>
      </c>
      <c r="N41" s="26"/>
      <c r="O41" s="72" t="s">
        <v>59</v>
      </c>
      <c r="P41" s="38">
        <v>37</v>
      </c>
      <c r="Q41" s="38">
        <v>0</v>
      </c>
      <c r="R41" s="39">
        <f t="shared" si="28"/>
        <v>0</v>
      </c>
      <c r="S41" s="40">
        <f t="shared" si="23"/>
        <v>37</v>
      </c>
      <c r="T41" s="39">
        <f t="shared" si="24"/>
        <v>1</v>
      </c>
      <c r="U41" s="26"/>
      <c r="V41" s="72" t="s">
        <v>59</v>
      </c>
      <c r="W41" s="38">
        <v>29</v>
      </c>
      <c r="X41" s="40">
        <v>2</v>
      </c>
      <c r="Y41" s="39">
        <f t="shared" si="29"/>
        <v>6.8965517241379309E-2</v>
      </c>
      <c r="Z41" s="40">
        <f t="shared" si="25"/>
        <v>27</v>
      </c>
      <c r="AA41" s="39">
        <f t="shared" si="26"/>
        <v>0.93103448275862066</v>
      </c>
    </row>
    <row r="42" spans="1:27" x14ac:dyDescent="0.25">
      <c r="A42" s="72" t="s">
        <v>60</v>
      </c>
      <c r="B42" s="38">
        <v>20</v>
      </c>
      <c r="C42" s="38">
        <v>0</v>
      </c>
      <c r="D42" s="39">
        <f t="shared" si="27"/>
        <v>0</v>
      </c>
      <c r="E42" s="73">
        <f t="shared" si="20"/>
        <v>20</v>
      </c>
      <c r="F42" s="39">
        <f t="shared" si="21"/>
        <v>1</v>
      </c>
      <c r="G42" s="25"/>
      <c r="H42" s="72" t="s">
        <v>60</v>
      </c>
      <c r="I42" s="38"/>
      <c r="J42" s="38"/>
      <c r="K42" s="39">
        <v>0</v>
      </c>
      <c r="L42" s="40">
        <f t="shared" si="22"/>
        <v>0</v>
      </c>
      <c r="M42" s="39">
        <v>0</v>
      </c>
      <c r="N42" s="26"/>
      <c r="O42" s="72" t="s">
        <v>60</v>
      </c>
      <c r="P42" s="38">
        <v>15</v>
      </c>
      <c r="Q42" s="38">
        <v>0</v>
      </c>
      <c r="R42" s="39">
        <f t="shared" si="28"/>
        <v>0</v>
      </c>
      <c r="S42" s="40">
        <f t="shared" si="23"/>
        <v>15</v>
      </c>
      <c r="T42" s="39">
        <f t="shared" si="24"/>
        <v>1</v>
      </c>
      <c r="U42" s="26"/>
      <c r="V42" s="72" t="s">
        <v>60</v>
      </c>
      <c r="W42" s="38">
        <v>68</v>
      </c>
      <c r="X42" s="40">
        <v>0</v>
      </c>
      <c r="Y42" s="39">
        <f t="shared" si="29"/>
        <v>0</v>
      </c>
      <c r="Z42" s="40">
        <f t="shared" si="25"/>
        <v>68</v>
      </c>
      <c r="AA42" s="39">
        <f t="shared" si="26"/>
        <v>1</v>
      </c>
    </row>
    <row r="43" spans="1:27" x14ac:dyDescent="0.25">
      <c r="A43" s="72" t="s">
        <v>81</v>
      </c>
      <c r="B43" s="38">
        <v>150</v>
      </c>
      <c r="C43" s="38">
        <v>1</v>
      </c>
      <c r="D43" s="39">
        <f t="shared" si="27"/>
        <v>6.6666666666666671E-3</v>
      </c>
      <c r="E43" s="73">
        <f t="shared" si="20"/>
        <v>149</v>
      </c>
      <c r="F43" s="39">
        <f t="shared" si="21"/>
        <v>0.99333333333333329</v>
      </c>
      <c r="G43" s="25"/>
      <c r="H43" s="72" t="s">
        <v>81</v>
      </c>
      <c r="I43" s="38"/>
      <c r="J43" s="38"/>
      <c r="K43" s="39">
        <v>0</v>
      </c>
      <c r="L43" s="40">
        <f t="shared" si="22"/>
        <v>0</v>
      </c>
      <c r="M43" s="39">
        <v>0</v>
      </c>
      <c r="N43" s="26"/>
      <c r="O43" s="72" t="s">
        <v>81</v>
      </c>
      <c r="P43" s="38">
        <v>184</v>
      </c>
      <c r="Q43" s="38">
        <v>1</v>
      </c>
      <c r="R43" s="39">
        <f t="shared" si="28"/>
        <v>5.434782608695652E-3</v>
      </c>
      <c r="S43" s="40">
        <f t="shared" si="23"/>
        <v>183</v>
      </c>
      <c r="T43" s="39">
        <f t="shared" si="24"/>
        <v>0.99456521739130432</v>
      </c>
      <c r="U43" s="26"/>
      <c r="V43" s="72" t="s">
        <v>81</v>
      </c>
      <c r="W43" s="38">
        <v>144</v>
      </c>
      <c r="X43" s="40">
        <v>4</v>
      </c>
      <c r="Y43" s="39">
        <f t="shared" si="29"/>
        <v>2.7777777777777776E-2</v>
      </c>
      <c r="Z43" s="40">
        <f t="shared" si="25"/>
        <v>140</v>
      </c>
      <c r="AA43" s="39">
        <f t="shared" si="26"/>
        <v>0.97222222222222221</v>
      </c>
    </row>
    <row r="44" spans="1:27" x14ac:dyDescent="0.25">
      <c r="A44" s="72" t="s">
        <v>62</v>
      </c>
      <c r="B44" s="38">
        <v>2</v>
      </c>
      <c r="C44" s="38">
        <v>0</v>
      </c>
      <c r="D44" s="39">
        <f t="shared" si="27"/>
        <v>0</v>
      </c>
      <c r="E44" s="73">
        <f t="shared" si="20"/>
        <v>2</v>
      </c>
      <c r="F44" s="39">
        <f t="shared" si="21"/>
        <v>1</v>
      </c>
      <c r="G44" s="25"/>
      <c r="H44" s="72" t="s">
        <v>62</v>
      </c>
      <c r="I44" s="38"/>
      <c r="J44" s="38"/>
      <c r="K44" s="39">
        <v>0</v>
      </c>
      <c r="L44" s="40">
        <f t="shared" si="22"/>
        <v>0</v>
      </c>
      <c r="M44" s="39">
        <v>0</v>
      </c>
      <c r="N44" s="26"/>
      <c r="O44" s="72" t="s">
        <v>62</v>
      </c>
      <c r="P44" s="38">
        <v>10</v>
      </c>
      <c r="Q44" s="38">
        <v>0</v>
      </c>
      <c r="R44" s="39">
        <f t="shared" si="28"/>
        <v>0</v>
      </c>
      <c r="S44" s="40">
        <f t="shared" si="23"/>
        <v>10</v>
      </c>
      <c r="T44" s="39">
        <f t="shared" si="24"/>
        <v>1</v>
      </c>
      <c r="U44" s="26"/>
      <c r="V44" s="72" t="s">
        <v>62</v>
      </c>
      <c r="W44" s="38">
        <v>25</v>
      </c>
      <c r="X44" s="40">
        <v>0</v>
      </c>
      <c r="Y44" s="39">
        <f t="shared" si="29"/>
        <v>0</v>
      </c>
      <c r="Z44" s="40">
        <f t="shared" si="25"/>
        <v>25</v>
      </c>
      <c r="AA44" s="39">
        <f t="shared" si="26"/>
        <v>1</v>
      </c>
    </row>
    <row r="45" spans="1:27" x14ac:dyDescent="0.25">
      <c r="A45" s="72" t="s">
        <v>63</v>
      </c>
      <c r="B45" s="38">
        <v>112</v>
      </c>
      <c r="C45" s="38">
        <v>0</v>
      </c>
      <c r="D45" s="39">
        <f t="shared" si="27"/>
        <v>0</v>
      </c>
      <c r="E45" s="73">
        <f t="shared" si="20"/>
        <v>112</v>
      </c>
      <c r="F45" s="39">
        <f t="shared" si="21"/>
        <v>1</v>
      </c>
      <c r="G45" s="25"/>
      <c r="H45" s="72" t="s">
        <v>63</v>
      </c>
      <c r="I45" s="38"/>
      <c r="J45" s="38"/>
      <c r="K45" s="39">
        <v>0</v>
      </c>
      <c r="L45" s="40">
        <f t="shared" si="22"/>
        <v>0</v>
      </c>
      <c r="M45" s="39">
        <v>0</v>
      </c>
      <c r="N45" s="26"/>
      <c r="O45" s="72" t="s">
        <v>63</v>
      </c>
      <c r="P45" s="38">
        <v>140</v>
      </c>
      <c r="Q45" s="38">
        <v>0</v>
      </c>
      <c r="R45" s="39">
        <f t="shared" si="28"/>
        <v>0</v>
      </c>
      <c r="S45" s="40">
        <f t="shared" si="23"/>
        <v>140</v>
      </c>
      <c r="T45" s="39">
        <f t="shared" si="24"/>
        <v>1</v>
      </c>
      <c r="U45" s="26"/>
      <c r="V45" s="72" t="s">
        <v>63</v>
      </c>
      <c r="W45" s="38">
        <v>126</v>
      </c>
      <c r="X45" s="40">
        <v>1</v>
      </c>
      <c r="Y45" s="39">
        <f t="shared" si="29"/>
        <v>7.9365079365079361E-3</v>
      </c>
      <c r="Z45" s="40">
        <f t="shared" si="25"/>
        <v>125</v>
      </c>
      <c r="AA45" s="39">
        <f t="shared" si="26"/>
        <v>0.99206349206349209</v>
      </c>
    </row>
    <row r="46" spans="1:27" x14ac:dyDescent="0.25">
      <c r="A46" s="72" t="s">
        <v>64</v>
      </c>
      <c r="B46" s="38">
        <v>141</v>
      </c>
      <c r="C46" s="38">
        <v>1</v>
      </c>
      <c r="D46" s="39">
        <f t="shared" si="27"/>
        <v>7.0921985815602835E-3</v>
      </c>
      <c r="E46" s="73">
        <f t="shared" si="20"/>
        <v>140</v>
      </c>
      <c r="F46" s="39">
        <f t="shared" si="21"/>
        <v>0.99290780141843971</v>
      </c>
      <c r="G46" s="25"/>
      <c r="H46" s="72" t="s">
        <v>64</v>
      </c>
      <c r="I46" s="38"/>
      <c r="J46" s="38"/>
      <c r="K46" s="39">
        <v>0</v>
      </c>
      <c r="L46" s="40">
        <f t="shared" si="22"/>
        <v>0</v>
      </c>
      <c r="M46" s="39">
        <v>0</v>
      </c>
      <c r="N46" s="26"/>
      <c r="O46" s="72" t="s">
        <v>64</v>
      </c>
      <c r="P46" s="38">
        <v>174</v>
      </c>
      <c r="Q46" s="38">
        <v>0</v>
      </c>
      <c r="R46" s="39">
        <f t="shared" si="28"/>
        <v>0</v>
      </c>
      <c r="S46" s="40">
        <f t="shared" si="23"/>
        <v>174</v>
      </c>
      <c r="T46" s="39">
        <f t="shared" si="24"/>
        <v>1</v>
      </c>
      <c r="U46" s="26"/>
      <c r="V46" s="72" t="s">
        <v>64</v>
      </c>
      <c r="W46" s="38">
        <v>154</v>
      </c>
      <c r="X46" s="40">
        <v>4</v>
      </c>
      <c r="Y46" s="39">
        <f t="shared" si="29"/>
        <v>2.5974025974025976E-2</v>
      </c>
      <c r="Z46" s="40">
        <f t="shared" si="25"/>
        <v>150</v>
      </c>
      <c r="AA46" s="39">
        <f t="shared" si="26"/>
        <v>0.97402597402597402</v>
      </c>
    </row>
    <row r="47" spans="1:27" x14ac:dyDescent="0.25">
      <c r="A47" s="72" t="s">
        <v>15</v>
      </c>
      <c r="B47" s="74">
        <f>SUM(B39:B46)</f>
        <v>3221</v>
      </c>
      <c r="C47" s="74">
        <f>SUM(C39:C46)</f>
        <v>59</v>
      </c>
      <c r="D47" s="41">
        <f t="shared" si="27"/>
        <v>1.8317292766221672E-2</v>
      </c>
      <c r="E47" s="75">
        <f t="shared" si="20"/>
        <v>3162</v>
      </c>
      <c r="F47" s="41">
        <f t="shared" si="21"/>
        <v>0.98168270723377837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75">
        <v>0</v>
      </c>
      <c r="L47" s="84">
        <f t="shared" si="22"/>
        <v>0</v>
      </c>
      <c r="M47" s="41">
        <v>0</v>
      </c>
      <c r="N47" s="26"/>
      <c r="O47" s="72" t="s">
        <v>15</v>
      </c>
      <c r="P47" s="74">
        <f>SUM(P39:P46)</f>
        <v>4131</v>
      </c>
      <c r="Q47" s="74">
        <f>SUM(Q39:Q46)</f>
        <v>33</v>
      </c>
      <c r="R47" s="41">
        <f t="shared" si="28"/>
        <v>7.988380537400145E-3</v>
      </c>
      <c r="S47" s="84">
        <f t="shared" si="23"/>
        <v>4098</v>
      </c>
      <c r="T47" s="41">
        <f t="shared" si="24"/>
        <v>0.99201161946259986</v>
      </c>
      <c r="U47" s="26"/>
      <c r="V47" s="72" t="s">
        <v>15</v>
      </c>
      <c r="W47" s="74">
        <f>SUM(W39:W46)</f>
        <v>2461</v>
      </c>
      <c r="X47" s="74">
        <f>SUM(X39:X46)</f>
        <v>44</v>
      </c>
      <c r="Y47" s="41">
        <f t="shared" si="29"/>
        <v>1.7878911011783828E-2</v>
      </c>
      <c r="Z47" s="84">
        <f t="shared" si="25"/>
        <v>2417</v>
      </c>
      <c r="AA47" s="41">
        <f t="shared" si="26"/>
        <v>0.98212108898821615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4761</v>
      </c>
      <c r="C49" s="44">
        <f>SUM(C47,C35,C21)</f>
        <v>75</v>
      </c>
      <c r="D49" s="45">
        <f t="shared" ref="D49" si="30">+C49/B49</f>
        <v>1.5752993068683049E-2</v>
      </c>
      <c r="E49" s="53">
        <f t="shared" ref="E49" si="31">+B49-C49</f>
        <v>4686</v>
      </c>
      <c r="F49" s="46">
        <f t="shared" ref="F49" si="32">+E49/B49</f>
        <v>0.98424700693131695</v>
      </c>
      <c r="G49" s="25"/>
      <c r="H49" s="43" t="s">
        <v>15</v>
      </c>
      <c r="I49" s="44">
        <f>+'TOTAL POR MES ABRIL'!B13</f>
        <v>14719</v>
      </c>
      <c r="J49" s="44">
        <f>+'TOTAL POR MES ABRIL'!C51</f>
        <v>14107</v>
      </c>
      <c r="K49" s="54">
        <f t="shared" ref="K49" si="33">+J49/I49</f>
        <v>0.95842108838915685</v>
      </c>
      <c r="L49" s="52">
        <f t="shared" si="22"/>
        <v>612</v>
      </c>
      <c r="M49" s="55">
        <f t="shared" ref="M49" si="34">+L49/I49</f>
        <v>4.1578911610843129E-2</v>
      </c>
      <c r="N49" s="26"/>
      <c r="O49" s="43" t="s">
        <v>15</v>
      </c>
      <c r="P49" s="47">
        <f>SUM(P47,P35,P21)</f>
        <v>6153</v>
      </c>
      <c r="Q49" s="47">
        <f>SUM(Q47,Q35,Q21)</f>
        <v>42</v>
      </c>
      <c r="R49" s="45">
        <f t="shared" ref="R49" si="35">+Q49/P49</f>
        <v>6.8259385665529011E-3</v>
      </c>
      <c r="S49" s="53">
        <f t="shared" ref="S49" si="36">+P49-Q49</f>
        <v>6111</v>
      </c>
      <c r="T49" s="46">
        <f t="shared" ref="T49" si="37">+S49/P49</f>
        <v>0.99317406143344711</v>
      </c>
      <c r="U49" s="26"/>
      <c r="V49" s="43" t="s">
        <v>15</v>
      </c>
      <c r="W49" s="44">
        <f>SUM(W47,W35,W21)</f>
        <v>4071</v>
      </c>
      <c r="X49" s="44">
        <f>SUM(X47,X35,X21)</f>
        <v>53</v>
      </c>
      <c r="Y49" s="45">
        <f t="shared" ref="Y49" si="38">+X49/W49</f>
        <v>1.301891427167772E-2</v>
      </c>
      <c r="Z49" s="53">
        <f t="shared" ref="Z49" si="39">+W49-X49</f>
        <v>4018</v>
      </c>
      <c r="AA49" s="46">
        <f t="shared" ref="AA49" si="40">+Z49/W49</f>
        <v>0.98698108572832233</v>
      </c>
    </row>
    <row r="51" spans="1:27" x14ac:dyDescent="0.25">
      <c r="B51" s="60"/>
      <c r="C51" s="60"/>
      <c r="I51" s="60"/>
      <c r="P51" s="60"/>
      <c r="Q51" s="60"/>
      <c r="W51" s="60"/>
      <c r="X51" s="60"/>
      <c r="Y51" s="60"/>
    </row>
    <row r="52" spans="1:27" x14ac:dyDescent="0.25">
      <c r="B52" s="60"/>
      <c r="C52" s="60"/>
      <c r="P52" s="60"/>
      <c r="Q52" s="60"/>
      <c r="W52" s="60"/>
      <c r="X52" s="60"/>
      <c r="Y52" s="60"/>
    </row>
  </sheetData>
  <mergeCells count="78">
    <mergeCell ref="B1:D1"/>
    <mergeCell ref="B2:D2"/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52"/>
  <sheetViews>
    <sheetView showGridLines="0" zoomScale="70" zoomScaleNormal="70" workbookViewId="0">
      <selection activeCell="N51" sqref="N51"/>
    </sheetView>
  </sheetViews>
  <sheetFormatPr baseColWidth="10" defaultColWidth="11.42578125" defaultRowHeight="15" x14ac:dyDescent="0.25"/>
  <cols>
    <col min="1" max="1" width="28.85546875" bestFit="1" customWidth="1"/>
    <col min="2" max="2" width="25.85546875" bestFit="1" customWidth="1"/>
    <col min="3" max="3" width="16.85546875" customWidth="1"/>
    <col min="4" max="4" width="11" customWidth="1"/>
    <col min="5" max="5" width="15.28515625" bestFit="1" customWidth="1"/>
    <col min="8" max="8" width="28.85546875" bestFit="1" customWidth="1"/>
    <col min="9" max="9" width="25.85546875" bestFit="1" customWidth="1"/>
    <col min="10" max="10" width="18.140625" bestFit="1" customWidth="1"/>
    <col min="12" max="12" width="15.28515625" bestFit="1" customWidth="1"/>
    <col min="15" max="15" width="28.85546875" bestFit="1" customWidth="1"/>
    <col min="16" max="16" width="25.85546875" bestFit="1" customWidth="1"/>
    <col min="17" max="17" width="18.140625" bestFit="1" customWidth="1"/>
    <col min="19" max="19" width="15.28515625" bestFit="1" customWidth="1"/>
    <col min="22" max="22" width="28.85546875" bestFit="1" customWidth="1"/>
    <col min="23" max="23" width="25.85546875" bestFit="1" customWidth="1"/>
    <col min="24" max="24" width="17.85546875" customWidth="1"/>
    <col min="26" max="26" width="15.28515625" bestFit="1" customWidth="1"/>
  </cols>
  <sheetData>
    <row r="1" spans="1:27" ht="16.5" x14ac:dyDescent="0.25">
      <c r="B1" s="111" t="s">
        <v>66</v>
      </c>
      <c r="C1" s="143"/>
      <c r="D1" s="112"/>
    </row>
    <row r="2" spans="1:27" ht="17.25" thickBot="1" x14ac:dyDescent="0.3">
      <c r="B2" s="113" t="str">
        <f>+'TOTAL POR MES MAYO'!B3:C3</f>
        <v>MAYO -2020</v>
      </c>
      <c r="C2" s="144"/>
      <c r="D2" s="114"/>
    </row>
    <row r="3" spans="1:27" ht="15.75" thickBot="1" x14ac:dyDescent="0.3"/>
    <row r="4" spans="1:27" x14ac:dyDescent="0.25">
      <c r="A4" s="25"/>
      <c r="B4" s="140" t="s">
        <v>72</v>
      </c>
      <c r="C4" s="141"/>
      <c r="D4" s="142"/>
      <c r="E4" s="25"/>
      <c r="F4" s="25"/>
      <c r="G4" s="25"/>
      <c r="H4" s="25"/>
      <c r="I4" s="140" t="s">
        <v>69</v>
      </c>
      <c r="J4" s="141"/>
      <c r="K4" s="142"/>
      <c r="L4" s="25"/>
      <c r="M4" s="25"/>
      <c r="N4" s="26"/>
      <c r="O4" s="25"/>
      <c r="P4" s="140" t="s">
        <v>70</v>
      </c>
      <c r="Q4" s="141"/>
      <c r="R4" s="142"/>
      <c r="S4" s="25"/>
      <c r="T4" s="25"/>
      <c r="U4" s="26"/>
      <c r="V4" s="25"/>
      <c r="W4" s="140" t="s">
        <v>73</v>
      </c>
      <c r="X4" s="141"/>
      <c r="Y4" s="142"/>
      <c r="Z4" s="25"/>
      <c r="AA4" s="25"/>
    </row>
    <row r="5" spans="1:27" x14ac:dyDescent="0.25">
      <c r="A5" s="138" t="s">
        <v>25</v>
      </c>
      <c r="B5" s="139" t="s">
        <v>26</v>
      </c>
      <c r="C5" s="139" t="s">
        <v>27</v>
      </c>
      <c r="D5" s="136" t="s">
        <v>28</v>
      </c>
      <c r="E5" s="139" t="s">
        <v>29</v>
      </c>
      <c r="F5" s="136" t="s">
        <v>30</v>
      </c>
      <c r="G5" s="27"/>
      <c r="H5" s="138" t="s">
        <v>25</v>
      </c>
      <c r="I5" s="139" t="s">
        <v>26</v>
      </c>
      <c r="J5" s="139" t="s">
        <v>27</v>
      </c>
      <c r="K5" s="136" t="s">
        <v>28</v>
      </c>
      <c r="L5" s="139" t="s">
        <v>29</v>
      </c>
      <c r="M5" s="136" t="s">
        <v>30</v>
      </c>
      <c r="N5" s="26"/>
      <c r="O5" s="138" t="s">
        <v>25</v>
      </c>
      <c r="P5" s="139" t="s">
        <v>26</v>
      </c>
      <c r="Q5" s="139" t="s">
        <v>27</v>
      </c>
      <c r="R5" s="136" t="s">
        <v>28</v>
      </c>
      <c r="S5" s="139" t="s">
        <v>29</v>
      </c>
      <c r="T5" s="136" t="s">
        <v>30</v>
      </c>
      <c r="U5" s="26"/>
      <c r="V5" s="138" t="s">
        <v>25</v>
      </c>
      <c r="W5" s="139" t="s">
        <v>26</v>
      </c>
      <c r="X5" s="139" t="s">
        <v>27</v>
      </c>
      <c r="Y5" s="136" t="s">
        <v>28</v>
      </c>
      <c r="Z5" s="139" t="s">
        <v>29</v>
      </c>
      <c r="AA5" s="136" t="s">
        <v>30</v>
      </c>
    </row>
    <row r="6" spans="1:27" x14ac:dyDescent="0.25">
      <c r="A6" s="138"/>
      <c r="B6" s="139"/>
      <c r="C6" s="139"/>
      <c r="D6" s="136"/>
      <c r="E6" s="139"/>
      <c r="F6" s="136"/>
      <c r="G6" s="28"/>
      <c r="H6" s="138"/>
      <c r="I6" s="139"/>
      <c r="J6" s="139"/>
      <c r="K6" s="136"/>
      <c r="L6" s="139"/>
      <c r="M6" s="136"/>
      <c r="N6" s="26"/>
      <c r="O6" s="138"/>
      <c r="P6" s="139"/>
      <c r="Q6" s="139"/>
      <c r="R6" s="136"/>
      <c r="S6" s="139"/>
      <c r="T6" s="136"/>
      <c r="U6" s="26"/>
      <c r="V6" s="138"/>
      <c r="W6" s="139"/>
      <c r="X6" s="139"/>
      <c r="Y6" s="136"/>
      <c r="Z6" s="139"/>
      <c r="AA6" s="136"/>
    </row>
    <row r="7" spans="1:27" ht="16.5" x14ac:dyDescent="0.25">
      <c r="A7" s="66" t="s">
        <v>31</v>
      </c>
      <c r="B7" s="29">
        <v>134</v>
      </c>
      <c r="C7" s="29">
        <v>3</v>
      </c>
      <c r="D7" s="67">
        <f>+C7/B7</f>
        <v>2.2388059701492536E-2</v>
      </c>
      <c r="E7" s="68">
        <f>+B7-C7</f>
        <v>131</v>
      </c>
      <c r="F7" s="69">
        <f>+E7/B7</f>
        <v>0.97761194029850751</v>
      </c>
      <c r="G7" s="25"/>
      <c r="H7" s="66" t="s">
        <v>31</v>
      </c>
      <c r="I7" s="29"/>
      <c r="J7" s="29"/>
      <c r="K7" s="67">
        <v>0</v>
      </c>
      <c r="L7" s="30">
        <f>+I7-J7</f>
        <v>0</v>
      </c>
      <c r="M7" s="69">
        <v>0</v>
      </c>
      <c r="N7" s="26"/>
      <c r="O7" s="66" t="s">
        <v>31</v>
      </c>
      <c r="P7" s="29">
        <v>130</v>
      </c>
      <c r="Q7" s="29">
        <v>0</v>
      </c>
      <c r="R7" s="67">
        <f>+Q7/P7</f>
        <v>0</v>
      </c>
      <c r="S7" s="30">
        <f>+P7-Q7</f>
        <v>130</v>
      </c>
      <c r="T7" s="69">
        <f>+S7/P7</f>
        <v>1</v>
      </c>
      <c r="U7" s="26"/>
      <c r="V7" s="66" t="s">
        <v>31</v>
      </c>
      <c r="W7" s="29">
        <v>62</v>
      </c>
      <c r="X7" s="29">
        <v>3</v>
      </c>
      <c r="Y7" s="67">
        <f>+X7/W7</f>
        <v>4.8387096774193547E-2</v>
      </c>
      <c r="Z7" s="30">
        <f>+W7-X7</f>
        <v>59</v>
      </c>
      <c r="AA7" s="69">
        <f>+Z7/W7</f>
        <v>0.95161290322580649</v>
      </c>
    </row>
    <row r="8" spans="1:27" ht="16.5" x14ac:dyDescent="0.25">
      <c r="A8" s="66" t="s">
        <v>32</v>
      </c>
      <c r="B8" s="29">
        <v>32</v>
      </c>
      <c r="C8" s="30">
        <v>1</v>
      </c>
      <c r="D8" s="67">
        <f t="shared" ref="D8:D21" si="0">+C8/B8</f>
        <v>3.125E-2</v>
      </c>
      <c r="E8" s="68">
        <f t="shared" ref="E8:E21" si="1">+B8-C8</f>
        <v>31</v>
      </c>
      <c r="F8" s="69">
        <f t="shared" ref="F8:F21" si="2">+E8/B8</f>
        <v>0.96875</v>
      </c>
      <c r="G8" s="25"/>
      <c r="H8" s="66" t="s">
        <v>32</v>
      </c>
      <c r="I8" s="29"/>
      <c r="J8" s="29"/>
      <c r="K8" s="69">
        <v>0</v>
      </c>
      <c r="L8" s="30">
        <f t="shared" ref="L8:L21" si="3">+I8-J8</f>
        <v>0</v>
      </c>
      <c r="M8" s="69">
        <v>0</v>
      </c>
      <c r="N8" s="26"/>
      <c r="O8" s="66" t="s">
        <v>32</v>
      </c>
      <c r="P8" s="29">
        <v>50</v>
      </c>
      <c r="Q8" s="29">
        <v>0</v>
      </c>
      <c r="R8" s="67">
        <f t="shared" ref="R8:R21" si="4">+Q8/P8</f>
        <v>0</v>
      </c>
      <c r="S8" s="30">
        <f t="shared" ref="S8:S21" si="5">+P8-Q8</f>
        <v>50</v>
      </c>
      <c r="T8" s="69">
        <f t="shared" ref="T8:T21" si="6">+S8/P8</f>
        <v>1</v>
      </c>
      <c r="U8" s="26"/>
      <c r="V8" s="66" t="s">
        <v>32</v>
      </c>
      <c r="W8" s="29">
        <v>48</v>
      </c>
      <c r="X8" s="29">
        <v>0</v>
      </c>
      <c r="Y8" s="67">
        <f t="shared" ref="Y8:Y21" si="7">+X8/W8</f>
        <v>0</v>
      </c>
      <c r="Z8" s="30">
        <f t="shared" ref="Z8:Z21" si="8">+W8-X8</f>
        <v>48</v>
      </c>
      <c r="AA8" s="69">
        <f t="shared" ref="AA8:AA21" si="9">+Z8/W8</f>
        <v>1</v>
      </c>
    </row>
    <row r="9" spans="1:27" ht="16.5" x14ac:dyDescent="0.25">
      <c r="A9" s="66" t="s">
        <v>74</v>
      </c>
      <c r="B9" s="29">
        <v>31</v>
      </c>
      <c r="C9" s="30">
        <v>0</v>
      </c>
      <c r="D9" s="67">
        <f t="shared" si="0"/>
        <v>0</v>
      </c>
      <c r="E9" s="68">
        <f t="shared" si="1"/>
        <v>31</v>
      </c>
      <c r="F9" s="69">
        <f t="shared" si="2"/>
        <v>1</v>
      </c>
      <c r="G9" s="25"/>
      <c r="H9" s="66" t="s">
        <v>74</v>
      </c>
      <c r="I9" s="29"/>
      <c r="J9" s="29"/>
      <c r="K9" s="69">
        <v>0</v>
      </c>
      <c r="L9" s="30">
        <f t="shared" si="3"/>
        <v>0</v>
      </c>
      <c r="M9" s="69">
        <v>0</v>
      </c>
      <c r="N9" s="26"/>
      <c r="O9" s="66" t="s">
        <v>74</v>
      </c>
      <c r="P9" s="29">
        <v>32</v>
      </c>
      <c r="Q9" s="29">
        <v>0</v>
      </c>
      <c r="R9" s="67">
        <f t="shared" si="4"/>
        <v>0</v>
      </c>
      <c r="S9" s="30">
        <f t="shared" si="5"/>
        <v>32</v>
      </c>
      <c r="T9" s="69">
        <f t="shared" si="6"/>
        <v>1</v>
      </c>
      <c r="U9" s="26"/>
      <c r="V9" s="66" t="s">
        <v>74</v>
      </c>
      <c r="W9" s="29">
        <v>81</v>
      </c>
      <c r="X9" s="29">
        <v>1</v>
      </c>
      <c r="Y9" s="67">
        <f t="shared" si="7"/>
        <v>1.2345679012345678E-2</v>
      </c>
      <c r="Z9" s="30">
        <f t="shared" si="8"/>
        <v>80</v>
      </c>
      <c r="AA9" s="69">
        <f t="shared" si="9"/>
        <v>0.98765432098765427</v>
      </c>
    </row>
    <row r="10" spans="1:27" ht="16.5" x14ac:dyDescent="0.25">
      <c r="A10" s="66" t="s">
        <v>75</v>
      </c>
      <c r="B10" s="29">
        <v>16</v>
      </c>
      <c r="C10" s="30">
        <v>0</v>
      </c>
      <c r="D10" s="67">
        <f t="shared" si="0"/>
        <v>0</v>
      </c>
      <c r="E10" s="68">
        <f t="shared" si="1"/>
        <v>16</v>
      </c>
      <c r="F10" s="69">
        <f t="shared" si="2"/>
        <v>1</v>
      </c>
      <c r="G10" s="25"/>
      <c r="H10" s="66" t="s">
        <v>75</v>
      </c>
      <c r="I10" s="29"/>
      <c r="J10" s="29"/>
      <c r="K10" s="69">
        <v>0</v>
      </c>
      <c r="L10" s="30">
        <f t="shared" si="3"/>
        <v>0</v>
      </c>
      <c r="M10" s="69">
        <v>0</v>
      </c>
      <c r="N10" s="26"/>
      <c r="O10" s="66" t="s">
        <v>75</v>
      </c>
      <c r="P10" s="29">
        <v>35</v>
      </c>
      <c r="Q10" s="29">
        <v>0</v>
      </c>
      <c r="R10" s="67">
        <f t="shared" si="4"/>
        <v>0</v>
      </c>
      <c r="S10" s="30">
        <f t="shared" si="5"/>
        <v>35</v>
      </c>
      <c r="T10" s="69">
        <f t="shared" si="6"/>
        <v>1</v>
      </c>
      <c r="U10" s="26"/>
      <c r="V10" s="66" t="s">
        <v>75</v>
      </c>
      <c r="W10" s="29">
        <v>53</v>
      </c>
      <c r="X10" s="29">
        <v>1</v>
      </c>
      <c r="Y10" s="67">
        <f t="shared" si="7"/>
        <v>1.8867924528301886E-2</v>
      </c>
      <c r="Z10" s="30">
        <f t="shared" si="8"/>
        <v>52</v>
      </c>
      <c r="AA10" s="69">
        <f t="shared" si="9"/>
        <v>0.98113207547169812</v>
      </c>
    </row>
    <row r="11" spans="1:27" ht="16.5" x14ac:dyDescent="0.25">
      <c r="A11" s="66" t="s">
        <v>76</v>
      </c>
      <c r="B11" s="29">
        <v>8</v>
      </c>
      <c r="C11" s="30">
        <v>1</v>
      </c>
      <c r="D11" s="67">
        <f t="shared" si="0"/>
        <v>0.125</v>
      </c>
      <c r="E11" s="68">
        <f t="shared" si="1"/>
        <v>7</v>
      </c>
      <c r="F11" s="69">
        <f t="shared" si="2"/>
        <v>0.875</v>
      </c>
      <c r="G11" s="25"/>
      <c r="H11" s="66" t="s">
        <v>76</v>
      </c>
      <c r="I11" s="29"/>
      <c r="J11" s="29"/>
      <c r="K11" s="69">
        <v>0</v>
      </c>
      <c r="L11" s="30">
        <f t="shared" si="3"/>
        <v>0</v>
      </c>
      <c r="M11" s="69">
        <v>0</v>
      </c>
      <c r="N11" s="26"/>
      <c r="O11" s="66" t="s">
        <v>76</v>
      </c>
      <c r="P11" s="29">
        <v>18</v>
      </c>
      <c r="Q11" s="29">
        <v>1</v>
      </c>
      <c r="R11" s="67">
        <f t="shared" si="4"/>
        <v>5.5555555555555552E-2</v>
      </c>
      <c r="S11" s="30">
        <f t="shared" si="5"/>
        <v>17</v>
      </c>
      <c r="T11" s="69">
        <f t="shared" si="6"/>
        <v>0.94444444444444442</v>
      </c>
      <c r="U11" s="26"/>
      <c r="V11" s="66" t="s">
        <v>76</v>
      </c>
      <c r="W11" s="29">
        <v>29</v>
      </c>
      <c r="X11" s="29">
        <v>0</v>
      </c>
      <c r="Y11" s="67">
        <f t="shared" si="7"/>
        <v>0</v>
      </c>
      <c r="Z11" s="30">
        <f t="shared" si="8"/>
        <v>29</v>
      </c>
      <c r="AA11" s="69">
        <f t="shared" si="9"/>
        <v>1</v>
      </c>
    </row>
    <row r="12" spans="1:27" ht="16.5" x14ac:dyDescent="0.25">
      <c r="A12" s="66" t="s">
        <v>36</v>
      </c>
      <c r="B12" s="29">
        <v>28</v>
      </c>
      <c r="C12" s="30">
        <v>0</v>
      </c>
      <c r="D12" s="67">
        <f t="shared" si="0"/>
        <v>0</v>
      </c>
      <c r="E12" s="68">
        <f t="shared" si="1"/>
        <v>28</v>
      </c>
      <c r="F12" s="69">
        <f t="shared" si="2"/>
        <v>1</v>
      </c>
      <c r="G12" s="25"/>
      <c r="H12" s="66" t="s">
        <v>36</v>
      </c>
      <c r="I12" s="29"/>
      <c r="J12" s="29"/>
      <c r="K12" s="69">
        <v>0</v>
      </c>
      <c r="L12" s="30">
        <f t="shared" si="3"/>
        <v>0</v>
      </c>
      <c r="M12" s="69">
        <v>0</v>
      </c>
      <c r="N12" s="26"/>
      <c r="O12" s="66" t="s">
        <v>36</v>
      </c>
      <c r="P12" s="29">
        <v>22</v>
      </c>
      <c r="Q12" s="29">
        <v>0</v>
      </c>
      <c r="R12" s="67">
        <f t="shared" si="4"/>
        <v>0</v>
      </c>
      <c r="S12" s="30">
        <f t="shared" si="5"/>
        <v>22</v>
      </c>
      <c r="T12" s="69">
        <f t="shared" si="6"/>
        <v>1</v>
      </c>
      <c r="U12" s="26"/>
      <c r="V12" s="66" t="s">
        <v>36</v>
      </c>
      <c r="W12" s="29">
        <v>33</v>
      </c>
      <c r="X12" s="29">
        <v>1</v>
      </c>
      <c r="Y12" s="67">
        <f t="shared" si="7"/>
        <v>3.0303030303030304E-2</v>
      </c>
      <c r="Z12" s="30">
        <f t="shared" si="8"/>
        <v>32</v>
      </c>
      <c r="AA12" s="69">
        <f t="shared" si="9"/>
        <v>0.96969696969696972</v>
      </c>
    </row>
    <row r="13" spans="1:27" ht="16.5" x14ac:dyDescent="0.25">
      <c r="A13" s="66" t="s">
        <v>77</v>
      </c>
      <c r="B13" s="29">
        <v>14</v>
      </c>
      <c r="C13" s="30">
        <v>0</v>
      </c>
      <c r="D13" s="67">
        <f t="shared" si="0"/>
        <v>0</v>
      </c>
      <c r="E13" s="68">
        <f t="shared" si="1"/>
        <v>14</v>
      </c>
      <c r="F13" s="69">
        <f t="shared" si="2"/>
        <v>1</v>
      </c>
      <c r="G13" s="25"/>
      <c r="H13" s="66" t="s">
        <v>77</v>
      </c>
      <c r="I13" s="29"/>
      <c r="J13" s="29"/>
      <c r="K13" s="69">
        <v>0</v>
      </c>
      <c r="L13" s="30">
        <f t="shared" si="3"/>
        <v>0</v>
      </c>
      <c r="M13" s="69">
        <v>0</v>
      </c>
      <c r="N13" s="26"/>
      <c r="O13" s="66" t="s">
        <v>77</v>
      </c>
      <c r="P13" s="29">
        <v>14</v>
      </c>
      <c r="Q13" s="29">
        <v>0</v>
      </c>
      <c r="R13" s="67">
        <f t="shared" si="4"/>
        <v>0</v>
      </c>
      <c r="S13" s="30">
        <f t="shared" si="5"/>
        <v>14</v>
      </c>
      <c r="T13" s="69">
        <f t="shared" si="6"/>
        <v>1</v>
      </c>
      <c r="U13" s="26"/>
      <c r="V13" s="66" t="s">
        <v>77</v>
      </c>
      <c r="W13" s="29">
        <v>29</v>
      </c>
      <c r="X13" s="29">
        <v>0</v>
      </c>
      <c r="Y13" s="67">
        <f t="shared" si="7"/>
        <v>0</v>
      </c>
      <c r="Z13" s="30">
        <f t="shared" si="8"/>
        <v>29</v>
      </c>
      <c r="AA13" s="69">
        <f t="shared" si="9"/>
        <v>1</v>
      </c>
    </row>
    <row r="14" spans="1:27" ht="16.5" x14ac:dyDescent="0.25">
      <c r="A14" s="66" t="s">
        <v>38</v>
      </c>
      <c r="B14" s="29">
        <v>70</v>
      </c>
      <c r="C14" s="30">
        <v>1</v>
      </c>
      <c r="D14" s="67">
        <f t="shared" si="0"/>
        <v>1.4285714285714285E-2</v>
      </c>
      <c r="E14" s="68">
        <f t="shared" si="1"/>
        <v>69</v>
      </c>
      <c r="F14" s="69">
        <f t="shared" si="2"/>
        <v>0.98571428571428577</v>
      </c>
      <c r="G14" s="25"/>
      <c r="H14" s="66" t="s">
        <v>38</v>
      </c>
      <c r="I14" s="29"/>
      <c r="J14" s="29"/>
      <c r="K14" s="69">
        <v>0</v>
      </c>
      <c r="L14" s="30">
        <f t="shared" si="3"/>
        <v>0</v>
      </c>
      <c r="M14" s="69">
        <v>0</v>
      </c>
      <c r="N14" s="26"/>
      <c r="O14" s="66" t="s">
        <v>38</v>
      </c>
      <c r="P14" s="29">
        <v>72</v>
      </c>
      <c r="Q14" s="29">
        <v>0</v>
      </c>
      <c r="R14" s="67">
        <f t="shared" si="4"/>
        <v>0</v>
      </c>
      <c r="S14" s="30">
        <f t="shared" si="5"/>
        <v>72</v>
      </c>
      <c r="T14" s="69">
        <f t="shared" si="6"/>
        <v>1</v>
      </c>
      <c r="U14" s="26"/>
      <c r="V14" s="66" t="s">
        <v>38</v>
      </c>
      <c r="W14" s="29">
        <v>24</v>
      </c>
      <c r="X14" s="29">
        <v>0</v>
      </c>
      <c r="Y14" s="67">
        <f t="shared" si="7"/>
        <v>0</v>
      </c>
      <c r="Z14" s="30">
        <f t="shared" si="8"/>
        <v>24</v>
      </c>
      <c r="AA14" s="69">
        <f t="shared" si="9"/>
        <v>1</v>
      </c>
    </row>
    <row r="15" spans="1:27" ht="16.5" x14ac:dyDescent="0.25">
      <c r="A15" s="66" t="s">
        <v>39</v>
      </c>
      <c r="B15" s="29">
        <v>90</v>
      </c>
      <c r="C15" s="30">
        <v>1</v>
      </c>
      <c r="D15" s="67">
        <f t="shared" si="0"/>
        <v>1.1111111111111112E-2</v>
      </c>
      <c r="E15" s="68">
        <f t="shared" si="1"/>
        <v>89</v>
      </c>
      <c r="F15" s="69">
        <f t="shared" si="2"/>
        <v>0.98888888888888893</v>
      </c>
      <c r="G15" s="25"/>
      <c r="H15" s="66" t="s">
        <v>39</v>
      </c>
      <c r="I15" s="29"/>
      <c r="J15" s="29"/>
      <c r="K15" s="69">
        <v>0</v>
      </c>
      <c r="L15" s="30">
        <f t="shared" si="3"/>
        <v>0</v>
      </c>
      <c r="M15" s="69">
        <v>0</v>
      </c>
      <c r="N15" s="26"/>
      <c r="O15" s="66" t="s">
        <v>39</v>
      </c>
      <c r="P15" s="29">
        <v>86</v>
      </c>
      <c r="Q15" s="29">
        <v>2</v>
      </c>
      <c r="R15" s="67">
        <f t="shared" si="4"/>
        <v>2.3255813953488372E-2</v>
      </c>
      <c r="S15" s="30">
        <f t="shared" si="5"/>
        <v>84</v>
      </c>
      <c r="T15" s="69">
        <f t="shared" si="6"/>
        <v>0.97674418604651159</v>
      </c>
      <c r="U15" s="26"/>
      <c r="V15" s="66" t="s">
        <v>39</v>
      </c>
      <c r="W15" s="29">
        <v>60</v>
      </c>
      <c r="X15" s="29">
        <v>0</v>
      </c>
      <c r="Y15" s="67">
        <f t="shared" si="7"/>
        <v>0</v>
      </c>
      <c r="Z15" s="30">
        <f t="shared" si="8"/>
        <v>60</v>
      </c>
      <c r="AA15" s="69">
        <f t="shared" si="9"/>
        <v>1</v>
      </c>
    </row>
    <row r="16" spans="1:27" x14ac:dyDescent="0.25">
      <c r="A16" s="66" t="s">
        <v>40</v>
      </c>
      <c r="B16" s="29">
        <v>173</v>
      </c>
      <c r="C16" s="30">
        <v>7</v>
      </c>
      <c r="D16" s="67">
        <f t="shared" si="0"/>
        <v>4.046242774566474E-2</v>
      </c>
      <c r="E16" s="68">
        <f t="shared" si="1"/>
        <v>166</v>
      </c>
      <c r="F16" s="69">
        <f t="shared" si="2"/>
        <v>0.95953757225433522</v>
      </c>
      <c r="G16" s="25"/>
      <c r="H16" s="66" t="s">
        <v>40</v>
      </c>
      <c r="I16" s="29"/>
      <c r="J16" s="29"/>
      <c r="K16" s="69">
        <v>0</v>
      </c>
      <c r="L16" s="30">
        <f t="shared" si="3"/>
        <v>0</v>
      </c>
      <c r="M16" s="69">
        <v>0</v>
      </c>
      <c r="N16" s="26"/>
      <c r="O16" s="66" t="s">
        <v>40</v>
      </c>
      <c r="P16" s="29">
        <v>236</v>
      </c>
      <c r="Q16" s="29">
        <v>1</v>
      </c>
      <c r="R16" s="67">
        <f t="shared" si="4"/>
        <v>4.2372881355932203E-3</v>
      </c>
      <c r="S16" s="30">
        <f t="shared" si="5"/>
        <v>235</v>
      </c>
      <c r="T16" s="69">
        <f t="shared" si="6"/>
        <v>0.99576271186440679</v>
      </c>
      <c r="U16" s="26"/>
      <c r="V16" s="66" t="s">
        <v>40</v>
      </c>
      <c r="W16" s="29">
        <v>78</v>
      </c>
      <c r="X16" s="29">
        <v>0</v>
      </c>
      <c r="Y16" s="67">
        <f t="shared" si="7"/>
        <v>0</v>
      </c>
      <c r="Z16" s="30">
        <f t="shared" si="8"/>
        <v>78</v>
      </c>
      <c r="AA16" s="69">
        <f t="shared" si="9"/>
        <v>1</v>
      </c>
    </row>
    <row r="17" spans="1:27" x14ac:dyDescent="0.25">
      <c r="A17" s="66" t="s">
        <v>41</v>
      </c>
      <c r="B17" s="29">
        <v>584</v>
      </c>
      <c r="C17" s="30">
        <v>9</v>
      </c>
      <c r="D17" s="67">
        <f t="shared" si="0"/>
        <v>1.5410958904109588E-2</v>
      </c>
      <c r="E17" s="68">
        <f t="shared" si="1"/>
        <v>575</v>
      </c>
      <c r="F17" s="69">
        <f t="shared" si="2"/>
        <v>0.9845890410958904</v>
      </c>
      <c r="G17" s="25"/>
      <c r="H17" s="66" t="s">
        <v>41</v>
      </c>
      <c r="I17" s="29"/>
      <c r="J17" s="29"/>
      <c r="K17" s="69">
        <v>0</v>
      </c>
      <c r="L17" s="30">
        <f t="shared" si="3"/>
        <v>0</v>
      </c>
      <c r="M17" s="69">
        <v>0</v>
      </c>
      <c r="N17" s="26"/>
      <c r="O17" s="66" t="s">
        <v>41</v>
      </c>
      <c r="P17" s="29">
        <v>633</v>
      </c>
      <c r="Q17" s="29">
        <v>12</v>
      </c>
      <c r="R17" s="67">
        <f t="shared" si="4"/>
        <v>1.8957345971563982E-2</v>
      </c>
      <c r="S17" s="30">
        <f t="shared" si="5"/>
        <v>621</v>
      </c>
      <c r="T17" s="69">
        <f t="shared" si="6"/>
        <v>0.98104265402843605</v>
      </c>
      <c r="U17" s="26"/>
      <c r="V17" s="66" t="s">
        <v>41</v>
      </c>
      <c r="W17" s="29">
        <v>277</v>
      </c>
      <c r="X17" s="29">
        <v>3</v>
      </c>
      <c r="Y17" s="67">
        <f t="shared" si="7"/>
        <v>1.0830324909747292E-2</v>
      </c>
      <c r="Z17" s="30">
        <f t="shared" si="8"/>
        <v>274</v>
      </c>
      <c r="AA17" s="69">
        <f t="shared" si="9"/>
        <v>0.98916967509025266</v>
      </c>
    </row>
    <row r="18" spans="1:27" x14ac:dyDescent="0.25">
      <c r="A18" s="66" t="s">
        <v>42</v>
      </c>
      <c r="B18" s="29">
        <v>196</v>
      </c>
      <c r="C18" s="30">
        <v>3</v>
      </c>
      <c r="D18" s="67">
        <f t="shared" si="0"/>
        <v>1.5306122448979591E-2</v>
      </c>
      <c r="E18" s="68">
        <f t="shared" si="1"/>
        <v>193</v>
      </c>
      <c r="F18" s="69">
        <f t="shared" si="2"/>
        <v>0.98469387755102045</v>
      </c>
      <c r="G18" s="25"/>
      <c r="H18" s="66" t="s">
        <v>42</v>
      </c>
      <c r="I18" s="29"/>
      <c r="J18" s="29"/>
      <c r="K18" s="69">
        <v>0</v>
      </c>
      <c r="L18" s="30">
        <f t="shared" si="3"/>
        <v>0</v>
      </c>
      <c r="M18" s="69">
        <v>0</v>
      </c>
      <c r="N18" s="26"/>
      <c r="O18" s="66" t="s">
        <v>42</v>
      </c>
      <c r="P18" s="29">
        <v>278</v>
      </c>
      <c r="Q18" s="29">
        <v>3</v>
      </c>
      <c r="R18" s="67">
        <f t="shared" si="4"/>
        <v>1.0791366906474821E-2</v>
      </c>
      <c r="S18" s="30">
        <f t="shared" si="5"/>
        <v>275</v>
      </c>
      <c r="T18" s="69">
        <f t="shared" si="6"/>
        <v>0.98920863309352514</v>
      </c>
      <c r="U18" s="26"/>
      <c r="V18" s="66" t="s">
        <v>42</v>
      </c>
      <c r="W18" s="29">
        <v>128</v>
      </c>
      <c r="X18" s="29">
        <v>4</v>
      </c>
      <c r="Y18" s="67">
        <f t="shared" si="7"/>
        <v>3.125E-2</v>
      </c>
      <c r="Z18" s="30">
        <f t="shared" si="8"/>
        <v>124</v>
      </c>
      <c r="AA18" s="69">
        <f t="shared" si="9"/>
        <v>0.96875</v>
      </c>
    </row>
    <row r="19" spans="1:27" x14ac:dyDescent="0.25">
      <c r="A19" s="66" t="s">
        <v>83</v>
      </c>
      <c r="B19" s="29">
        <v>100</v>
      </c>
      <c r="C19" s="30">
        <v>2</v>
      </c>
      <c r="D19" s="67">
        <f t="shared" si="0"/>
        <v>0.02</v>
      </c>
      <c r="E19" s="68">
        <f t="shared" si="1"/>
        <v>98</v>
      </c>
      <c r="F19" s="69">
        <f t="shared" si="2"/>
        <v>0.98</v>
      </c>
      <c r="G19" s="25"/>
      <c r="H19" s="66" t="s">
        <v>83</v>
      </c>
      <c r="I19" s="29"/>
      <c r="J19" s="29"/>
      <c r="K19" s="69">
        <v>0</v>
      </c>
      <c r="L19" s="30">
        <f t="shared" si="3"/>
        <v>0</v>
      </c>
      <c r="M19" s="69">
        <v>0</v>
      </c>
      <c r="N19" s="26"/>
      <c r="O19" s="66" t="s">
        <v>83</v>
      </c>
      <c r="P19" s="29">
        <v>145</v>
      </c>
      <c r="Q19" s="29">
        <v>1</v>
      </c>
      <c r="R19" s="67">
        <f t="shared" si="4"/>
        <v>6.8965517241379309E-3</v>
      </c>
      <c r="S19" s="30">
        <f t="shared" si="5"/>
        <v>144</v>
      </c>
      <c r="T19" s="69">
        <f t="shared" si="6"/>
        <v>0.99310344827586206</v>
      </c>
      <c r="U19" s="26"/>
      <c r="V19" s="66" t="s">
        <v>83</v>
      </c>
      <c r="W19" s="29">
        <v>135</v>
      </c>
      <c r="X19" s="29">
        <v>2</v>
      </c>
      <c r="Y19" s="67">
        <f t="shared" si="7"/>
        <v>1.4814814814814815E-2</v>
      </c>
      <c r="Z19" s="30">
        <f t="shared" si="8"/>
        <v>133</v>
      </c>
      <c r="AA19" s="69">
        <f t="shared" si="9"/>
        <v>0.98518518518518516</v>
      </c>
    </row>
    <row r="20" spans="1:27" x14ac:dyDescent="0.25">
      <c r="A20" s="66" t="s">
        <v>78</v>
      </c>
      <c r="B20" s="29">
        <v>48</v>
      </c>
      <c r="C20" s="30">
        <v>2</v>
      </c>
      <c r="D20" s="67">
        <f t="shared" si="0"/>
        <v>4.1666666666666664E-2</v>
      </c>
      <c r="E20" s="68">
        <f t="shared" si="1"/>
        <v>46</v>
      </c>
      <c r="F20" s="69">
        <f t="shared" si="2"/>
        <v>0.95833333333333337</v>
      </c>
      <c r="G20" s="25"/>
      <c r="H20" s="66" t="s">
        <v>78</v>
      </c>
      <c r="I20" s="29"/>
      <c r="J20" s="29"/>
      <c r="K20" s="69">
        <v>0</v>
      </c>
      <c r="L20" s="30">
        <f t="shared" si="3"/>
        <v>0</v>
      </c>
      <c r="M20" s="69">
        <v>0</v>
      </c>
      <c r="N20" s="26"/>
      <c r="O20" s="66" t="s">
        <v>78</v>
      </c>
      <c r="P20" s="29">
        <v>64</v>
      </c>
      <c r="Q20" s="29">
        <v>0</v>
      </c>
      <c r="R20" s="67">
        <f t="shared" si="4"/>
        <v>0</v>
      </c>
      <c r="S20" s="30">
        <f t="shared" si="5"/>
        <v>64</v>
      </c>
      <c r="T20" s="69">
        <f t="shared" si="6"/>
        <v>1</v>
      </c>
      <c r="U20" s="26"/>
      <c r="V20" s="66" t="s">
        <v>78</v>
      </c>
      <c r="W20" s="29">
        <v>58</v>
      </c>
      <c r="X20" s="29">
        <v>0</v>
      </c>
      <c r="Y20" s="67">
        <f t="shared" si="7"/>
        <v>0</v>
      </c>
      <c r="Z20" s="30">
        <f t="shared" si="8"/>
        <v>58</v>
      </c>
      <c r="AA20" s="69">
        <f t="shared" si="9"/>
        <v>1</v>
      </c>
    </row>
    <row r="21" spans="1:27" x14ac:dyDescent="0.25">
      <c r="A21" s="66" t="s">
        <v>15</v>
      </c>
      <c r="B21" s="70">
        <f>SUM(B7:B20)</f>
        <v>1524</v>
      </c>
      <c r="C21" s="70">
        <f>SUM(C7:C20)</f>
        <v>30</v>
      </c>
      <c r="D21" s="67">
        <f t="shared" si="0"/>
        <v>1.968503937007874E-2</v>
      </c>
      <c r="E21" s="71">
        <f t="shared" si="1"/>
        <v>1494</v>
      </c>
      <c r="F21" s="69">
        <f t="shared" si="2"/>
        <v>0.98031496062992129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42">
        <f t="shared" si="3"/>
        <v>0</v>
      </c>
      <c r="M21" s="42">
        <v>0</v>
      </c>
      <c r="N21" s="26"/>
      <c r="O21" s="66" t="s">
        <v>15</v>
      </c>
      <c r="P21" s="70">
        <f>SUM(P7:P20)</f>
        <v>1815</v>
      </c>
      <c r="Q21" s="70">
        <f>SUM(Q7:Q20)</f>
        <v>20</v>
      </c>
      <c r="R21" s="80">
        <f t="shared" si="4"/>
        <v>1.1019283746556474E-2</v>
      </c>
      <c r="S21" s="104">
        <f t="shared" si="5"/>
        <v>1795</v>
      </c>
      <c r="T21" s="42">
        <f t="shared" si="6"/>
        <v>0.98898071625344353</v>
      </c>
      <c r="U21" s="26"/>
      <c r="V21" s="66" t="s">
        <v>15</v>
      </c>
      <c r="W21" s="70">
        <f>SUM(W7:W20)</f>
        <v>1095</v>
      </c>
      <c r="X21" s="70">
        <f>SUM(X7:X20)</f>
        <v>15</v>
      </c>
      <c r="Y21" s="80">
        <f t="shared" si="7"/>
        <v>1.3698630136986301E-2</v>
      </c>
      <c r="Z21" s="104">
        <f t="shared" si="8"/>
        <v>1080</v>
      </c>
      <c r="AA21" s="42">
        <f t="shared" si="9"/>
        <v>0.98630136986301364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8" t="s">
        <v>45</v>
      </c>
      <c r="B23" s="139" t="s">
        <v>26</v>
      </c>
      <c r="C23" s="139" t="s">
        <v>27</v>
      </c>
      <c r="D23" s="136" t="s">
        <v>28</v>
      </c>
      <c r="E23" s="139" t="s">
        <v>29</v>
      </c>
      <c r="F23" s="136" t="s">
        <v>30</v>
      </c>
      <c r="G23" s="25"/>
      <c r="H23" s="138" t="s">
        <v>45</v>
      </c>
      <c r="I23" s="139" t="s">
        <v>26</v>
      </c>
      <c r="J23" s="139" t="s">
        <v>27</v>
      </c>
      <c r="K23" s="136" t="s">
        <v>28</v>
      </c>
      <c r="L23" s="139" t="s">
        <v>29</v>
      </c>
      <c r="M23" s="136" t="s">
        <v>30</v>
      </c>
      <c r="N23" s="26"/>
      <c r="O23" s="138" t="s">
        <v>45</v>
      </c>
      <c r="P23" s="139" t="s">
        <v>26</v>
      </c>
      <c r="Q23" s="139" t="s">
        <v>27</v>
      </c>
      <c r="R23" s="136" t="s">
        <v>28</v>
      </c>
      <c r="S23" s="139" t="s">
        <v>29</v>
      </c>
      <c r="T23" s="136" t="s">
        <v>30</v>
      </c>
      <c r="U23" s="26"/>
      <c r="V23" s="138" t="s">
        <v>45</v>
      </c>
      <c r="W23" s="139" t="s">
        <v>26</v>
      </c>
      <c r="X23" s="139" t="s">
        <v>27</v>
      </c>
      <c r="Y23" s="136" t="s">
        <v>28</v>
      </c>
      <c r="Z23" s="139" t="s">
        <v>29</v>
      </c>
      <c r="AA23" s="136" t="s">
        <v>30</v>
      </c>
    </row>
    <row r="24" spans="1:27" x14ac:dyDescent="0.25">
      <c r="A24" s="138"/>
      <c r="B24" s="139"/>
      <c r="C24" s="139"/>
      <c r="D24" s="136"/>
      <c r="E24" s="139"/>
      <c r="F24" s="136"/>
      <c r="G24" s="25"/>
      <c r="H24" s="138"/>
      <c r="I24" s="139"/>
      <c r="J24" s="139"/>
      <c r="K24" s="136"/>
      <c r="L24" s="139"/>
      <c r="M24" s="136"/>
      <c r="N24" s="26"/>
      <c r="O24" s="138"/>
      <c r="P24" s="139"/>
      <c r="Q24" s="139"/>
      <c r="R24" s="136"/>
      <c r="S24" s="139"/>
      <c r="T24" s="136"/>
      <c r="U24" s="26"/>
      <c r="V24" s="138"/>
      <c r="W24" s="139"/>
      <c r="X24" s="139"/>
      <c r="Y24" s="136"/>
      <c r="Z24" s="139"/>
      <c r="AA24" s="136"/>
    </row>
    <row r="25" spans="1:27" x14ac:dyDescent="0.25">
      <c r="A25" s="63" t="s">
        <v>46</v>
      </c>
      <c r="B25" s="35">
        <v>57</v>
      </c>
      <c r="C25" s="35">
        <v>3</v>
      </c>
      <c r="D25" s="34">
        <f>+C25/B25</f>
        <v>5.2631578947368418E-2</v>
      </c>
      <c r="E25" s="64">
        <f t="shared" ref="E25:E35" si="10">+B25-C25</f>
        <v>54</v>
      </c>
      <c r="F25" s="34">
        <f t="shared" ref="F25:F35" si="11">+E25/B25</f>
        <v>0.94736842105263153</v>
      </c>
      <c r="G25" s="25"/>
      <c r="H25" s="63" t="s">
        <v>46</v>
      </c>
      <c r="I25" s="35"/>
      <c r="J25" s="35"/>
      <c r="K25" s="34">
        <v>0</v>
      </c>
      <c r="L25" s="81">
        <f t="shared" ref="L25:L35" si="12">+I25-J25</f>
        <v>0</v>
      </c>
      <c r="M25" s="34">
        <v>0</v>
      </c>
      <c r="N25" s="26"/>
      <c r="O25" s="63" t="s">
        <v>46</v>
      </c>
      <c r="P25" s="35">
        <v>132</v>
      </c>
      <c r="Q25" s="35">
        <v>3</v>
      </c>
      <c r="R25" s="34">
        <f>+Q25/P25</f>
        <v>2.2727272727272728E-2</v>
      </c>
      <c r="S25" s="81">
        <f t="shared" ref="S25:S34" si="13">+P25-Q25</f>
        <v>129</v>
      </c>
      <c r="T25" s="34">
        <f t="shared" ref="T25:T35" si="14">+S25/P25</f>
        <v>0.97727272727272729</v>
      </c>
      <c r="U25" s="26"/>
      <c r="V25" s="63" t="s">
        <v>46</v>
      </c>
      <c r="W25" s="35">
        <v>143</v>
      </c>
      <c r="X25" s="81">
        <v>3</v>
      </c>
      <c r="Y25" s="34">
        <f>+X25/W25</f>
        <v>2.097902097902098E-2</v>
      </c>
      <c r="Z25" s="81">
        <f t="shared" ref="Z25:Z35" si="15">+W25-X25</f>
        <v>140</v>
      </c>
      <c r="AA25" s="34">
        <f t="shared" ref="AA25:AA35" si="16">+Z25/W25</f>
        <v>0.97902097902097907</v>
      </c>
    </row>
    <row r="26" spans="1:27" x14ac:dyDescent="0.25">
      <c r="A26" s="63" t="s">
        <v>47</v>
      </c>
      <c r="B26" s="35">
        <v>161</v>
      </c>
      <c r="C26" s="35">
        <v>1</v>
      </c>
      <c r="D26" s="34">
        <f t="shared" ref="D26:D35" si="17">+C26/B26</f>
        <v>6.2111801242236021E-3</v>
      </c>
      <c r="E26" s="64">
        <f t="shared" si="10"/>
        <v>160</v>
      </c>
      <c r="F26" s="34">
        <f t="shared" si="11"/>
        <v>0.99378881987577639</v>
      </c>
      <c r="G26" s="25"/>
      <c r="H26" s="63" t="s">
        <v>47</v>
      </c>
      <c r="I26" s="35"/>
      <c r="J26" s="35"/>
      <c r="K26" s="34">
        <v>0</v>
      </c>
      <c r="L26" s="81">
        <f t="shared" si="12"/>
        <v>0</v>
      </c>
      <c r="M26" s="34">
        <v>0</v>
      </c>
      <c r="N26" s="26"/>
      <c r="O26" s="63" t="s">
        <v>47</v>
      </c>
      <c r="P26" s="35">
        <v>129</v>
      </c>
      <c r="Q26" s="35">
        <v>1</v>
      </c>
      <c r="R26" s="34">
        <f t="shared" ref="R26:R35" si="18">+Q26/P26</f>
        <v>7.7519379844961239E-3</v>
      </c>
      <c r="S26" s="81">
        <f t="shared" si="13"/>
        <v>128</v>
      </c>
      <c r="T26" s="34">
        <f t="shared" si="14"/>
        <v>0.99224806201550386</v>
      </c>
      <c r="U26" s="26"/>
      <c r="V26" s="63" t="s">
        <v>47</v>
      </c>
      <c r="W26" s="35">
        <v>83</v>
      </c>
      <c r="X26" s="81">
        <v>0</v>
      </c>
      <c r="Y26" s="34">
        <f t="shared" ref="Y26:Y35" si="19">+X26/W26</f>
        <v>0</v>
      </c>
      <c r="Z26" s="81">
        <f t="shared" si="15"/>
        <v>83</v>
      </c>
      <c r="AA26" s="34">
        <f t="shared" si="16"/>
        <v>1</v>
      </c>
    </row>
    <row r="27" spans="1:27" x14ac:dyDescent="0.25">
      <c r="A27" s="63" t="s">
        <v>79</v>
      </c>
      <c r="B27" s="35">
        <v>21</v>
      </c>
      <c r="C27" s="35">
        <v>1</v>
      </c>
      <c r="D27" s="34">
        <f t="shared" si="17"/>
        <v>4.7619047619047616E-2</v>
      </c>
      <c r="E27" s="64">
        <f t="shared" si="10"/>
        <v>20</v>
      </c>
      <c r="F27" s="34">
        <f t="shared" si="11"/>
        <v>0.95238095238095233</v>
      </c>
      <c r="G27" s="25"/>
      <c r="H27" s="63" t="s">
        <v>79</v>
      </c>
      <c r="I27" s="35"/>
      <c r="J27" s="35"/>
      <c r="K27" s="34">
        <v>0</v>
      </c>
      <c r="L27" s="81">
        <f t="shared" si="12"/>
        <v>0</v>
      </c>
      <c r="M27" s="34">
        <v>0</v>
      </c>
      <c r="N27" s="26"/>
      <c r="O27" s="63" t="s">
        <v>79</v>
      </c>
      <c r="P27" s="35">
        <v>17</v>
      </c>
      <c r="Q27" s="35">
        <v>1</v>
      </c>
      <c r="R27" s="34">
        <f t="shared" si="18"/>
        <v>5.8823529411764705E-2</v>
      </c>
      <c r="S27" s="81">
        <f t="shared" si="13"/>
        <v>16</v>
      </c>
      <c r="T27" s="34">
        <f t="shared" si="14"/>
        <v>0.94117647058823528</v>
      </c>
      <c r="U27" s="26"/>
      <c r="V27" s="63" t="s">
        <v>79</v>
      </c>
      <c r="W27" s="35">
        <v>24</v>
      </c>
      <c r="X27" s="81">
        <v>0</v>
      </c>
      <c r="Y27" s="34">
        <f t="shared" si="19"/>
        <v>0</v>
      </c>
      <c r="Z27" s="81">
        <f t="shared" si="15"/>
        <v>24</v>
      </c>
      <c r="AA27" s="34">
        <f t="shared" si="16"/>
        <v>1</v>
      </c>
    </row>
    <row r="28" spans="1:27" x14ac:dyDescent="0.25">
      <c r="A28" s="63" t="s">
        <v>80</v>
      </c>
      <c r="B28" s="35">
        <v>287</v>
      </c>
      <c r="C28" s="35">
        <v>2</v>
      </c>
      <c r="D28" s="34">
        <f t="shared" si="17"/>
        <v>6.9686411149825784E-3</v>
      </c>
      <c r="E28" s="64">
        <f t="shared" si="10"/>
        <v>285</v>
      </c>
      <c r="F28" s="34">
        <f t="shared" si="11"/>
        <v>0.99303135888501737</v>
      </c>
      <c r="G28" s="25"/>
      <c r="H28" s="63" t="s">
        <v>80</v>
      </c>
      <c r="I28" s="35"/>
      <c r="J28" s="35"/>
      <c r="K28" s="34">
        <v>0</v>
      </c>
      <c r="L28" s="81">
        <f t="shared" si="12"/>
        <v>0</v>
      </c>
      <c r="M28" s="34">
        <v>0</v>
      </c>
      <c r="N28" s="26"/>
      <c r="O28" s="63" t="s">
        <v>80</v>
      </c>
      <c r="P28" s="35">
        <v>304</v>
      </c>
      <c r="Q28" s="35">
        <v>1</v>
      </c>
      <c r="R28" s="34">
        <f t="shared" si="18"/>
        <v>3.2894736842105261E-3</v>
      </c>
      <c r="S28" s="81">
        <f t="shared" si="13"/>
        <v>303</v>
      </c>
      <c r="T28" s="34">
        <f t="shared" si="14"/>
        <v>0.99671052631578949</v>
      </c>
      <c r="U28" s="26"/>
      <c r="V28" s="63" t="s">
        <v>80</v>
      </c>
      <c r="W28" s="35">
        <v>248</v>
      </c>
      <c r="X28" s="81">
        <v>3</v>
      </c>
      <c r="Y28" s="34">
        <f t="shared" si="19"/>
        <v>1.2096774193548387E-2</v>
      </c>
      <c r="Z28" s="81">
        <f t="shared" si="15"/>
        <v>245</v>
      </c>
      <c r="AA28" s="34">
        <f t="shared" si="16"/>
        <v>0.98790322580645162</v>
      </c>
    </row>
    <row r="29" spans="1:27" x14ac:dyDescent="0.25">
      <c r="A29" s="63" t="s">
        <v>82</v>
      </c>
      <c r="B29" s="35">
        <v>3</v>
      </c>
      <c r="C29" s="35">
        <v>0</v>
      </c>
      <c r="D29" s="34">
        <f t="shared" si="17"/>
        <v>0</v>
      </c>
      <c r="E29" s="64">
        <f t="shared" si="10"/>
        <v>3</v>
      </c>
      <c r="F29" s="34">
        <f t="shared" si="11"/>
        <v>1</v>
      </c>
      <c r="G29" s="25"/>
      <c r="H29" s="63" t="s">
        <v>82</v>
      </c>
      <c r="I29" s="35"/>
      <c r="J29" s="35"/>
      <c r="K29" s="34">
        <v>0</v>
      </c>
      <c r="L29" s="81">
        <f t="shared" si="12"/>
        <v>0</v>
      </c>
      <c r="M29" s="34">
        <v>0</v>
      </c>
      <c r="N29" s="26"/>
      <c r="O29" s="63" t="s">
        <v>82</v>
      </c>
      <c r="P29" s="35">
        <v>3</v>
      </c>
      <c r="Q29" s="35">
        <v>0</v>
      </c>
      <c r="R29" s="34">
        <f t="shared" si="18"/>
        <v>0</v>
      </c>
      <c r="S29" s="81">
        <f t="shared" si="13"/>
        <v>3</v>
      </c>
      <c r="T29" s="34">
        <f t="shared" si="14"/>
        <v>1</v>
      </c>
      <c r="U29" s="26"/>
      <c r="V29" s="63" t="s">
        <v>82</v>
      </c>
      <c r="W29" s="35">
        <v>17</v>
      </c>
      <c r="X29" s="81">
        <v>0</v>
      </c>
      <c r="Y29" s="34">
        <f t="shared" si="19"/>
        <v>0</v>
      </c>
      <c r="Z29" s="81">
        <f t="shared" si="15"/>
        <v>17</v>
      </c>
      <c r="AA29" s="34">
        <f t="shared" si="16"/>
        <v>1</v>
      </c>
    </row>
    <row r="30" spans="1:27" x14ac:dyDescent="0.25">
      <c r="A30" s="63" t="s">
        <v>51</v>
      </c>
      <c r="B30" s="35">
        <v>90</v>
      </c>
      <c r="C30" s="35">
        <v>2</v>
      </c>
      <c r="D30" s="34">
        <f t="shared" si="17"/>
        <v>2.2222222222222223E-2</v>
      </c>
      <c r="E30" s="64">
        <f t="shared" si="10"/>
        <v>88</v>
      </c>
      <c r="F30" s="34">
        <f t="shared" si="11"/>
        <v>0.97777777777777775</v>
      </c>
      <c r="G30" s="25"/>
      <c r="H30" s="63" t="s">
        <v>51</v>
      </c>
      <c r="I30" s="35"/>
      <c r="J30" s="35"/>
      <c r="K30" s="34">
        <v>0</v>
      </c>
      <c r="L30" s="81">
        <f t="shared" si="12"/>
        <v>0</v>
      </c>
      <c r="M30" s="34">
        <v>0</v>
      </c>
      <c r="N30" s="26"/>
      <c r="O30" s="63" t="s">
        <v>51</v>
      </c>
      <c r="P30" s="35">
        <v>99</v>
      </c>
      <c r="Q30" s="35">
        <v>1</v>
      </c>
      <c r="R30" s="34">
        <f t="shared" si="18"/>
        <v>1.0101010101010102E-2</v>
      </c>
      <c r="S30" s="81">
        <f t="shared" si="13"/>
        <v>98</v>
      </c>
      <c r="T30" s="34">
        <f t="shared" si="14"/>
        <v>0.98989898989898994</v>
      </c>
      <c r="U30" s="26"/>
      <c r="V30" s="63" t="s">
        <v>51</v>
      </c>
      <c r="W30" s="35">
        <v>167</v>
      </c>
      <c r="X30" s="81">
        <v>1</v>
      </c>
      <c r="Y30" s="34">
        <f t="shared" si="19"/>
        <v>5.9880239520958087E-3</v>
      </c>
      <c r="Z30" s="81">
        <f t="shared" si="15"/>
        <v>166</v>
      </c>
      <c r="AA30" s="34">
        <f t="shared" si="16"/>
        <v>0.99401197604790414</v>
      </c>
    </row>
    <row r="31" spans="1:27" x14ac:dyDescent="0.25">
      <c r="A31" s="63" t="s">
        <v>52</v>
      </c>
      <c r="B31" s="35">
        <v>88</v>
      </c>
      <c r="C31" s="35">
        <v>1</v>
      </c>
      <c r="D31" s="34">
        <f t="shared" si="17"/>
        <v>1.1363636363636364E-2</v>
      </c>
      <c r="E31" s="64">
        <f t="shared" si="10"/>
        <v>87</v>
      </c>
      <c r="F31" s="34">
        <f t="shared" si="11"/>
        <v>0.98863636363636365</v>
      </c>
      <c r="G31" s="25"/>
      <c r="H31" s="63" t="s">
        <v>52</v>
      </c>
      <c r="I31" s="35"/>
      <c r="J31" s="35"/>
      <c r="K31" s="34">
        <v>0</v>
      </c>
      <c r="L31" s="81">
        <f t="shared" si="12"/>
        <v>0</v>
      </c>
      <c r="M31" s="34">
        <v>0</v>
      </c>
      <c r="N31" s="26"/>
      <c r="O31" s="63" t="s">
        <v>52</v>
      </c>
      <c r="P31" s="35">
        <v>100</v>
      </c>
      <c r="Q31" s="35">
        <v>1</v>
      </c>
      <c r="R31" s="34">
        <f t="shared" si="18"/>
        <v>0.01</v>
      </c>
      <c r="S31" s="81">
        <f t="shared" si="13"/>
        <v>99</v>
      </c>
      <c r="T31" s="34">
        <f t="shared" si="14"/>
        <v>0.99</v>
      </c>
      <c r="U31" s="26"/>
      <c r="V31" s="63" t="s">
        <v>52</v>
      </c>
      <c r="W31" s="35">
        <v>65</v>
      </c>
      <c r="X31" s="81">
        <v>1</v>
      </c>
      <c r="Y31" s="34">
        <f t="shared" si="19"/>
        <v>1.5384615384615385E-2</v>
      </c>
      <c r="Z31" s="81">
        <f t="shared" si="15"/>
        <v>64</v>
      </c>
      <c r="AA31" s="34">
        <f t="shared" si="16"/>
        <v>0.98461538461538467</v>
      </c>
    </row>
    <row r="32" spans="1:27" x14ac:dyDescent="0.25">
      <c r="A32" s="63" t="s">
        <v>53</v>
      </c>
      <c r="B32" s="35">
        <v>20</v>
      </c>
      <c r="C32" s="35">
        <v>1</v>
      </c>
      <c r="D32" s="34">
        <f t="shared" si="17"/>
        <v>0.05</v>
      </c>
      <c r="E32" s="64">
        <f t="shared" si="10"/>
        <v>19</v>
      </c>
      <c r="F32" s="34">
        <f t="shared" si="11"/>
        <v>0.95</v>
      </c>
      <c r="G32" s="25"/>
      <c r="H32" s="63" t="s">
        <v>53</v>
      </c>
      <c r="I32" s="35"/>
      <c r="J32" s="35"/>
      <c r="K32" s="34">
        <v>0</v>
      </c>
      <c r="L32" s="81">
        <f t="shared" si="12"/>
        <v>0</v>
      </c>
      <c r="M32" s="34">
        <v>0</v>
      </c>
      <c r="N32" s="26"/>
      <c r="O32" s="63" t="s">
        <v>53</v>
      </c>
      <c r="P32" s="35">
        <v>37</v>
      </c>
      <c r="Q32" s="35">
        <v>3</v>
      </c>
      <c r="R32" s="34">
        <f t="shared" si="18"/>
        <v>8.1081081081081086E-2</v>
      </c>
      <c r="S32" s="81">
        <f t="shared" si="13"/>
        <v>34</v>
      </c>
      <c r="T32" s="34">
        <f t="shared" si="14"/>
        <v>0.91891891891891897</v>
      </c>
      <c r="U32" s="26"/>
      <c r="V32" s="63" t="s">
        <v>53</v>
      </c>
      <c r="W32" s="35">
        <v>29</v>
      </c>
      <c r="X32" s="81">
        <v>0</v>
      </c>
      <c r="Y32" s="34">
        <f>IFERROR(+X32/W32,"0.00"%)</f>
        <v>0</v>
      </c>
      <c r="Z32" s="81">
        <f t="shared" si="15"/>
        <v>29</v>
      </c>
      <c r="AA32" s="34">
        <f>IFERROR(+Z32/W32,"0%")</f>
        <v>1</v>
      </c>
    </row>
    <row r="33" spans="1:27" x14ac:dyDescent="0.25">
      <c r="A33" s="63" t="s">
        <v>54</v>
      </c>
      <c r="B33" s="35">
        <v>4</v>
      </c>
      <c r="C33" s="35">
        <v>0</v>
      </c>
      <c r="D33" s="34">
        <f t="shared" si="17"/>
        <v>0</v>
      </c>
      <c r="E33" s="64">
        <f t="shared" si="10"/>
        <v>4</v>
      </c>
      <c r="F33" s="34">
        <f t="shared" si="11"/>
        <v>1</v>
      </c>
      <c r="G33" s="25"/>
      <c r="H33" s="63" t="s">
        <v>54</v>
      </c>
      <c r="I33" s="35"/>
      <c r="J33" s="35"/>
      <c r="K33" s="34">
        <v>0</v>
      </c>
      <c r="L33" s="81">
        <f t="shared" si="12"/>
        <v>0</v>
      </c>
      <c r="M33" s="34">
        <v>0</v>
      </c>
      <c r="N33" s="26"/>
      <c r="O33" s="63" t="s">
        <v>54</v>
      </c>
      <c r="P33" s="35">
        <v>1</v>
      </c>
      <c r="Q33" s="35">
        <v>0</v>
      </c>
      <c r="R33" s="34">
        <f t="shared" si="18"/>
        <v>0</v>
      </c>
      <c r="S33" s="81">
        <f t="shared" si="13"/>
        <v>1</v>
      </c>
      <c r="T33" s="34">
        <f t="shared" si="14"/>
        <v>1</v>
      </c>
      <c r="U33" s="26"/>
      <c r="V33" s="63" t="s">
        <v>54</v>
      </c>
      <c r="W33" s="35">
        <v>8</v>
      </c>
      <c r="X33" s="81">
        <v>1</v>
      </c>
      <c r="Y33" s="34">
        <f t="shared" si="19"/>
        <v>0.125</v>
      </c>
      <c r="Z33" s="81">
        <f t="shared" si="15"/>
        <v>7</v>
      </c>
      <c r="AA33" s="34">
        <f t="shared" si="16"/>
        <v>0.875</v>
      </c>
    </row>
    <row r="34" spans="1:27" x14ac:dyDescent="0.25">
      <c r="A34" s="63" t="s">
        <v>55</v>
      </c>
      <c r="B34" s="35">
        <v>3</v>
      </c>
      <c r="C34" s="35">
        <v>0</v>
      </c>
      <c r="D34" s="34">
        <f t="shared" si="17"/>
        <v>0</v>
      </c>
      <c r="E34" s="64">
        <f t="shared" si="10"/>
        <v>3</v>
      </c>
      <c r="F34" s="34">
        <f t="shared" si="11"/>
        <v>1</v>
      </c>
      <c r="G34" s="25"/>
      <c r="H34" s="63" t="s">
        <v>55</v>
      </c>
      <c r="I34" s="35"/>
      <c r="J34" s="35"/>
      <c r="K34" s="34">
        <v>0</v>
      </c>
      <c r="L34" s="81">
        <f t="shared" si="12"/>
        <v>0</v>
      </c>
      <c r="M34" s="34">
        <v>0</v>
      </c>
      <c r="N34" s="26"/>
      <c r="O34" s="63" t="s">
        <v>55</v>
      </c>
      <c r="P34" s="35">
        <v>3</v>
      </c>
      <c r="Q34" s="35">
        <v>0</v>
      </c>
      <c r="R34" s="34">
        <f>IFERROR(+Q34/P34,"0.00"%)</f>
        <v>0</v>
      </c>
      <c r="S34" s="81">
        <f t="shared" si="13"/>
        <v>3</v>
      </c>
      <c r="T34" s="100">
        <f>IFERROR(+S34/P34,"0%")</f>
        <v>1</v>
      </c>
      <c r="U34" s="26"/>
      <c r="V34" s="63" t="s">
        <v>55</v>
      </c>
      <c r="W34" s="35">
        <v>8</v>
      </c>
      <c r="X34" s="81">
        <v>0</v>
      </c>
      <c r="Y34" s="34">
        <f t="shared" si="19"/>
        <v>0</v>
      </c>
      <c r="Z34" s="81">
        <f t="shared" si="15"/>
        <v>8</v>
      </c>
      <c r="AA34" s="34">
        <f t="shared" si="16"/>
        <v>1</v>
      </c>
    </row>
    <row r="35" spans="1:27" x14ac:dyDescent="0.25">
      <c r="A35" s="63" t="s">
        <v>15</v>
      </c>
      <c r="B35" s="65">
        <f>SUM(B25:B34)</f>
        <v>734</v>
      </c>
      <c r="C35" s="65">
        <f>SUM(C25:C34)</f>
        <v>11</v>
      </c>
      <c r="D35" s="34">
        <f t="shared" si="17"/>
        <v>1.4986376021798364E-2</v>
      </c>
      <c r="E35" s="64">
        <f t="shared" si="10"/>
        <v>723</v>
      </c>
      <c r="F35" s="34">
        <f t="shared" si="11"/>
        <v>0.98501362397820158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36">
        <f t="shared" si="12"/>
        <v>0</v>
      </c>
      <c r="M35" s="36">
        <v>0</v>
      </c>
      <c r="N35" s="26"/>
      <c r="O35" s="63" t="s">
        <v>15</v>
      </c>
      <c r="P35" s="65">
        <f>SUM(P25:P34)</f>
        <v>825</v>
      </c>
      <c r="Q35" s="85">
        <f>SUM(Q25:Q34)</f>
        <v>11</v>
      </c>
      <c r="R35" s="36">
        <f t="shared" si="18"/>
        <v>1.3333333333333334E-2</v>
      </c>
      <c r="S35" s="103">
        <f>SUM(S25:S34)</f>
        <v>814</v>
      </c>
      <c r="T35" s="36">
        <f t="shared" si="14"/>
        <v>0.98666666666666669</v>
      </c>
      <c r="U35" s="26"/>
      <c r="V35" s="63" t="s">
        <v>15</v>
      </c>
      <c r="W35" s="65">
        <f>SUM(W25:W34)</f>
        <v>792</v>
      </c>
      <c r="X35" s="65">
        <f>SUM(X25:X34)</f>
        <v>9</v>
      </c>
      <c r="Y35" s="36">
        <f t="shared" si="19"/>
        <v>1.1363636363636364E-2</v>
      </c>
      <c r="Z35" s="103">
        <f t="shared" si="15"/>
        <v>783</v>
      </c>
      <c r="AA35" s="36">
        <f t="shared" si="16"/>
        <v>0.98863636363636365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37" t="s">
        <v>56</v>
      </c>
      <c r="B37" s="137" t="s">
        <v>26</v>
      </c>
      <c r="C37" s="137" t="s">
        <v>27</v>
      </c>
      <c r="D37" s="136" t="s">
        <v>28</v>
      </c>
      <c r="E37" s="137" t="s">
        <v>29</v>
      </c>
      <c r="F37" s="136" t="s">
        <v>30</v>
      </c>
      <c r="G37" s="25"/>
      <c r="H37" s="137" t="s">
        <v>56</v>
      </c>
      <c r="I37" s="137" t="s">
        <v>26</v>
      </c>
      <c r="J37" s="137" t="s">
        <v>27</v>
      </c>
      <c r="K37" s="136" t="s">
        <v>28</v>
      </c>
      <c r="L37" s="137" t="s">
        <v>29</v>
      </c>
      <c r="M37" s="136" t="s">
        <v>30</v>
      </c>
      <c r="N37" s="26"/>
      <c r="O37" s="137" t="s">
        <v>56</v>
      </c>
      <c r="P37" s="137" t="s">
        <v>26</v>
      </c>
      <c r="Q37" s="137" t="s">
        <v>27</v>
      </c>
      <c r="R37" s="136" t="s">
        <v>28</v>
      </c>
      <c r="S37" s="137" t="s">
        <v>29</v>
      </c>
      <c r="T37" s="136" t="s">
        <v>30</v>
      </c>
      <c r="U37" s="26"/>
      <c r="V37" s="137" t="s">
        <v>56</v>
      </c>
      <c r="W37" s="137" t="s">
        <v>26</v>
      </c>
      <c r="X37" s="137" t="s">
        <v>27</v>
      </c>
      <c r="Y37" s="136" t="s">
        <v>28</v>
      </c>
      <c r="Z37" s="137" t="s">
        <v>29</v>
      </c>
      <c r="AA37" s="136" t="s">
        <v>30</v>
      </c>
    </row>
    <row r="38" spans="1:27" x14ac:dyDescent="0.25">
      <c r="A38" s="137"/>
      <c r="B38" s="137"/>
      <c r="C38" s="137"/>
      <c r="D38" s="136"/>
      <c r="E38" s="137"/>
      <c r="F38" s="136"/>
      <c r="G38" s="25"/>
      <c r="H38" s="137"/>
      <c r="I38" s="137"/>
      <c r="J38" s="137"/>
      <c r="K38" s="136"/>
      <c r="L38" s="137"/>
      <c r="M38" s="136"/>
      <c r="N38" s="26"/>
      <c r="O38" s="137"/>
      <c r="P38" s="137"/>
      <c r="Q38" s="137"/>
      <c r="R38" s="136"/>
      <c r="S38" s="137"/>
      <c r="T38" s="136"/>
      <c r="U38" s="26"/>
      <c r="V38" s="137"/>
      <c r="W38" s="137"/>
      <c r="X38" s="137"/>
      <c r="Y38" s="136"/>
      <c r="Z38" s="137"/>
      <c r="AA38" s="136"/>
    </row>
    <row r="39" spans="1:27" x14ac:dyDescent="0.25">
      <c r="A39" s="72" t="s">
        <v>57</v>
      </c>
      <c r="B39" s="38">
        <v>1624</v>
      </c>
      <c r="C39" s="38">
        <v>80</v>
      </c>
      <c r="D39" s="39">
        <f>+C39/B39</f>
        <v>4.9261083743842367E-2</v>
      </c>
      <c r="E39" s="73">
        <f t="shared" ref="E39:E47" si="20">+B39-C39</f>
        <v>1544</v>
      </c>
      <c r="F39" s="39">
        <f t="shared" ref="F39:F47" si="21">+E39/B39</f>
        <v>0.95073891625615758</v>
      </c>
      <c r="G39" s="25"/>
      <c r="H39" s="72" t="s">
        <v>57</v>
      </c>
      <c r="I39" s="38"/>
      <c r="J39" s="38"/>
      <c r="K39" s="39">
        <v>0</v>
      </c>
      <c r="L39" s="40">
        <f t="shared" ref="L39:L47" si="22">+I39-J39</f>
        <v>0</v>
      </c>
      <c r="M39" s="39">
        <v>0</v>
      </c>
      <c r="N39" s="26"/>
      <c r="O39" s="72" t="s">
        <v>57</v>
      </c>
      <c r="P39" s="38">
        <v>1459</v>
      </c>
      <c r="Q39" s="38">
        <v>55</v>
      </c>
      <c r="R39" s="39">
        <f>+Q39/P39</f>
        <v>3.7697052775873888E-2</v>
      </c>
      <c r="S39" s="40">
        <f t="shared" ref="S39:S47" si="23">+P39-Q39</f>
        <v>1404</v>
      </c>
      <c r="T39" s="39">
        <f t="shared" ref="T39:T47" si="24">+S39/P39</f>
        <v>0.96230294722412613</v>
      </c>
      <c r="U39" s="26"/>
      <c r="V39" s="72" t="s">
        <v>57</v>
      </c>
      <c r="W39" s="38">
        <v>889</v>
      </c>
      <c r="X39" s="40">
        <v>29</v>
      </c>
      <c r="Y39" s="39">
        <f>+X39/W39</f>
        <v>3.2620922384701913E-2</v>
      </c>
      <c r="Z39" s="40">
        <f t="shared" ref="Z39:Z47" si="25">+W39-X39</f>
        <v>860</v>
      </c>
      <c r="AA39" s="39">
        <f t="shared" ref="AA39:AA47" si="26">+Z39/W39</f>
        <v>0.96737907761529807</v>
      </c>
    </row>
    <row r="40" spans="1:27" x14ac:dyDescent="0.25">
      <c r="A40" s="72" t="s">
        <v>58</v>
      </c>
      <c r="B40" s="38">
        <v>1875</v>
      </c>
      <c r="C40" s="38">
        <v>35</v>
      </c>
      <c r="D40" s="39">
        <f t="shared" ref="D40:D47" si="27">+C40/B40</f>
        <v>1.8666666666666668E-2</v>
      </c>
      <c r="E40" s="73">
        <f t="shared" si="20"/>
        <v>1840</v>
      </c>
      <c r="F40" s="39">
        <f t="shared" si="21"/>
        <v>0.98133333333333328</v>
      </c>
      <c r="G40" s="25"/>
      <c r="H40" s="72" t="s">
        <v>58</v>
      </c>
      <c r="I40" s="38"/>
      <c r="J40" s="38"/>
      <c r="K40" s="39">
        <v>0</v>
      </c>
      <c r="L40" s="40">
        <f t="shared" si="22"/>
        <v>0</v>
      </c>
      <c r="M40" s="39">
        <v>0</v>
      </c>
      <c r="N40" s="26"/>
      <c r="O40" s="72" t="s">
        <v>58</v>
      </c>
      <c r="P40" s="38">
        <v>2468</v>
      </c>
      <c r="Q40" s="38">
        <v>24</v>
      </c>
      <c r="R40" s="39">
        <f t="shared" ref="R40:R47" si="28">+Q40/P40</f>
        <v>9.7244732576985422E-3</v>
      </c>
      <c r="S40" s="40">
        <f t="shared" si="23"/>
        <v>2444</v>
      </c>
      <c r="T40" s="39">
        <f t="shared" si="24"/>
        <v>0.99027552674230146</v>
      </c>
      <c r="U40" s="26"/>
      <c r="V40" s="72" t="s">
        <v>58</v>
      </c>
      <c r="W40" s="38">
        <v>1297</v>
      </c>
      <c r="X40" s="38">
        <v>21</v>
      </c>
      <c r="Y40" s="39">
        <f t="shared" ref="Y40:Y47" si="29">+X40/W40</f>
        <v>1.6191210485736313E-2</v>
      </c>
      <c r="Z40" s="40">
        <f t="shared" si="25"/>
        <v>1276</v>
      </c>
      <c r="AA40" s="39">
        <f t="shared" si="26"/>
        <v>0.98380878951426365</v>
      </c>
    </row>
    <row r="41" spans="1:27" x14ac:dyDescent="0.25">
      <c r="A41" s="72" t="s">
        <v>59</v>
      </c>
      <c r="B41" s="38">
        <v>31</v>
      </c>
      <c r="C41" s="38">
        <v>0</v>
      </c>
      <c r="D41" s="39">
        <f t="shared" si="27"/>
        <v>0</v>
      </c>
      <c r="E41" s="73">
        <f t="shared" si="20"/>
        <v>31</v>
      </c>
      <c r="F41" s="39">
        <f t="shared" si="21"/>
        <v>1</v>
      </c>
      <c r="G41" s="25"/>
      <c r="H41" s="72" t="s">
        <v>59</v>
      </c>
      <c r="I41" s="38"/>
      <c r="J41" s="38"/>
      <c r="K41" s="39">
        <v>0</v>
      </c>
      <c r="L41" s="40">
        <f t="shared" si="22"/>
        <v>0</v>
      </c>
      <c r="M41" s="39">
        <v>0</v>
      </c>
      <c r="N41" s="26"/>
      <c r="O41" s="72" t="s">
        <v>59</v>
      </c>
      <c r="P41" s="38">
        <v>37</v>
      </c>
      <c r="Q41" s="38">
        <v>2</v>
      </c>
      <c r="R41" s="39">
        <f t="shared" si="28"/>
        <v>5.4054054054054057E-2</v>
      </c>
      <c r="S41" s="40">
        <f t="shared" si="23"/>
        <v>35</v>
      </c>
      <c r="T41" s="39">
        <f t="shared" si="24"/>
        <v>0.94594594594594594</v>
      </c>
      <c r="U41" s="26"/>
      <c r="V41" s="72" t="s">
        <v>59</v>
      </c>
      <c r="W41" s="38">
        <v>61</v>
      </c>
      <c r="X41" s="40">
        <v>0</v>
      </c>
      <c r="Y41" s="39">
        <f t="shared" si="29"/>
        <v>0</v>
      </c>
      <c r="Z41" s="40">
        <f t="shared" si="25"/>
        <v>61</v>
      </c>
      <c r="AA41" s="39">
        <f t="shared" si="26"/>
        <v>1</v>
      </c>
    </row>
    <row r="42" spans="1:27" x14ac:dyDescent="0.25">
      <c r="A42" s="72" t="s">
        <v>60</v>
      </c>
      <c r="B42" s="38">
        <v>29</v>
      </c>
      <c r="C42" s="38">
        <v>1</v>
      </c>
      <c r="D42" s="39">
        <f t="shared" si="27"/>
        <v>3.4482758620689655E-2</v>
      </c>
      <c r="E42" s="73">
        <f t="shared" si="20"/>
        <v>28</v>
      </c>
      <c r="F42" s="39">
        <f t="shared" si="21"/>
        <v>0.96551724137931039</v>
      </c>
      <c r="G42" s="25"/>
      <c r="H42" s="72" t="s">
        <v>60</v>
      </c>
      <c r="I42" s="38"/>
      <c r="J42" s="38"/>
      <c r="K42" s="39">
        <v>0</v>
      </c>
      <c r="L42" s="40">
        <f t="shared" si="22"/>
        <v>0</v>
      </c>
      <c r="M42" s="39">
        <v>0</v>
      </c>
      <c r="N42" s="26"/>
      <c r="O42" s="72" t="s">
        <v>60</v>
      </c>
      <c r="P42" s="38">
        <v>31</v>
      </c>
      <c r="Q42" s="38">
        <v>0</v>
      </c>
      <c r="R42" s="39">
        <f t="shared" si="28"/>
        <v>0</v>
      </c>
      <c r="S42" s="40">
        <f t="shared" si="23"/>
        <v>31</v>
      </c>
      <c r="T42" s="39">
        <f t="shared" si="24"/>
        <v>1</v>
      </c>
      <c r="U42" s="26"/>
      <c r="V42" s="72" t="s">
        <v>60</v>
      </c>
      <c r="W42" s="38">
        <v>91</v>
      </c>
      <c r="X42" s="40">
        <v>3</v>
      </c>
      <c r="Y42" s="39">
        <f t="shared" si="29"/>
        <v>3.2967032967032968E-2</v>
      </c>
      <c r="Z42" s="40">
        <f t="shared" si="25"/>
        <v>88</v>
      </c>
      <c r="AA42" s="39">
        <f t="shared" si="26"/>
        <v>0.96703296703296704</v>
      </c>
    </row>
    <row r="43" spans="1:27" x14ac:dyDescent="0.25">
      <c r="A43" s="72" t="s">
        <v>81</v>
      </c>
      <c r="B43" s="38">
        <v>184</v>
      </c>
      <c r="C43" s="38">
        <v>4</v>
      </c>
      <c r="D43" s="39">
        <f t="shared" si="27"/>
        <v>2.1739130434782608E-2</v>
      </c>
      <c r="E43" s="73">
        <f t="shared" si="20"/>
        <v>180</v>
      </c>
      <c r="F43" s="39">
        <f t="shared" si="21"/>
        <v>0.97826086956521741</v>
      </c>
      <c r="G43" s="25"/>
      <c r="H43" s="72" t="s">
        <v>81</v>
      </c>
      <c r="I43" s="38"/>
      <c r="J43" s="38"/>
      <c r="K43" s="39">
        <v>0</v>
      </c>
      <c r="L43" s="40">
        <f t="shared" si="22"/>
        <v>0</v>
      </c>
      <c r="M43" s="39">
        <v>0</v>
      </c>
      <c r="N43" s="26"/>
      <c r="O43" s="72" t="s">
        <v>81</v>
      </c>
      <c r="P43" s="38">
        <v>192</v>
      </c>
      <c r="Q43" s="38">
        <v>1</v>
      </c>
      <c r="R43" s="39">
        <f t="shared" si="28"/>
        <v>5.208333333333333E-3</v>
      </c>
      <c r="S43" s="40">
        <f t="shared" si="23"/>
        <v>191</v>
      </c>
      <c r="T43" s="39">
        <f t="shared" si="24"/>
        <v>0.99479166666666663</v>
      </c>
      <c r="U43" s="26"/>
      <c r="V43" s="72" t="s">
        <v>81</v>
      </c>
      <c r="W43" s="38">
        <v>179</v>
      </c>
      <c r="X43" s="40">
        <v>3</v>
      </c>
      <c r="Y43" s="39">
        <f t="shared" si="29"/>
        <v>1.6759776536312849E-2</v>
      </c>
      <c r="Z43" s="40">
        <f t="shared" si="25"/>
        <v>176</v>
      </c>
      <c r="AA43" s="39">
        <f t="shared" si="26"/>
        <v>0.98324022346368711</v>
      </c>
    </row>
    <row r="44" spans="1:27" x14ac:dyDescent="0.25">
      <c r="A44" s="72" t="s">
        <v>62</v>
      </c>
      <c r="B44" s="38">
        <v>9</v>
      </c>
      <c r="C44" s="38">
        <v>0</v>
      </c>
      <c r="D44" s="39">
        <f t="shared" si="27"/>
        <v>0</v>
      </c>
      <c r="E44" s="73">
        <f t="shared" si="20"/>
        <v>9</v>
      </c>
      <c r="F44" s="39">
        <f t="shared" si="21"/>
        <v>1</v>
      </c>
      <c r="G44" s="25"/>
      <c r="H44" s="72" t="s">
        <v>62</v>
      </c>
      <c r="I44" s="38"/>
      <c r="J44" s="38"/>
      <c r="K44" s="39">
        <v>0</v>
      </c>
      <c r="L44" s="40">
        <f t="shared" si="22"/>
        <v>0</v>
      </c>
      <c r="M44" s="39">
        <v>0</v>
      </c>
      <c r="N44" s="26"/>
      <c r="O44" s="72" t="s">
        <v>62</v>
      </c>
      <c r="P44" s="38">
        <v>20</v>
      </c>
      <c r="Q44" s="38">
        <v>0</v>
      </c>
      <c r="R44" s="39">
        <f t="shared" si="28"/>
        <v>0</v>
      </c>
      <c r="S44" s="40">
        <f t="shared" si="23"/>
        <v>20</v>
      </c>
      <c r="T44" s="39">
        <f t="shared" si="24"/>
        <v>1</v>
      </c>
      <c r="U44" s="26"/>
      <c r="V44" s="72" t="s">
        <v>62</v>
      </c>
      <c r="W44" s="38">
        <v>37</v>
      </c>
      <c r="X44" s="40">
        <v>0</v>
      </c>
      <c r="Y44" s="39">
        <f t="shared" si="29"/>
        <v>0</v>
      </c>
      <c r="Z44" s="40">
        <f t="shared" si="25"/>
        <v>37</v>
      </c>
      <c r="AA44" s="39">
        <f t="shared" si="26"/>
        <v>1</v>
      </c>
    </row>
    <row r="45" spans="1:27" x14ac:dyDescent="0.25">
      <c r="A45" s="72" t="s">
        <v>63</v>
      </c>
      <c r="B45" s="38">
        <v>123</v>
      </c>
      <c r="C45" s="38">
        <v>1</v>
      </c>
      <c r="D45" s="39">
        <f t="shared" si="27"/>
        <v>8.130081300813009E-3</v>
      </c>
      <c r="E45" s="73">
        <f t="shared" si="20"/>
        <v>122</v>
      </c>
      <c r="F45" s="39">
        <f t="shared" si="21"/>
        <v>0.99186991869918695</v>
      </c>
      <c r="G45" s="25"/>
      <c r="H45" s="72" t="s">
        <v>63</v>
      </c>
      <c r="I45" s="38"/>
      <c r="J45" s="38"/>
      <c r="K45" s="39">
        <v>0</v>
      </c>
      <c r="L45" s="40">
        <f t="shared" si="22"/>
        <v>0</v>
      </c>
      <c r="M45" s="39">
        <v>0</v>
      </c>
      <c r="N45" s="26"/>
      <c r="O45" s="72" t="s">
        <v>63</v>
      </c>
      <c r="P45" s="38">
        <v>163</v>
      </c>
      <c r="Q45" s="38">
        <v>1</v>
      </c>
      <c r="R45" s="39">
        <f t="shared" si="28"/>
        <v>6.1349693251533744E-3</v>
      </c>
      <c r="S45" s="40">
        <f t="shared" si="23"/>
        <v>162</v>
      </c>
      <c r="T45" s="39">
        <f t="shared" si="24"/>
        <v>0.99386503067484666</v>
      </c>
      <c r="U45" s="26"/>
      <c r="V45" s="72" t="s">
        <v>63</v>
      </c>
      <c r="W45" s="38">
        <v>151</v>
      </c>
      <c r="X45" s="40">
        <v>2</v>
      </c>
      <c r="Y45" s="39">
        <f t="shared" si="29"/>
        <v>1.3245033112582781E-2</v>
      </c>
      <c r="Z45" s="40">
        <f t="shared" si="25"/>
        <v>149</v>
      </c>
      <c r="AA45" s="39">
        <f t="shared" si="26"/>
        <v>0.98675496688741726</v>
      </c>
    </row>
    <row r="46" spans="1:27" x14ac:dyDescent="0.25">
      <c r="A46" s="72" t="s">
        <v>64</v>
      </c>
      <c r="B46" s="38">
        <v>168</v>
      </c>
      <c r="C46" s="38">
        <v>6</v>
      </c>
      <c r="D46" s="39">
        <f t="shared" si="27"/>
        <v>3.5714285714285712E-2</v>
      </c>
      <c r="E46" s="73">
        <f t="shared" si="20"/>
        <v>162</v>
      </c>
      <c r="F46" s="39">
        <f t="shared" si="21"/>
        <v>0.9642857142857143</v>
      </c>
      <c r="G46" s="25"/>
      <c r="H46" s="72" t="s">
        <v>64</v>
      </c>
      <c r="I46" s="38"/>
      <c r="J46" s="38"/>
      <c r="K46" s="39">
        <v>0</v>
      </c>
      <c r="L46" s="40">
        <f t="shared" si="22"/>
        <v>0</v>
      </c>
      <c r="M46" s="39">
        <v>0</v>
      </c>
      <c r="N46" s="26"/>
      <c r="O46" s="72" t="s">
        <v>64</v>
      </c>
      <c r="P46" s="38">
        <v>184</v>
      </c>
      <c r="Q46" s="38">
        <v>0</v>
      </c>
      <c r="R46" s="39">
        <f t="shared" si="28"/>
        <v>0</v>
      </c>
      <c r="S46" s="40">
        <f t="shared" si="23"/>
        <v>184</v>
      </c>
      <c r="T46" s="39">
        <f t="shared" si="24"/>
        <v>1</v>
      </c>
      <c r="U46" s="26"/>
      <c r="V46" s="72" t="s">
        <v>64</v>
      </c>
      <c r="W46" s="38">
        <v>165</v>
      </c>
      <c r="X46" s="40">
        <v>0</v>
      </c>
      <c r="Y46" s="39">
        <f t="shared" si="29"/>
        <v>0</v>
      </c>
      <c r="Z46" s="40">
        <f t="shared" si="25"/>
        <v>165</v>
      </c>
      <c r="AA46" s="39">
        <f t="shared" si="26"/>
        <v>1</v>
      </c>
    </row>
    <row r="47" spans="1:27" x14ac:dyDescent="0.25">
      <c r="A47" s="72" t="s">
        <v>15</v>
      </c>
      <c r="B47" s="74">
        <f>SUM(B39:B46)</f>
        <v>4043</v>
      </c>
      <c r="C47" s="74">
        <f>SUM(C39:C46)</f>
        <v>127</v>
      </c>
      <c r="D47" s="41">
        <f t="shared" si="27"/>
        <v>3.1412317585951026E-2</v>
      </c>
      <c r="E47" s="75">
        <f t="shared" si="20"/>
        <v>3916</v>
      </c>
      <c r="F47" s="41">
        <f t="shared" si="21"/>
        <v>0.96858768241404902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41">
        <v>0</v>
      </c>
      <c r="L47" s="41">
        <f t="shared" si="22"/>
        <v>0</v>
      </c>
      <c r="M47" s="41">
        <v>0</v>
      </c>
      <c r="N47" s="26"/>
      <c r="O47" s="72" t="s">
        <v>15</v>
      </c>
      <c r="P47" s="74">
        <f>SUM(P39:P46)</f>
        <v>4554</v>
      </c>
      <c r="Q47" s="74">
        <f>SUM(Q39:Q46)</f>
        <v>83</v>
      </c>
      <c r="R47" s="41">
        <f t="shared" si="28"/>
        <v>1.8225735617039964E-2</v>
      </c>
      <c r="S47" s="84">
        <f t="shared" si="23"/>
        <v>4471</v>
      </c>
      <c r="T47" s="41">
        <f t="shared" si="24"/>
        <v>0.98177426438296</v>
      </c>
      <c r="U47" s="26"/>
      <c r="V47" s="72" t="s">
        <v>15</v>
      </c>
      <c r="W47" s="74">
        <f>SUM(W39:W46)</f>
        <v>2870</v>
      </c>
      <c r="X47" s="74">
        <f>SUM(X39:X46)</f>
        <v>58</v>
      </c>
      <c r="Y47" s="41">
        <f t="shared" si="29"/>
        <v>2.0209059233449476E-2</v>
      </c>
      <c r="Z47" s="84">
        <f t="shared" si="25"/>
        <v>2812</v>
      </c>
      <c r="AA47" s="41">
        <f t="shared" si="26"/>
        <v>0.97979094076655049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6301</v>
      </c>
      <c r="C49" s="44">
        <f>SUM(C47,C35,C21)</f>
        <v>168</v>
      </c>
      <c r="D49" s="45">
        <f t="shared" ref="D49" si="30">+C49/B49</f>
        <v>2.6662434534200922E-2</v>
      </c>
      <c r="E49" s="53">
        <f t="shared" ref="E49" si="31">+B49-C49</f>
        <v>6133</v>
      </c>
      <c r="F49" s="46">
        <f t="shared" ref="F49" si="32">+E49/B49</f>
        <v>0.97333756546579908</v>
      </c>
      <c r="G49" s="101"/>
      <c r="H49" s="43" t="s">
        <v>15</v>
      </c>
      <c r="I49" s="44">
        <f>+'TOTAL POR MES MAYO'!B51</f>
        <v>25516</v>
      </c>
      <c r="J49" s="44">
        <f>+'TOTAL POR MES MAYO'!C51</f>
        <v>25098</v>
      </c>
      <c r="K49" s="54">
        <f t="shared" ref="K49" si="33">+J49/I49</f>
        <v>0.98361812196269005</v>
      </c>
      <c r="L49" s="53">
        <f t="shared" ref="L49" si="34">+I49-J49</f>
        <v>418</v>
      </c>
      <c r="M49" s="55">
        <f t="shared" ref="M49" si="35">+L49/I49</f>
        <v>1.6381878037309922E-2</v>
      </c>
      <c r="N49" s="26"/>
      <c r="O49" s="43" t="s">
        <v>15</v>
      </c>
      <c r="P49" s="47">
        <f>SUM(P47,P35,P21)</f>
        <v>7194</v>
      </c>
      <c r="Q49" s="47">
        <f>SUM(Q47,Q35,Q21)</f>
        <v>114</v>
      </c>
      <c r="R49" s="45">
        <f t="shared" ref="R49" si="36">+Q49/P49</f>
        <v>1.5846538782318599E-2</v>
      </c>
      <c r="S49" s="53">
        <f t="shared" ref="S49" si="37">+P49-Q49</f>
        <v>7080</v>
      </c>
      <c r="T49" s="46">
        <f t="shared" ref="T49" si="38">+S49/P49</f>
        <v>0.98415346121768144</v>
      </c>
      <c r="U49" s="26"/>
      <c r="V49" s="43" t="s">
        <v>15</v>
      </c>
      <c r="W49" s="44">
        <f>SUM(W47,W35,W21)</f>
        <v>4757</v>
      </c>
      <c r="X49" s="44">
        <f>SUM(X47,X35,X21)</f>
        <v>82</v>
      </c>
      <c r="Y49" s="45">
        <f t="shared" ref="Y49" si="39">+X49/W49</f>
        <v>1.7237754887534162E-2</v>
      </c>
      <c r="Z49" s="53">
        <f t="shared" ref="Z49" si="40">+W49-X49</f>
        <v>4675</v>
      </c>
      <c r="AA49" s="46">
        <f t="shared" ref="AA49" si="41">+Z49/W49</f>
        <v>0.98276224511246579</v>
      </c>
    </row>
    <row r="51" spans="1:27" x14ac:dyDescent="0.25">
      <c r="B51" s="60"/>
      <c r="C51" s="60"/>
      <c r="P51" s="60"/>
      <c r="Q51" s="60"/>
      <c r="W51" s="60"/>
      <c r="X51" s="60"/>
    </row>
    <row r="52" spans="1:27" x14ac:dyDescent="0.25">
      <c r="B52" s="60"/>
      <c r="C52" s="60"/>
      <c r="D52" s="60"/>
      <c r="P52" s="60"/>
      <c r="Q52" s="60"/>
      <c r="R52" s="60"/>
      <c r="W52" s="60"/>
      <c r="X52" s="60"/>
    </row>
  </sheetData>
  <mergeCells count="78"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  <mergeCell ref="A37:A38"/>
    <mergeCell ref="B37:B38"/>
    <mergeCell ref="C37:C38"/>
    <mergeCell ref="D37:D38"/>
    <mergeCell ref="E37:E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52"/>
  <sheetViews>
    <sheetView showGridLines="0" tabSelected="1" zoomScale="70" zoomScaleNormal="70" workbookViewId="0">
      <selection activeCell="N51" sqref="N51"/>
    </sheetView>
  </sheetViews>
  <sheetFormatPr baseColWidth="10" defaultColWidth="11.42578125" defaultRowHeight="15" x14ac:dyDescent="0.25"/>
  <cols>
    <col min="1" max="1" width="28.85546875" customWidth="1"/>
    <col min="2" max="2" width="25.85546875" bestFit="1" customWidth="1"/>
    <col min="3" max="3" width="18.140625" bestFit="1" customWidth="1"/>
    <col min="4" max="4" width="11" customWidth="1"/>
    <col min="5" max="5" width="15.28515625" bestFit="1" customWidth="1"/>
    <col min="6" max="6" width="14.7109375" customWidth="1"/>
    <col min="8" max="8" width="28.85546875" bestFit="1" customWidth="1"/>
    <col min="9" max="9" width="25.85546875" bestFit="1" customWidth="1"/>
    <col min="10" max="10" width="18.140625" bestFit="1" customWidth="1"/>
    <col min="12" max="12" width="15.28515625" bestFit="1" customWidth="1"/>
    <col min="13" max="13" width="15.28515625" customWidth="1"/>
    <col min="15" max="15" width="28.85546875" bestFit="1" customWidth="1"/>
    <col min="16" max="16" width="25.85546875" bestFit="1" customWidth="1"/>
    <col min="17" max="17" width="18.140625" bestFit="1" customWidth="1"/>
    <col min="19" max="19" width="15.28515625" bestFit="1" customWidth="1"/>
    <col min="22" max="22" width="28.85546875" bestFit="1" customWidth="1"/>
    <col min="23" max="23" width="25.85546875" bestFit="1" customWidth="1"/>
    <col min="24" max="24" width="18.140625" bestFit="1" customWidth="1"/>
    <col min="26" max="26" width="15.28515625" bestFit="1" customWidth="1"/>
  </cols>
  <sheetData>
    <row r="1" spans="1:27" ht="16.5" x14ac:dyDescent="0.25">
      <c r="B1" s="111" t="s">
        <v>66</v>
      </c>
      <c r="C1" s="143"/>
      <c r="D1" s="112"/>
    </row>
    <row r="2" spans="1:27" ht="17.25" thickBot="1" x14ac:dyDescent="0.3">
      <c r="B2" s="113" t="str">
        <f>+'TOTAL POR MES JUNIO'!B3:C3</f>
        <v>JUNIO -2020</v>
      </c>
      <c r="C2" s="144"/>
      <c r="D2" s="114"/>
    </row>
    <row r="3" spans="1:27" ht="15.75" thickBot="1" x14ac:dyDescent="0.3"/>
    <row r="4" spans="1:27" x14ac:dyDescent="0.25">
      <c r="A4" s="25"/>
      <c r="B4" s="140" t="s">
        <v>72</v>
      </c>
      <c r="C4" s="141"/>
      <c r="D4" s="142"/>
      <c r="E4" s="25"/>
      <c r="F4" s="25"/>
      <c r="G4" s="25"/>
      <c r="H4" s="25"/>
      <c r="I4" s="140" t="s">
        <v>69</v>
      </c>
      <c r="J4" s="141"/>
      <c r="K4" s="142"/>
      <c r="L4" s="25"/>
      <c r="M4" s="25"/>
      <c r="N4" s="26"/>
      <c r="O4" s="25"/>
      <c r="P4" s="140" t="s">
        <v>70</v>
      </c>
      <c r="Q4" s="141"/>
      <c r="R4" s="142"/>
      <c r="S4" s="25"/>
      <c r="T4" s="25"/>
      <c r="U4" s="26"/>
      <c r="V4" s="25"/>
      <c r="W4" s="140" t="s">
        <v>73</v>
      </c>
      <c r="X4" s="141"/>
      <c r="Y4" s="142"/>
      <c r="Z4" s="25"/>
      <c r="AA4" s="25"/>
    </row>
    <row r="5" spans="1:27" x14ac:dyDescent="0.25">
      <c r="A5" s="138" t="s">
        <v>25</v>
      </c>
      <c r="B5" s="139" t="s">
        <v>26</v>
      </c>
      <c r="C5" s="139" t="s">
        <v>27</v>
      </c>
      <c r="D5" s="136" t="s">
        <v>28</v>
      </c>
      <c r="E5" s="139" t="s">
        <v>29</v>
      </c>
      <c r="F5" s="136" t="s">
        <v>30</v>
      </c>
      <c r="G5" s="27"/>
      <c r="H5" s="138" t="s">
        <v>25</v>
      </c>
      <c r="I5" s="139" t="s">
        <v>26</v>
      </c>
      <c r="J5" s="139" t="s">
        <v>27</v>
      </c>
      <c r="K5" s="136" t="s">
        <v>28</v>
      </c>
      <c r="L5" s="139" t="s">
        <v>29</v>
      </c>
      <c r="M5" s="136" t="s">
        <v>30</v>
      </c>
      <c r="N5" s="26"/>
      <c r="O5" s="138" t="s">
        <v>25</v>
      </c>
      <c r="P5" s="139" t="s">
        <v>26</v>
      </c>
      <c r="Q5" s="139" t="s">
        <v>27</v>
      </c>
      <c r="R5" s="136" t="s">
        <v>28</v>
      </c>
      <c r="S5" s="139" t="s">
        <v>29</v>
      </c>
      <c r="T5" s="136" t="s">
        <v>30</v>
      </c>
      <c r="U5" s="26"/>
      <c r="V5" s="138" t="s">
        <v>25</v>
      </c>
      <c r="W5" s="139" t="s">
        <v>26</v>
      </c>
      <c r="X5" s="139" t="s">
        <v>27</v>
      </c>
      <c r="Y5" s="136" t="s">
        <v>28</v>
      </c>
      <c r="Z5" s="139" t="s">
        <v>29</v>
      </c>
      <c r="AA5" s="136" t="s">
        <v>30</v>
      </c>
    </row>
    <row r="6" spans="1:27" x14ac:dyDescent="0.25">
      <c r="A6" s="138"/>
      <c r="B6" s="139"/>
      <c r="C6" s="139"/>
      <c r="D6" s="136"/>
      <c r="E6" s="139"/>
      <c r="F6" s="136"/>
      <c r="G6" s="28"/>
      <c r="H6" s="138"/>
      <c r="I6" s="139"/>
      <c r="J6" s="139"/>
      <c r="K6" s="136"/>
      <c r="L6" s="139"/>
      <c r="M6" s="136"/>
      <c r="N6" s="26"/>
      <c r="O6" s="138"/>
      <c r="P6" s="139"/>
      <c r="Q6" s="139"/>
      <c r="R6" s="136"/>
      <c r="S6" s="139"/>
      <c r="T6" s="136"/>
      <c r="U6" s="26"/>
      <c r="V6" s="138"/>
      <c r="W6" s="139"/>
      <c r="X6" s="139"/>
      <c r="Y6" s="136"/>
      <c r="Z6" s="139"/>
      <c r="AA6" s="136"/>
    </row>
    <row r="7" spans="1:27" ht="16.5" x14ac:dyDescent="0.25">
      <c r="A7" s="66" t="s">
        <v>31</v>
      </c>
      <c r="B7" s="29">
        <v>163</v>
      </c>
      <c r="C7" s="29">
        <v>16</v>
      </c>
      <c r="D7" s="86">
        <f t="shared" ref="D7:D21" si="0">+C7/B7</f>
        <v>9.815950920245399E-2</v>
      </c>
      <c r="E7" s="68">
        <f t="shared" ref="E7:E21" si="1">+B7-C7</f>
        <v>147</v>
      </c>
      <c r="F7" s="86">
        <f t="shared" ref="F7:F21" si="2">+E7/B7</f>
        <v>0.90184049079754602</v>
      </c>
      <c r="G7" s="25"/>
      <c r="H7" s="66" t="s">
        <v>31</v>
      </c>
      <c r="I7" s="29"/>
      <c r="J7" s="29"/>
      <c r="K7" s="67">
        <v>0</v>
      </c>
      <c r="L7" s="30">
        <f>+I7-J7</f>
        <v>0</v>
      </c>
      <c r="M7" s="69">
        <v>0</v>
      </c>
      <c r="N7" s="26"/>
      <c r="O7" s="66" t="s">
        <v>31</v>
      </c>
      <c r="P7" s="29">
        <v>146</v>
      </c>
      <c r="Q7" s="29">
        <v>6</v>
      </c>
      <c r="R7" s="86">
        <f t="shared" ref="R7:R21" si="3">+Q7/P7</f>
        <v>4.1095890410958902E-2</v>
      </c>
      <c r="S7" s="30">
        <f t="shared" ref="S7:S20" si="4">+P7-Q7</f>
        <v>140</v>
      </c>
      <c r="T7" s="86">
        <f t="shared" ref="T7:T21" si="5">+S7/P7</f>
        <v>0.95890410958904104</v>
      </c>
      <c r="U7" s="26"/>
      <c r="V7" s="66" t="s">
        <v>31</v>
      </c>
      <c r="W7" s="29">
        <v>112</v>
      </c>
      <c r="X7" s="29">
        <v>4</v>
      </c>
      <c r="Y7" s="86">
        <f t="shared" ref="Y7:Y21" si="6">+X7/W7</f>
        <v>3.5714285714285712E-2</v>
      </c>
      <c r="Z7" s="30">
        <f t="shared" ref="Z7:Z20" si="7">+W7-X7</f>
        <v>108</v>
      </c>
      <c r="AA7" s="86">
        <f t="shared" ref="AA7:AA21" si="8">+Z7/W7</f>
        <v>0.9642857142857143</v>
      </c>
    </row>
    <row r="8" spans="1:27" ht="16.5" x14ac:dyDescent="0.25">
      <c r="A8" s="66" t="s">
        <v>32</v>
      </c>
      <c r="B8" s="29">
        <v>61</v>
      </c>
      <c r="C8" s="30">
        <v>2</v>
      </c>
      <c r="D8" s="86">
        <f t="shared" si="0"/>
        <v>3.2786885245901641E-2</v>
      </c>
      <c r="E8" s="68">
        <f t="shared" si="1"/>
        <v>59</v>
      </c>
      <c r="F8" s="86">
        <f t="shared" si="2"/>
        <v>0.96721311475409832</v>
      </c>
      <c r="G8" s="25"/>
      <c r="H8" s="66" t="s">
        <v>32</v>
      </c>
      <c r="I8" s="29"/>
      <c r="J8" s="29"/>
      <c r="K8" s="69">
        <v>0</v>
      </c>
      <c r="L8" s="30">
        <f t="shared" ref="L8:L21" si="9">+I8-J8</f>
        <v>0</v>
      </c>
      <c r="M8" s="69">
        <v>0</v>
      </c>
      <c r="N8" s="26"/>
      <c r="O8" s="66" t="s">
        <v>32</v>
      </c>
      <c r="P8" s="29">
        <v>71</v>
      </c>
      <c r="Q8" s="29">
        <v>4</v>
      </c>
      <c r="R8" s="86">
        <f t="shared" si="3"/>
        <v>5.6338028169014086E-2</v>
      </c>
      <c r="S8" s="30">
        <f t="shared" si="4"/>
        <v>67</v>
      </c>
      <c r="T8" s="86">
        <f t="shared" si="5"/>
        <v>0.94366197183098588</v>
      </c>
      <c r="U8" s="26"/>
      <c r="V8" s="66" t="s">
        <v>32</v>
      </c>
      <c r="W8" s="29">
        <v>76</v>
      </c>
      <c r="X8" s="29">
        <v>3</v>
      </c>
      <c r="Y8" s="86">
        <f t="shared" si="6"/>
        <v>3.9473684210526314E-2</v>
      </c>
      <c r="Z8" s="30">
        <f t="shared" si="7"/>
        <v>73</v>
      </c>
      <c r="AA8" s="86">
        <f t="shared" si="8"/>
        <v>0.96052631578947367</v>
      </c>
    </row>
    <row r="9" spans="1:27" ht="16.5" x14ac:dyDescent="0.25">
      <c r="A9" s="66" t="s">
        <v>74</v>
      </c>
      <c r="B9" s="29">
        <v>55</v>
      </c>
      <c r="C9" s="30">
        <v>2</v>
      </c>
      <c r="D9" s="86">
        <f t="shared" si="0"/>
        <v>3.6363636363636362E-2</v>
      </c>
      <c r="E9" s="68">
        <f t="shared" si="1"/>
        <v>53</v>
      </c>
      <c r="F9" s="86">
        <f t="shared" si="2"/>
        <v>0.96363636363636362</v>
      </c>
      <c r="G9" s="25"/>
      <c r="H9" s="66" t="s">
        <v>74</v>
      </c>
      <c r="I9" s="29"/>
      <c r="J9" s="29"/>
      <c r="K9" s="69">
        <v>0</v>
      </c>
      <c r="L9" s="30">
        <f t="shared" si="9"/>
        <v>0</v>
      </c>
      <c r="M9" s="69">
        <v>0</v>
      </c>
      <c r="N9" s="26"/>
      <c r="O9" s="66" t="s">
        <v>74</v>
      </c>
      <c r="P9" s="29">
        <v>47</v>
      </c>
      <c r="Q9" s="29">
        <v>1</v>
      </c>
      <c r="R9" s="86">
        <f t="shared" si="3"/>
        <v>2.1276595744680851E-2</v>
      </c>
      <c r="S9" s="30">
        <f t="shared" si="4"/>
        <v>46</v>
      </c>
      <c r="T9" s="86">
        <f t="shared" si="5"/>
        <v>0.97872340425531912</v>
      </c>
      <c r="U9" s="26"/>
      <c r="V9" s="66" t="s">
        <v>74</v>
      </c>
      <c r="W9" s="29">
        <v>134</v>
      </c>
      <c r="X9" s="29">
        <v>5</v>
      </c>
      <c r="Y9" s="86">
        <f t="shared" si="6"/>
        <v>3.7313432835820892E-2</v>
      </c>
      <c r="Z9" s="30">
        <f t="shared" si="7"/>
        <v>129</v>
      </c>
      <c r="AA9" s="86">
        <f t="shared" si="8"/>
        <v>0.96268656716417911</v>
      </c>
    </row>
    <row r="10" spans="1:27" ht="16.5" x14ac:dyDescent="0.25">
      <c r="A10" s="66" t="s">
        <v>75</v>
      </c>
      <c r="B10" s="29">
        <v>36</v>
      </c>
      <c r="C10" s="30">
        <v>7</v>
      </c>
      <c r="D10" s="86">
        <f t="shared" si="0"/>
        <v>0.19444444444444445</v>
      </c>
      <c r="E10" s="68">
        <f t="shared" si="1"/>
        <v>29</v>
      </c>
      <c r="F10" s="86">
        <f t="shared" si="2"/>
        <v>0.80555555555555558</v>
      </c>
      <c r="G10" s="25"/>
      <c r="H10" s="66" t="s">
        <v>75</v>
      </c>
      <c r="I10" s="29"/>
      <c r="J10" s="29"/>
      <c r="K10" s="69">
        <v>0</v>
      </c>
      <c r="L10" s="30">
        <f t="shared" si="9"/>
        <v>0</v>
      </c>
      <c r="M10" s="69">
        <v>0</v>
      </c>
      <c r="N10" s="26"/>
      <c r="O10" s="66" t="s">
        <v>75</v>
      </c>
      <c r="P10" s="29">
        <v>28</v>
      </c>
      <c r="Q10" s="29">
        <v>2</v>
      </c>
      <c r="R10" s="86">
        <f t="shared" si="3"/>
        <v>7.1428571428571425E-2</v>
      </c>
      <c r="S10" s="30">
        <f t="shared" si="4"/>
        <v>26</v>
      </c>
      <c r="T10" s="86">
        <f t="shared" si="5"/>
        <v>0.9285714285714286</v>
      </c>
      <c r="U10" s="26"/>
      <c r="V10" s="66" t="s">
        <v>75</v>
      </c>
      <c r="W10" s="29">
        <v>108</v>
      </c>
      <c r="X10" s="29">
        <v>5</v>
      </c>
      <c r="Y10" s="86">
        <f t="shared" si="6"/>
        <v>4.6296296296296294E-2</v>
      </c>
      <c r="Z10" s="30">
        <f t="shared" si="7"/>
        <v>103</v>
      </c>
      <c r="AA10" s="86">
        <f t="shared" si="8"/>
        <v>0.95370370370370372</v>
      </c>
    </row>
    <row r="11" spans="1:27" ht="16.5" x14ac:dyDescent="0.25">
      <c r="A11" s="66" t="s">
        <v>76</v>
      </c>
      <c r="B11" s="29">
        <v>18</v>
      </c>
      <c r="C11" s="30">
        <v>0</v>
      </c>
      <c r="D11" s="86">
        <f t="shared" si="0"/>
        <v>0</v>
      </c>
      <c r="E11" s="68">
        <f t="shared" si="1"/>
        <v>18</v>
      </c>
      <c r="F11" s="86">
        <f t="shared" si="2"/>
        <v>1</v>
      </c>
      <c r="G11" s="25"/>
      <c r="H11" s="66" t="s">
        <v>76</v>
      </c>
      <c r="I11" s="29"/>
      <c r="J11" s="29"/>
      <c r="K11" s="69">
        <v>0</v>
      </c>
      <c r="L11" s="30">
        <f t="shared" si="9"/>
        <v>0</v>
      </c>
      <c r="M11" s="69">
        <v>0</v>
      </c>
      <c r="N11" s="26"/>
      <c r="O11" s="66" t="s">
        <v>76</v>
      </c>
      <c r="P11" s="29">
        <v>13</v>
      </c>
      <c r="Q11" s="29">
        <v>1</v>
      </c>
      <c r="R11" s="86">
        <f t="shared" si="3"/>
        <v>7.6923076923076927E-2</v>
      </c>
      <c r="S11" s="30">
        <f t="shared" si="4"/>
        <v>12</v>
      </c>
      <c r="T11" s="86">
        <f t="shared" si="5"/>
        <v>0.92307692307692313</v>
      </c>
      <c r="U11" s="26"/>
      <c r="V11" s="66" t="s">
        <v>76</v>
      </c>
      <c r="W11" s="29">
        <v>42</v>
      </c>
      <c r="X11" s="29">
        <v>5</v>
      </c>
      <c r="Y11" s="86">
        <f t="shared" si="6"/>
        <v>0.11904761904761904</v>
      </c>
      <c r="Z11" s="30">
        <f t="shared" si="7"/>
        <v>37</v>
      </c>
      <c r="AA11" s="86">
        <f t="shared" si="8"/>
        <v>0.88095238095238093</v>
      </c>
    </row>
    <row r="12" spans="1:27" ht="16.5" x14ac:dyDescent="0.25">
      <c r="A12" s="66" t="s">
        <v>36</v>
      </c>
      <c r="B12" s="29">
        <v>30</v>
      </c>
      <c r="C12" s="30">
        <v>0</v>
      </c>
      <c r="D12" s="86">
        <f t="shared" si="0"/>
        <v>0</v>
      </c>
      <c r="E12" s="68">
        <f t="shared" si="1"/>
        <v>30</v>
      </c>
      <c r="F12" s="86">
        <f t="shared" si="2"/>
        <v>1</v>
      </c>
      <c r="G12" s="25"/>
      <c r="H12" s="66" t="s">
        <v>36</v>
      </c>
      <c r="I12" s="29"/>
      <c r="J12" s="29"/>
      <c r="K12" s="69">
        <v>0</v>
      </c>
      <c r="L12" s="30">
        <f t="shared" si="9"/>
        <v>0</v>
      </c>
      <c r="M12" s="69">
        <v>0</v>
      </c>
      <c r="N12" s="26"/>
      <c r="O12" s="66" t="s">
        <v>36</v>
      </c>
      <c r="P12" s="29">
        <v>37</v>
      </c>
      <c r="Q12" s="29">
        <v>0</v>
      </c>
      <c r="R12" s="86">
        <f t="shared" si="3"/>
        <v>0</v>
      </c>
      <c r="S12" s="30">
        <f t="shared" si="4"/>
        <v>37</v>
      </c>
      <c r="T12" s="86">
        <f t="shared" si="5"/>
        <v>1</v>
      </c>
      <c r="U12" s="26"/>
      <c r="V12" s="66" t="s">
        <v>36</v>
      </c>
      <c r="W12" s="29">
        <v>49</v>
      </c>
      <c r="X12" s="29">
        <v>1</v>
      </c>
      <c r="Y12" s="86">
        <f t="shared" si="6"/>
        <v>2.0408163265306121E-2</v>
      </c>
      <c r="Z12" s="30">
        <f t="shared" si="7"/>
        <v>48</v>
      </c>
      <c r="AA12" s="86">
        <f t="shared" si="8"/>
        <v>0.97959183673469385</v>
      </c>
    </row>
    <row r="13" spans="1:27" ht="16.5" x14ac:dyDescent="0.25">
      <c r="A13" s="66" t="s">
        <v>77</v>
      </c>
      <c r="B13" s="29">
        <v>19</v>
      </c>
      <c r="C13" s="30">
        <v>1</v>
      </c>
      <c r="D13" s="86">
        <f t="shared" si="0"/>
        <v>5.2631578947368418E-2</v>
      </c>
      <c r="E13" s="68">
        <f t="shared" si="1"/>
        <v>18</v>
      </c>
      <c r="F13" s="86">
        <f t="shared" si="2"/>
        <v>0.94736842105263153</v>
      </c>
      <c r="G13" s="25"/>
      <c r="H13" s="66" t="s">
        <v>77</v>
      </c>
      <c r="I13" s="29"/>
      <c r="J13" s="29"/>
      <c r="K13" s="69">
        <v>0</v>
      </c>
      <c r="L13" s="30">
        <f t="shared" si="9"/>
        <v>0</v>
      </c>
      <c r="M13" s="69">
        <v>0</v>
      </c>
      <c r="N13" s="26"/>
      <c r="O13" s="66" t="s">
        <v>77</v>
      </c>
      <c r="P13" s="29">
        <v>24</v>
      </c>
      <c r="Q13" s="29">
        <v>1</v>
      </c>
      <c r="R13" s="86">
        <f t="shared" si="3"/>
        <v>4.1666666666666664E-2</v>
      </c>
      <c r="S13" s="30">
        <f t="shared" si="4"/>
        <v>23</v>
      </c>
      <c r="T13" s="86">
        <f t="shared" si="5"/>
        <v>0.95833333333333337</v>
      </c>
      <c r="U13" s="26"/>
      <c r="V13" s="66" t="s">
        <v>77</v>
      </c>
      <c r="W13" s="29">
        <v>48</v>
      </c>
      <c r="X13" s="29">
        <v>2</v>
      </c>
      <c r="Y13" s="86">
        <f t="shared" si="6"/>
        <v>4.1666666666666664E-2</v>
      </c>
      <c r="Z13" s="30">
        <f t="shared" si="7"/>
        <v>46</v>
      </c>
      <c r="AA13" s="86">
        <f t="shared" si="8"/>
        <v>0.95833333333333337</v>
      </c>
    </row>
    <row r="14" spans="1:27" ht="16.5" x14ac:dyDescent="0.25">
      <c r="A14" s="66" t="s">
        <v>38</v>
      </c>
      <c r="B14" s="29">
        <v>134</v>
      </c>
      <c r="C14" s="30">
        <v>2</v>
      </c>
      <c r="D14" s="86">
        <f t="shared" si="0"/>
        <v>1.4925373134328358E-2</v>
      </c>
      <c r="E14" s="68">
        <f t="shared" si="1"/>
        <v>132</v>
      </c>
      <c r="F14" s="86">
        <f t="shared" si="2"/>
        <v>0.9850746268656716</v>
      </c>
      <c r="G14" s="25"/>
      <c r="H14" s="66" t="s">
        <v>38</v>
      </c>
      <c r="I14" s="29"/>
      <c r="J14" s="29"/>
      <c r="K14" s="69">
        <v>0</v>
      </c>
      <c r="L14" s="30">
        <f t="shared" si="9"/>
        <v>0</v>
      </c>
      <c r="M14" s="69">
        <v>0</v>
      </c>
      <c r="N14" s="26"/>
      <c r="O14" s="66" t="s">
        <v>38</v>
      </c>
      <c r="P14" s="29">
        <v>110</v>
      </c>
      <c r="Q14" s="29">
        <v>1</v>
      </c>
      <c r="R14" s="86">
        <f t="shared" si="3"/>
        <v>9.0909090909090905E-3</v>
      </c>
      <c r="S14" s="30">
        <f t="shared" si="4"/>
        <v>109</v>
      </c>
      <c r="T14" s="86">
        <f t="shared" si="5"/>
        <v>0.99090909090909096</v>
      </c>
      <c r="U14" s="26"/>
      <c r="V14" s="66" t="s">
        <v>38</v>
      </c>
      <c r="W14" s="29">
        <v>31</v>
      </c>
      <c r="X14" s="29">
        <v>0</v>
      </c>
      <c r="Y14" s="86">
        <f t="shared" si="6"/>
        <v>0</v>
      </c>
      <c r="Z14" s="30">
        <f t="shared" si="7"/>
        <v>31</v>
      </c>
      <c r="AA14" s="86">
        <f t="shared" si="8"/>
        <v>1</v>
      </c>
    </row>
    <row r="15" spans="1:27" ht="16.5" x14ac:dyDescent="0.25">
      <c r="A15" s="66" t="s">
        <v>39</v>
      </c>
      <c r="B15" s="29">
        <v>118</v>
      </c>
      <c r="C15" s="30">
        <v>7</v>
      </c>
      <c r="D15" s="86">
        <f t="shared" si="0"/>
        <v>5.9322033898305086E-2</v>
      </c>
      <c r="E15" s="68">
        <f t="shared" si="1"/>
        <v>111</v>
      </c>
      <c r="F15" s="86">
        <f t="shared" si="2"/>
        <v>0.94067796610169496</v>
      </c>
      <c r="G15" s="25"/>
      <c r="H15" s="66" t="s">
        <v>39</v>
      </c>
      <c r="I15" s="29"/>
      <c r="J15" s="29"/>
      <c r="K15" s="69">
        <v>0</v>
      </c>
      <c r="L15" s="30">
        <f t="shared" si="9"/>
        <v>0</v>
      </c>
      <c r="M15" s="69">
        <v>0</v>
      </c>
      <c r="N15" s="26"/>
      <c r="O15" s="66" t="s">
        <v>39</v>
      </c>
      <c r="P15" s="29">
        <v>106</v>
      </c>
      <c r="Q15" s="29">
        <v>2</v>
      </c>
      <c r="R15" s="86">
        <f t="shared" si="3"/>
        <v>1.8867924528301886E-2</v>
      </c>
      <c r="S15" s="30">
        <f t="shared" si="4"/>
        <v>104</v>
      </c>
      <c r="T15" s="86">
        <f t="shared" si="5"/>
        <v>0.98113207547169812</v>
      </c>
      <c r="U15" s="26"/>
      <c r="V15" s="66" t="s">
        <v>39</v>
      </c>
      <c r="W15" s="29">
        <v>77</v>
      </c>
      <c r="X15" s="29">
        <v>3</v>
      </c>
      <c r="Y15" s="86">
        <f t="shared" si="6"/>
        <v>3.896103896103896E-2</v>
      </c>
      <c r="Z15" s="30">
        <f t="shared" si="7"/>
        <v>74</v>
      </c>
      <c r="AA15" s="86">
        <f t="shared" si="8"/>
        <v>0.96103896103896103</v>
      </c>
    </row>
    <row r="16" spans="1:27" x14ac:dyDescent="0.25">
      <c r="A16" s="66" t="s">
        <v>40</v>
      </c>
      <c r="B16" s="29">
        <v>253</v>
      </c>
      <c r="C16" s="30">
        <v>17</v>
      </c>
      <c r="D16" s="86">
        <f t="shared" si="0"/>
        <v>6.7193675889328064E-2</v>
      </c>
      <c r="E16" s="68">
        <f t="shared" si="1"/>
        <v>236</v>
      </c>
      <c r="F16" s="86">
        <f t="shared" si="2"/>
        <v>0.93280632411067199</v>
      </c>
      <c r="G16" s="25"/>
      <c r="H16" s="66" t="s">
        <v>40</v>
      </c>
      <c r="I16" s="29"/>
      <c r="J16" s="29"/>
      <c r="K16" s="69">
        <v>0</v>
      </c>
      <c r="L16" s="30">
        <f t="shared" si="9"/>
        <v>0</v>
      </c>
      <c r="M16" s="69">
        <v>0</v>
      </c>
      <c r="N16" s="26"/>
      <c r="O16" s="66" t="s">
        <v>40</v>
      </c>
      <c r="P16" s="29">
        <v>284</v>
      </c>
      <c r="Q16" s="29">
        <v>6</v>
      </c>
      <c r="R16" s="86">
        <f t="shared" si="3"/>
        <v>2.1126760563380281E-2</v>
      </c>
      <c r="S16" s="30">
        <f t="shared" si="4"/>
        <v>278</v>
      </c>
      <c r="T16" s="86">
        <f t="shared" si="5"/>
        <v>0.97887323943661975</v>
      </c>
      <c r="U16" s="26"/>
      <c r="V16" s="66" t="s">
        <v>40</v>
      </c>
      <c r="W16" s="29">
        <v>121</v>
      </c>
      <c r="X16" s="29">
        <v>5</v>
      </c>
      <c r="Y16" s="86">
        <f t="shared" si="6"/>
        <v>4.1322314049586778E-2</v>
      </c>
      <c r="Z16" s="30">
        <f t="shared" si="7"/>
        <v>116</v>
      </c>
      <c r="AA16" s="86">
        <f t="shared" si="8"/>
        <v>0.95867768595041325</v>
      </c>
    </row>
    <row r="17" spans="1:27" x14ac:dyDescent="0.25">
      <c r="A17" s="66" t="s">
        <v>41</v>
      </c>
      <c r="B17" s="29">
        <v>824</v>
      </c>
      <c r="C17" s="30">
        <v>36</v>
      </c>
      <c r="D17" s="86">
        <f t="shared" si="0"/>
        <v>4.3689320388349516E-2</v>
      </c>
      <c r="E17" s="68">
        <f t="shared" si="1"/>
        <v>788</v>
      </c>
      <c r="F17" s="86">
        <f t="shared" si="2"/>
        <v>0.9563106796116505</v>
      </c>
      <c r="G17" s="25"/>
      <c r="H17" s="66" t="s">
        <v>41</v>
      </c>
      <c r="I17" s="29"/>
      <c r="J17" s="29"/>
      <c r="K17" s="69">
        <v>0</v>
      </c>
      <c r="L17" s="30">
        <f t="shared" si="9"/>
        <v>0</v>
      </c>
      <c r="M17" s="69">
        <v>0</v>
      </c>
      <c r="N17" s="26"/>
      <c r="O17" s="66" t="s">
        <v>41</v>
      </c>
      <c r="P17" s="29">
        <v>771</v>
      </c>
      <c r="Q17" s="29">
        <v>21</v>
      </c>
      <c r="R17" s="86">
        <f t="shared" si="3"/>
        <v>2.7237354085603113E-2</v>
      </c>
      <c r="S17" s="30">
        <f t="shared" si="4"/>
        <v>750</v>
      </c>
      <c r="T17" s="86">
        <f t="shared" si="5"/>
        <v>0.97276264591439687</v>
      </c>
      <c r="U17" s="26"/>
      <c r="V17" s="66" t="s">
        <v>41</v>
      </c>
      <c r="W17" s="29">
        <v>421</v>
      </c>
      <c r="X17" s="29">
        <v>12</v>
      </c>
      <c r="Y17" s="86">
        <f t="shared" si="6"/>
        <v>2.8503562945368172E-2</v>
      </c>
      <c r="Z17" s="30">
        <f t="shared" si="7"/>
        <v>409</v>
      </c>
      <c r="AA17" s="86">
        <f t="shared" si="8"/>
        <v>0.97149643705463185</v>
      </c>
    </row>
    <row r="18" spans="1:27" x14ac:dyDescent="0.25">
      <c r="A18" s="66" t="s">
        <v>42</v>
      </c>
      <c r="B18" s="29">
        <v>265</v>
      </c>
      <c r="C18" s="30">
        <v>19</v>
      </c>
      <c r="D18" s="86">
        <f t="shared" si="0"/>
        <v>7.1698113207547168E-2</v>
      </c>
      <c r="E18" s="68">
        <f t="shared" si="1"/>
        <v>246</v>
      </c>
      <c r="F18" s="86">
        <f t="shared" si="2"/>
        <v>0.92830188679245285</v>
      </c>
      <c r="G18" s="25"/>
      <c r="H18" s="66" t="s">
        <v>42</v>
      </c>
      <c r="I18" s="29"/>
      <c r="J18" s="29"/>
      <c r="K18" s="69">
        <v>0</v>
      </c>
      <c r="L18" s="30">
        <f t="shared" si="9"/>
        <v>0</v>
      </c>
      <c r="M18" s="69">
        <v>0</v>
      </c>
      <c r="N18" s="26"/>
      <c r="O18" s="66" t="s">
        <v>42</v>
      </c>
      <c r="P18" s="29">
        <v>291</v>
      </c>
      <c r="Q18" s="29">
        <v>10</v>
      </c>
      <c r="R18" s="86">
        <f t="shared" si="3"/>
        <v>3.4364261168384883E-2</v>
      </c>
      <c r="S18" s="30">
        <f t="shared" si="4"/>
        <v>281</v>
      </c>
      <c r="T18" s="86">
        <f t="shared" si="5"/>
        <v>0.96563573883161513</v>
      </c>
      <c r="U18" s="26"/>
      <c r="V18" s="66" t="s">
        <v>42</v>
      </c>
      <c r="W18" s="29">
        <v>224</v>
      </c>
      <c r="X18" s="29">
        <v>11</v>
      </c>
      <c r="Y18" s="86">
        <f t="shared" si="6"/>
        <v>4.9107142857142856E-2</v>
      </c>
      <c r="Z18" s="30">
        <f t="shared" si="7"/>
        <v>213</v>
      </c>
      <c r="AA18" s="86">
        <f t="shared" si="8"/>
        <v>0.9508928571428571</v>
      </c>
    </row>
    <row r="19" spans="1:27" x14ac:dyDescent="0.25">
      <c r="A19" s="66" t="s">
        <v>83</v>
      </c>
      <c r="B19" s="29">
        <v>167</v>
      </c>
      <c r="C19" s="30">
        <v>8</v>
      </c>
      <c r="D19" s="86">
        <f t="shared" si="0"/>
        <v>4.790419161676647E-2</v>
      </c>
      <c r="E19" s="68">
        <f t="shared" si="1"/>
        <v>159</v>
      </c>
      <c r="F19" s="86">
        <f t="shared" si="2"/>
        <v>0.95209580838323349</v>
      </c>
      <c r="G19" s="25"/>
      <c r="H19" s="66" t="s">
        <v>83</v>
      </c>
      <c r="I19" s="29"/>
      <c r="J19" s="29"/>
      <c r="K19" s="69">
        <v>0</v>
      </c>
      <c r="L19" s="30">
        <f t="shared" si="9"/>
        <v>0</v>
      </c>
      <c r="M19" s="69">
        <v>0</v>
      </c>
      <c r="N19" s="26"/>
      <c r="O19" s="66" t="s">
        <v>83</v>
      </c>
      <c r="P19" s="29">
        <v>154</v>
      </c>
      <c r="Q19" s="29">
        <v>5</v>
      </c>
      <c r="R19" s="86">
        <f t="shared" si="3"/>
        <v>3.2467532467532464E-2</v>
      </c>
      <c r="S19" s="30">
        <f t="shared" si="4"/>
        <v>149</v>
      </c>
      <c r="T19" s="86">
        <f t="shared" si="5"/>
        <v>0.96753246753246758</v>
      </c>
      <c r="U19" s="26"/>
      <c r="V19" s="66" t="s">
        <v>83</v>
      </c>
      <c r="W19" s="29">
        <v>267</v>
      </c>
      <c r="X19" s="29">
        <v>11</v>
      </c>
      <c r="Y19" s="86">
        <f t="shared" si="6"/>
        <v>4.1198501872659173E-2</v>
      </c>
      <c r="Z19" s="30">
        <f t="shared" si="7"/>
        <v>256</v>
      </c>
      <c r="AA19" s="86">
        <f t="shared" si="8"/>
        <v>0.95880149812734083</v>
      </c>
    </row>
    <row r="20" spans="1:27" x14ac:dyDescent="0.25">
      <c r="A20" s="66" t="s">
        <v>78</v>
      </c>
      <c r="B20" s="29">
        <v>58</v>
      </c>
      <c r="C20" s="30">
        <v>9</v>
      </c>
      <c r="D20" s="86">
        <f t="shared" si="0"/>
        <v>0.15517241379310345</v>
      </c>
      <c r="E20" s="68">
        <f t="shared" si="1"/>
        <v>49</v>
      </c>
      <c r="F20" s="86">
        <f t="shared" si="2"/>
        <v>0.84482758620689657</v>
      </c>
      <c r="G20" s="25"/>
      <c r="H20" s="66" t="s">
        <v>78</v>
      </c>
      <c r="I20" s="29"/>
      <c r="J20" s="29"/>
      <c r="K20" s="69">
        <v>0</v>
      </c>
      <c r="L20" s="30">
        <f t="shared" si="9"/>
        <v>0</v>
      </c>
      <c r="M20" s="69">
        <v>0</v>
      </c>
      <c r="N20" s="26"/>
      <c r="O20" s="66" t="s">
        <v>78</v>
      </c>
      <c r="P20" s="29">
        <v>84</v>
      </c>
      <c r="Q20" s="29">
        <v>0</v>
      </c>
      <c r="R20" s="86">
        <f t="shared" si="3"/>
        <v>0</v>
      </c>
      <c r="S20" s="30">
        <f t="shared" si="4"/>
        <v>84</v>
      </c>
      <c r="T20" s="86">
        <f t="shared" si="5"/>
        <v>1</v>
      </c>
      <c r="U20" s="26"/>
      <c r="V20" s="66" t="s">
        <v>78</v>
      </c>
      <c r="W20" s="29">
        <v>104</v>
      </c>
      <c r="X20" s="29">
        <v>4</v>
      </c>
      <c r="Y20" s="86">
        <f t="shared" si="6"/>
        <v>3.8461538461538464E-2</v>
      </c>
      <c r="Z20" s="30">
        <f t="shared" si="7"/>
        <v>100</v>
      </c>
      <c r="AA20" s="86">
        <f t="shared" si="8"/>
        <v>0.96153846153846156</v>
      </c>
    </row>
    <row r="21" spans="1:27" x14ac:dyDescent="0.25">
      <c r="A21" s="66" t="s">
        <v>15</v>
      </c>
      <c r="B21" s="70">
        <f>SUM(B7:B20)</f>
        <v>2201</v>
      </c>
      <c r="C21" s="70">
        <f>SUM(C7:C20)</f>
        <v>126</v>
      </c>
      <c r="D21" s="93">
        <f t="shared" si="0"/>
        <v>5.7246706042707859E-2</v>
      </c>
      <c r="E21" s="71">
        <f t="shared" si="1"/>
        <v>2075</v>
      </c>
      <c r="F21" s="93">
        <f t="shared" si="2"/>
        <v>0.94275329395729213</v>
      </c>
      <c r="G21" s="25"/>
      <c r="H21" s="66" t="s">
        <v>15</v>
      </c>
      <c r="I21" s="70">
        <f>SUM(I7:I20)</f>
        <v>0</v>
      </c>
      <c r="J21" s="70">
        <f>SUM(J7:J20)</f>
        <v>0</v>
      </c>
      <c r="K21" s="80">
        <v>0</v>
      </c>
      <c r="L21" s="42">
        <f t="shared" si="9"/>
        <v>0</v>
      </c>
      <c r="M21" s="42">
        <v>0</v>
      </c>
      <c r="N21" s="26"/>
      <c r="O21" s="66" t="s">
        <v>15</v>
      </c>
      <c r="P21" s="70">
        <f>SUM(P7:P20)</f>
        <v>2166</v>
      </c>
      <c r="Q21" s="70">
        <f>SUM(Q7:Q20)</f>
        <v>60</v>
      </c>
      <c r="R21" s="96">
        <f t="shared" si="3"/>
        <v>2.7700831024930747E-2</v>
      </c>
      <c r="S21" s="95">
        <f>SUM(S7:S20)</f>
        <v>2106</v>
      </c>
      <c r="T21" s="93">
        <f t="shared" si="5"/>
        <v>0.97229916897506929</v>
      </c>
      <c r="U21" s="26"/>
      <c r="V21" s="66" t="s">
        <v>15</v>
      </c>
      <c r="W21" s="70">
        <f>SUM(W7:W20)</f>
        <v>1814</v>
      </c>
      <c r="X21" s="70">
        <f>SUM(X7:X20)</f>
        <v>71</v>
      </c>
      <c r="Y21" s="96">
        <f t="shared" si="6"/>
        <v>3.914002205071665E-2</v>
      </c>
      <c r="Z21" s="95">
        <f>SUM(Z7:Z20)</f>
        <v>1743</v>
      </c>
      <c r="AA21" s="93">
        <f t="shared" si="8"/>
        <v>0.96085997794928335</v>
      </c>
    </row>
    <row r="22" spans="1:27" x14ac:dyDescent="0.25">
      <c r="A22" s="31"/>
      <c r="B22" s="32"/>
      <c r="C22" s="32"/>
      <c r="D22" s="32"/>
      <c r="E22" s="33"/>
      <c r="F22" s="33"/>
      <c r="G22" s="25"/>
      <c r="H22" s="31"/>
      <c r="I22" s="32"/>
      <c r="J22" s="32"/>
      <c r="K22" s="32"/>
      <c r="L22" s="33"/>
      <c r="M22" s="33"/>
      <c r="N22" s="26"/>
      <c r="O22" s="31"/>
      <c r="P22" s="32"/>
      <c r="Q22" s="32"/>
      <c r="R22" s="32"/>
      <c r="S22" s="33"/>
      <c r="T22" s="33"/>
      <c r="U22" s="26"/>
      <c r="V22" s="31"/>
      <c r="W22" s="32"/>
      <c r="X22" s="32"/>
      <c r="Y22" s="32"/>
      <c r="Z22" s="33"/>
      <c r="AA22" s="33"/>
    </row>
    <row r="23" spans="1:27" x14ac:dyDescent="0.25">
      <c r="A23" s="138" t="s">
        <v>45</v>
      </c>
      <c r="B23" s="139" t="s">
        <v>26</v>
      </c>
      <c r="C23" s="139" t="s">
        <v>27</v>
      </c>
      <c r="D23" s="136" t="s">
        <v>28</v>
      </c>
      <c r="E23" s="139" t="s">
        <v>29</v>
      </c>
      <c r="F23" s="136" t="s">
        <v>30</v>
      </c>
      <c r="G23" s="25"/>
      <c r="H23" s="138" t="s">
        <v>45</v>
      </c>
      <c r="I23" s="139" t="s">
        <v>26</v>
      </c>
      <c r="J23" s="139" t="s">
        <v>27</v>
      </c>
      <c r="K23" s="136" t="s">
        <v>28</v>
      </c>
      <c r="L23" s="139" t="s">
        <v>29</v>
      </c>
      <c r="M23" s="136" t="s">
        <v>30</v>
      </c>
      <c r="N23" s="26"/>
      <c r="O23" s="138" t="s">
        <v>45</v>
      </c>
      <c r="P23" s="139" t="s">
        <v>26</v>
      </c>
      <c r="Q23" s="139" t="s">
        <v>27</v>
      </c>
      <c r="R23" s="136" t="s">
        <v>28</v>
      </c>
      <c r="S23" s="139" t="s">
        <v>29</v>
      </c>
      <c r="T23" s="136" t="s">
        <v>30</v>
      </c>
      <c r="U23" s="26"/>
      <c r="V23" s="138" t="s">
        <v>45</v>
      </c>
      <c r="W23" s="139" t="s">
        <v>26</v>
      </c>
      <c r="X23" s="139" t="s">
        <v>27</v>
      </c>
      <c r="Y23" s="136" t="s">
        <v>28</v>
      </c>
      <c r="Z23" s="139" t="s">
        <v>29</v>
      </c>
      <c r="AA23" s="136" t="s">
        <v>30</v>
      </c>
    </row>
    <row r="24" spans="1:27" x14ac:dyDescent="0.25">
      <c r="A24" s="138"/>
      <c r="B24" s="139"/>
      <c r="C24" s="139"/>
      <c r="D24" s="136"/>
      <c r="E24" s="139"/>
      <c r="F24" s="136"/>
      <c r="G24" s="25"/>
      <c r="H24" s="138"/>
      <c r="I24" s="139"/>
      <c r="J24" s="139"/>
      <c r="K24" s="136"/>
      <c r="L24" s="139"/>
      <c r="M24" s="136"/>
      <c r="N24" s="26"/>
      <c r="O24" s="138"/>
      <c r="P24" s="139"/>
      <c r="Q24" s="139"/>
      <c r="R24" s="136"/>
      <c r="S24" s="139"/>
      <c r="T24" s="136"/>
      <c r="U24" s="26"/>
      <c r="V24" s="138"/>
      <c r="W24" s="139"/>
      <c r="X24" s="139"/>
      <c r="Y24" s="136"/>
      <c r="Z24" s="139"/>
      <c r="AA24" s="136"/>
    </row>
    <row r="25" spans="1:27" x14ac:dyDescent="0.25">
      <c r="A25" s="63" t="s">
        <v>46</v>
      </c>
      <c r="B25" s="35">
        <v>86</v>
      </c>
      <c r="C25" s="35">
        <v>8</v>
      </c>
      <c r="D25" s="91">
        <f t="shared" ref="D25:D35" si="10">+C25/B25</f>
        <v>9.3023255813953487E-2</v>
      </c>
      <c r="E25" s="64">
        <f t="shared" ref="E25:E35" si="11">+B25-C25</f>
        <v>78</v>
      </c>
      <c r="F25" s="91">
        <f t="shared" ref="F25:F35" si="12">+E25/B25</f>
        <v>0.90697674418604646</v>
      </c>
      <c r="G25" s="25"/>
      <c r="H25" s="63" t="s">
        <v>46</v>
      </c>
      <c r="I25" s="35"/>
      <c r="J25" s="35"/>
      <c r="K25" s="34">
        <v>0</v>
      </c>
      <c r="L25" s="81">
        <f t="shared" ref="L25:L35" si="13">+I25-J25</f>
        <v>0</v>
      </c>
      <c r="M25" s="34">
        <v>0</v>
      </c>
      <c r="N25" s="26"/>
      <c r="O25" s="63" t="s">
        <v>46</v>
      </c>
      <c r="P25" s="35">
        <v>93</v>
      </c>
      <c r="Q25" s="35">
        <v>5</v>
      </c>
      <c r="R25" s="91">
        <f t="shared" ref="R25:R35" si="14">+Q25/P25</f>
        <v>5.3763440860215055E-2</v>
      </c>
      <c r="S25" s="81">
        <f t="shared" ref="S25:S35" si="15">+P25-Q25</f>
        <v>88</v>
      </c>
      <c r="T25" s="91">
        <f t="shared" ref="T25:T35" si="16">+S25/P25</f>
        <v>0.94623655913978499</v>
      </c>
      <c r="U25" s="26"/>
      <c r="V25" s="63" t="s">
        <v>46</v>
      </c>
      <c r="W25" s="35">
        <v>333</v>
      </c>
      <c r="X25" s="81">
        <v>15</v>
      </c>
      <c r="Y25" s="91">
        <f t="shared" ref="Y25:Y35" si="17">+X25/W25</f>
        <v>4.5045045045045043E-2</v>
      </c>
      <c r="Z25" s="81">
        <f t="shared" ref="Z25:Z35" si="18">+W25-X25</f>
        <v>318</v>
      </c>
      <c r="AA25" s="91">
        <f t="shared" ref="AA25:AA35" si="19">+Z25/W25</f>
        <v>0.95495495495495497</v>
      </c>
    </row>
    <row r="26" spans="1:27" x14ac:dyDescent="0.25">
      <c r="A26" s="63" t="s">
        <v>47</v>
      </c>
      <c r="B26" s="35">
        <v>195</v>
      </c>
      <c r="C26" s="35">
        <v>16</v>
      </c>
      <c r="D26" s="91">
        <f t="shared" si="10"/>
        <v>8.2051282051282051E-2</v>
      </c>
      <c r="E26" s="64">
        <f t="shared" si="11"/>
        <v>179</v>
      </c>
      <c r="F26" s="91">
        <f t="shared" si="12"/>
        <v>0.91794871794871791</v>
      </c>
      <c r="G26" s="25"/>
      <c r="H26" s="63" t="s">
        <v>47</v>
      </c>
      <c r="I26" s="35"/>
      <c r="J26" s="35"/>
      <c r="K26" s="34">
        <v>0</v>
      </c>
      <c r="L26" s="81">
        <f t="shared" si="13"/>
        <v>0</v>
      </c>
      <c r="M26" s="34">
        <v>0</v>
      </c>
      <c r="N26" s="26"/>
      <c r="O26" s="63" t="s">
        <v>47</v>
      </c>
      <c r="P26" s="35">
        <v>159</v>
      </c>
      <c r="Q26" s="35">
        <v>4</v>
      </c>
      <c r="R26" s="91">
        <f t="shared" si="14"/>
        <v>2.5157232704402517E-2</v>
      </c>
      <c r="S26" s="81">
        <f t="shared" si="15"/>
        <v>155</v>
      </c>
      <c r="T26" s="91">
        <f t="shared" si="16"/>
        <v>0.97484276729559749</v>
      </c>
      <c r="U26" s="26"/>
      <c r="V26" s="63" t="s">
        <v>47</v>
      </c>
      <c r="W26" s="35">
        <v>155</v>
      </c>
      <c r="X26" s="81">
        <v>6</v>
      </c>
      <c r="Y26" s="91">
        <f t="shared" si="17"/>
        <v>3.870967741935484E-2</v>
      </c>
      <c r="Z26" s="81">
        <f t="shared" si="18"/>
        <v>149</v>
      </c>
      <c r="AA26" s="91">
        <f t="shared" si="19"/>
        <v>0.96129032258064517</v>
      </c>
    </row>
    <row r="27" spans="1:27" x14ac:dyDescent="0.25">
      <c r="A27" s="63" t="s">
        <v>79</v>
      </c>
      <c r="B27" s="35">
        <v>25</v>
      </c>
      <c r="C27" s="35">
        <v>0</v>
      </c>
      <c r="D27" s="91">
        <f t="shared" si="10"/>
        <v>0</v>
      </c>
      <c r="E27" s="64">
        <f t="shared" si="11"/>
        <v>25</v>
      </c>
      <c r="F27" s="91">
        <f t="shared" si="12"/>
        <v>1</v>
      </c>
      <c r="G27" s="25"/>
      <c r="H27" s="63" t="s">
        <v>79</v>
      </c>
      <c r="I27" s="35"/>
      <c r="J27" s="35"/>
      <c r="K27" s="34">
        <v>0</v>
      </c>
      <c r="L27" s="81">
        <f t="shared" si="13"/>
        <v>0</v>
      </c>
      <c r="M27" s="34">
        <v>0</v>
      </c>
      <c r="N27" s="26"/>
      <c r="O27" s="63" t="s">
        <v>79</v>
      </c>
      <c r="P27" s="35">
        <v>22</v>
      </c>
      <c r="Q27" s="35">
        <v>0</v>
      </c>
      <c r="R27" s="91">
        <f t="shared" si="14"/>
        <v>0</v>
      </c>
      <c r="S27" s="81">
        <f t="shared" si="15"/>
        <v>22</v>
      </c>
      <c r="T27" s="91">
        <f t="shared" si="16"/>
        <v>1</v>
      </c>
      <c r="U27" s="26"/>
      <c r="V27" s="63" t="s">
        <v>79</v>
      </c>
      <c r="W27" s="35">
        <v>54</v>
      </c>
      <c r="X27" s="81">
        <v>4</v>
      </c>
      <c r="Y27" s="91">
        <f t="shared" si="17"/>
        <v>7.407407407407407E-2</v>
      </c>
      <c r="Z27" s="81">
        <f t="shared" si="18"/>
        <v>50</v>
      </c>
      <c r="AA27" s="91">
        <f t="shared" si="19"/>
        <v>0.92592592592592593</v>
      </c>
    </row>
    <row r="28" spans="1:27" x14ac:dyDescent="0.25">
      <c r="A28" s="63" t="s">
        <v>80</v>
      </c>
      <c r="B28" s="35">
        <v>409</v>
      </c>
      <c r="C28" s="35">
        <v>25</v>
      </c>
      <c r="D28" s="91">
        <f t="shared" si="10"/>
        <v>6.1124694376528114E-2</v>
      </c>
      <c r="E28" s="64">
        <f t="shared" si="11"/>
        <v>384</v>
      </c>
      <c r="F28" s="91">
        <f t="shared" si="12"/>
        <v>0.93887530562347188</v>
      </c>
      <c r="G28" s="25"/>
      <c r="H28" s="63" t="s">
        <v>80</v>
      </c>
      <c r="I28" s="35"/>
      <c r="J28" s="35"/>
      <c r="K28" s="34">
        <v>0</v>
      </c>
      <c r="L28" s="81">
        <f t="shared" si="13"/>
        <v>0</v>
      </c>
      <c r="M28" s="34">
        <v>0</v>
      </c>
      <c r="N28" s="26"/>
      <c r="O28" s="63" t="s">
        <v>80</v>
      </c>
      <c r="P28" s="35">
        <v>418</v>
      </c>
      <c r="Q28" s="35">
        <v>12</v>
      </c>
      <c r="R28" s="91">
        <f t="shared" si="14"/>
        <v>2.8708133971291867E-2</v>
      </c>
      <c r="S28" s="81">
        <f t="shared" si="15"/>
        <v>406</v>
      </c>
      <c r="T28" s="91">
        <f t="shared" si="16"/>
        <v>0.9712918660287081</v>
      </c>
      <c r="U28" s="26"/>
      <c r="V28" s="63" t="s">
        <v>80</v>
      </c>
      <c r="W28" s="35">
        <v>431</v>
      </c>
      <c r="X28" s="81">
        <v>35</v>
      </c>
      <c r="Y28" s="91">
        <f t="shared" si="17"/>
        <v>8.1206496519721574E-2</v>
      </c>
      <c r="Z28" s="81">
        <f t="shared" si="18"/>
        <v>396</v>
      </c>
      <c r="AA28" s="91">
        <f t="shared" si="19"/>
        <v>0.91879350348027844</v>
      </c>
    </row>
    <row r="29" spans="1:27" x14ac:dyDescent="0.25">
      <c r="A29" s="63" t="s">
        <v>82</v>
      </c>
      <c r="B29" s="35">
        <v>8</v>
      </c>
      <c r="C29" s="35">
        <v>0</v>
      </c>
      <c r="D29" s="91">
        <f>IFERROR(+C29/B29,0)</f>
        <v>0</v>
      </c>
      <c r="E29" s="64">
        <f t="shared" si="11"/>
        <v>8</v>
      </c>
      <c r="F29" s="91">
        <f>IFERROR(+E29/B29,0)</f>
        <v>1</v>
      </c>
      <c r="G29" s="25"/>
      <c r="H29" s="63" t="s">
        <v>82</v>
      </c>
      <c r="I29" s="35"/>
      <c r="J29" s="35"/>
      <c r="K29" s="34">
        <v>0</v>
      </c>
      <c r="L29" s="81">
        <f t="shared" si="13"/>
        <v>0</v>
      </c>
      <c r="M29" s="34">
        <v>0</v>
      </c>
      <c r="N29" s="26"/>
      <c r="O29" s="63" t="s">
        <v>82</v>
      </c>
      <c r="P29" s="35">
        <v>2</v>
      </c>
      <c r="Q29" s="35">
        <v>0</v>
      </c>
      <c r="R29" s="91">
        <f t="shared" si="14"/>
        <v>0</v>
      </c>
      <c r="S29" s="81">
        <f t="shared" si="15"/>
        <v>2</v>
      </c>
      <c r="T29" s="91">
        <f t="shared" si="16"/>
        <v>1</v>
      </c>
      <c r="U29" s="26"/>
      <c r="V29" s="63" t="s">
        <v>82</v>
      </c>
      <c r="W29" s="35">
        <v>39</v>
      </c>
      <c r="X29" s="81">
        <v>2</v>
      </c>
      <c r="Y29" s="91">
        <f t="shared" si="17"/>
        <v>5.128205128205128E-2</v>
      </c>
      <c r="Z29" s="81">
        <f t="shared" si="18"/>
        <v>37</v>
      </c>
      <c r="AA29" s="91">
        <f t="shared" si="19"/>
        <v>0.94871794871794868</v>
      </c>
    </row>
    <row r="30" spans="1:27" x14ac:dyDescent="0.25">
      <c r="A30" s="63" t="s">
        <v>51</v>
      </c>
      <c r="B30" s="35">
        <v>99</v>
      </c>
      <c r="C30" s="35">
        <v>8</v>
      </c>
      <c r="D30" s="91">
        <f t="shared" si="10"/>
        <v>8.0808080808080815E-2</v>
      </c>
      <c r="E30" s="64">
        <f t="shared" si="11"/>
        <v>91</v>
      </c>
      <c r="F30" s="91">
        <f t="shared" si="12"/>
        <v>0.91919191919191923</v>
      </c>
      <c r="G30" s="25"/>
      <c r="H30" s="63" t="s">
        <v>51</v>
      </c>
      <c r="I30" s="35"/>
      <c r="J30" s="35"/>
      <c r="K30" s="34">
        <v>0</v>
      </c>
      <c r="L30" s="81">
        <f t="shared" si="13"/>
        <v>0</v>
      </c>
      <c r="M30" s="34">
        <v>0</v>
      </c>
      <c r="N30" s="26"/>
      <c r="O30" s="63" t="s">
        <v>51</v>
      </c>
      <c r="P30" s="35">
        <v>129</v>
      </c>
      <c r="Q30" s="35">
        <v>3</v>
      </c>
      <c r="R30" s="91">
        <f t="shared" si="14"/>
        <v>2.3255813953488372E-2</v>
      </c>
      <c r="S30" s="81">
        <f t="shared" si="15"/>
        <v>126</v>
      </c>
      <c r="T30" s="91">
        <f t="shared" si="16"/>
        <v>0.97674418604651159</v>
      </c>
      <c r="U30" s="26"/>
      <c r="V30" s="63" t="s">
        <v>51</v>
      </c>
      <c r="W30" s="35">
        <v>284</v>
      </c>
      <c r="X30" s="81">
        <v>13</v>
      </c>
      <c r="Y30" s="91">
        <f t="shared" si="17"/>
        <v>4.5774647887323945E-2</v>
      </c>
      <c r="Z30" s="81">
        <f t="shared" si="18"/>
        <v>271</v>
      </c>
      <c r="AA30" s="91">
        <f t="shared" si="19"/>
        <v>0.95422535211267601</v>
      </c>
    </row>
    <row r="31" spans="1:27" x14ac:dyDescent="0.25">
      <c r="A31" s="63" t="s">
        <v>52</v>
      </c>
      <c r="B31" s="35">
        <v>126</v>
      </c>
      <c r="C31" s="35">
        <v>11</v>
      </c>
      <c r="D31" s="91">
        <f t="shared" si="10"/>
        <v>8.7301587301587297E-2</v>
      </c>
      <c r="E31" s="64">
        <f t="shared" si="11"/>
        <v>115</v>
      </c>
      <c r="F31" s="91">
        <f t="shared" si="12"/>
        <v>0.91269841269841268</v>
      </c>
      <c r="G31" s="25"/>
      <c r="H31" s="63" t="s">
        <v>52</v>
      </c>
      <c r="I31" s="35"/>
      <c r="J31" s="35"/>
      <c r="K31" s="34">
        <v>0</v>
      </c>
      <c r="L31" s="81">
        <f t="shared" si="13"/>
        <v>0</v>
      </c>
      <c r="M31" s="34">
        <v>0</v>
      </c>
      <c r="N31" s="26"/>
      <c r="O31" s="63" t="s">
        <v>52</v>
      </c>
      <c r="P31" s="35">
        <v>116</v>
      </c>
      <c r="Q31" s="35">
        <v>3</v>
      </c>
      <c r="R31" s="91">
        <f t="shared" si="14"/>
        <v>2.5862068965517241E-2</v>
      </c>
      <c r="S31" s="81">
        <f t="shared" si="15"/>
        <v>113</v>
      </c>
      <c r="T31" s="91">
        <f t="shared" si="16"/>
        <v>0.97413793103448276</v>
      </c>
      <c r="U31" s="26"/>
      <c r="V31" s="63" t="s">
        <v>52</v>
      </c>
      <c r="W31" s="35">
        <v>104</v>
      </c>
      <c r="X31" s="81">
        <v>6</v>
      </c>
      <c r="Y31" s="91">
        <f t="shared" si="17"/>
        <v>5.7692307692307696E-2</v>
      </c>
      <c r="Z31" s="81">
        <f t="shared" si="18"/>
        <v>98</v>
      </c>
      <c r="AA31" s="91">
        <f t="shared" si="19"/>
        <v>0.94230769230769229</v>
      </c>
    </row>
    <row r="32" spans="1:27" x14ac:dyDescent="0.25">
      <c r="A32" s="63" t="s">
        <v>53</v>
      </c>
      <c r="B32" s="35">
        <v>25</v>
      </c>
      <c r="C32" s="35">
        <v>0</v>
      </c>
      <c r="D32" s="91">
        <f t="shared" si="10"/>
        <v>0</v>
      </c>
      <c r="E32" s="64">
        <f t="shared" si="11"/>
        <v>25</v>
      </c>
      <c r="F32" s="91">
        <f t="shared" si="12"/>
        <v>1</v>
      </c>
      <c r="G32" s="25"/>
      <c r="H32" s="63" t="s">
        <v>53</v>
      </c>
      <c r="I32" s="35"/>
      <c r="J32" s="35"/>
      <c r="K32" s="34">
        <v>0</v>
      </c>
      <c r="L32" s="81">
        <f t="shared" si="13"/>
        <v>0</v>
      </c>
      <c r="M32" s="34">
        <v>0</v>
      </c>
      <c r="N32" s="26"/>
      <c r="O32" s="63" t="s">
        <v>53</v>
      </c>
      <c r="P32" s="35">
        <v>36</v>
      </c>
      <c r="Q32" s="35">
        <v>6</v>
      </c>
      <c r="R32" s="91">
        <f t="shared" si="14"/>
        <v>0.16666666666666666</v>
      </c>
      <c r="S32" s="81">
        <f t="shared" si="15"/>
        <v>30</v>
      </c>
      <c r="T32" s="91">
        <f t="shared" si="16"/>
        <v>0.83333333333333337</v>
      </c>
      <c r="U32" s="26"/>
      <c r="V32" s="63" t="s">
        <v>53</v>
      </c>
      <c r="W32" s="35">
        <v>63</v>
      </c>
      <c r="X32" s="81">
        <v>2</v>
      </c>
      <c r="Y32" s="91">
        <f t="shared" si="17"/>
        <v>3.1746031746031744E-2</v>
      </c>
      <c r="Z32" s="81">
        <f t="shared" si="18"/>
        <v>61</v>
      </c>
      <c r="AA32" s="91">
        <f t="shared" si="19"/>
        <v>0.96825396825396826</v>
      </c>
    </row>
    <row r="33" spans="1:27" x14ac:dyDescent="0.25">
      <c r="A33" s="63" t="s">
        <v>54</v>
      </c>
      <c r="B33" s="35">
        <v>6</v>
      </c>
      <c r="C33" s="35">
        <v>0</v>
      </c>
      <c r="D33" s="91">
        <f t="shared" si="10"/>
        <v>0</v>
      </c>
      <c r="E33" s="64">
        <f t="shared" si="11"/>
        <v>6</v>
      </c>
      <c r="F33" s="91">
        <f t="shared" si="12"/>
        <v>1</v>
      </c>
      <c r="G33" s="25"/>
      <c r="H33" s="63" t="s">
        <v>54</v>
      </c>
      <c r="I33" s="35"/>
      <c r="J33" s="35"/>
      <c r="K33" s="34">
        <v>0</v>
      </c>
      <c r="L33" s="81">
        <f t="shared" si="13"/>
        <v>0</v>
      </c>
      <c r="M33" s="34">
        <v>0</v>
      </c>
      <c r="N33" s="26"/>
      <c r="O33" s="63" t="s">
        <v>54</v>
      </c>
      <c r="P33" s="35">
        <v>9</v>
      </c>
      <c r="Q33" s="35">
        <v>1</v>
      </c>
      <c r="R33" s="91">
        <f t="shared" si="14"/>
        <v>0.1111111111111111</v>
      </c>
      <c r="S33" s="81">
        <f t="shared" si="15"/>
        <v>8</v>
      </c>
      <c r="T33" s="91">
        <f t="shared" si="16"/>
        <v>0.88888888888888884</v>
      </c>
      <c r="U33" s="26"/>
      <c r="V33" s="63" t="s">
        <v>54</v>
      </c>
      <c r="W33" s="35">
        <v>11</v>
      </c>
      <c r="X33" s="81">
        <v>0</v>
      </c>
      <c r="Y33" s="91">
        <f t="shared" si="17"/>
        <v>0</v>
      </c>
      <c r="Z33" s="81">
        <f t="shared" si="18"/>
        <v>11</v>
      </c>
      <c r="AA33" s="91">
        <f t="shared" si="19"/>
        <v>1</v>
      </c>
    </row>
    <row r="34" spans="1:27" x14ac:dyDescent="0.25">
      <c r="A34" s="63" t="s">
        <v>55</v>
      </c>
      <c r="B34" s="35">
        <v>5</v>
      </c>
      <c r="C34" s="35">
        <v>0</v>
      </c>
      <c r="D34" s="91">
        <f t="shared" si="10"/>
        <v>0</v>
      </c>
      <c r="E34" s="64">
        <f t="shared" si="11"/>
        <v>5</v>
      </c>
      <c r="F34" s="91">
        <f t="shared" si="12"/>
        <v>1</v>
      </c>
      <c r="G34" s="25"/>
      <c r="H34" s="63" t="s">
        <v>55</v>
      </c>
      <c r="I34" s="35"/>
      <c r="J34" s="35"/>
      <c r="K34" s="34">
        <v>0</v>
      </c>
      <c r="L34" s="81">
        <f t="shared" si="13"/>
        <v>0</v>
      </c>
      <c r="M34" s="34">
        <v>0</v>
      </c>
      <c r="N34" s="26"/>
      <c r="O34" s="63" t="s">
        <v>55</v>
      </c>
      <c r="P34" s="35">
        <v>5</v>
      </c>
      <c r="Q34" s="35">
        <v>0</v>
      </c>
      <c r="R34" s="91">
        <f t="shared" si="14"/>
        <v>0</v>
      </c>
      <c r="S34" s="81">
        <f t="shared" si="15"/>
        <v>5</v>
      </c>
      <c r="T34" s="91">
        <f t="shared" si="16"/>
        <v>1</v>
      </c>
      <c r="U34" s="26"/>
      <c r="V34" s="63" t="s">
        <v>55</v>
      </c>
      <c r="W34" s="35">
        <v>4</v>
      </c>
      <c r="X34" s="81">
        <v>0</v>
      </c>
      <c r="Y34" s="91">
        <f>IFERROR(+X34/W34,"0.00"%)</f>
        <v>0</v>
      </c>
      <c r="Z34" s="81">
        <f t="shared" si="18"/>
        <v>4</v>
      </c>
      <c r="AA34" s="91">
        <f>IFERROR(+Z34/W34,"0%")</f>
        <v>1</v>
      </c>
    </row>
    <row r="35" spans="1:27" x14ac:dyDescent="0.25">
      <c r="A35" s="63" t="s">
        <v>15</v>
      </c>
      <c r="B35" s="65">
        <f>SUM(B25:B34)</f>
        <v>984</v>
      </c>
      <c r="C35" s="65">
        <f>SUM(C25:C34)</f>
        <v>68</v>
      </c>
      <c r="D35" s="92">
        <f t="shared" si="10"/>
        <v>6.910569105691057E-2</v>
      </c>
      <c r="E35" s="76">
        <f t="shared" si="11"/>
        <v>916</v>
      </c>
      <c r="F35" s="92">
        <f t="shared" si="12"/>
        <v>0.93089430894308944</v>
      </c>
      <c r="G35" s="25"/>
      <c r="H35" s="63" t="s">
        <v>15</v>
      </c>
      <c r="I35" s="65">
        <f>SUM(I25:I34)</f>
        <v>0</v>
      </c>
      <c r="J35" s="82">
        <f>SUM(J25:J34)</f>
        <v>0</v>
      </c>
      <c r="K35" s="36">
        <v>0</v>
      </c>
      <c r="L35" s="36">
        <f t="shared" si="13"/>
        <v>0</v>
      </c>
      <c r="M35" s="36">
        <v>0</v>
      </c>
      <c r="N35" s="26"/>
      <c r="O35" s="63" t="s">
        <v>15</v>
      </c>
      <c r="P35" s="65">
        <f>SUM(P25:P34)</f>
        <v>989</v>
      </c>
      <c r="Q35" s="65">
        <f>SUM(Q25:Q34)</f>
        <v>34</v>
      </c>
      <c r="R35" s="92">
        <f t="shared" si="14"/>
        <v>3.4378159757330634E-2</v>
      </c>
      <c r="S35" s="94">
        <f t="shared" si="15"/>
        <v>955</v>
      </c>
      <c r="T35" s="92">
        <f t="shared" si="16"/>
        <v>0.96562184024266939</v>
      </c>
      <c r="U35" s="26"/>
      <c r="V35" s="63" t="s">
        <v>15</v>
      </c>
      <c r="W35" s="65">
        <f>SUM(W25:W34)</f>
        <v>1478</v>
      </c>
      <c r="X35" s="65">
        <f>SUM(X25:X34)</f>
        <v>83</v>
      </c>
      <c r="Y35" s="92">
        <f t="shared" si="17"/>
        <v>5.615696887686062E-2</v>
      </c>
      <c r="Z35" s="94">
        <f t="shared" si="18"/>
        <v>1395</v>
      </c>
      <c r="AA35" s="92">
        <f t="shared" si="19"/>
        <v>0.94384303112313939</v>
      </c>
    </row>
    <row r="36" spans="1:27" x14ac:dyDescent="0.25">
      <c r="A36" s="6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26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x14ac:dyDescent="0.25">
      <c r="A37" s="137" t="s">
        <v>56</v>
      </c>
      <c r="B37" s="137" t="s">
        <v>26</v>
      </c>
      <c r="C37" s="137" t="s">
        <v>27</v>
      </c>
      <c r="D37" s="136" t="s">
        <v>28</v>
      </c>
      <c r="E37" s="137" t="s">
        <v>29</v>
      </c>
      <c r="F37" s="136" t="s">
        <v>30</v>
      </c>
      <c r="G37" s="25"/>
      <c r="H37" s="137" t="s">
        <v>56</v>
      </c>
      <c r="I37" s="137" t="s">
        <v>26</v>
      </c>
      <c r="J37" s="137" t="s">
        <v>27</v>
      </c>
      <c r="K37" s="136" t="s">
        <v>28</v>
      </c>
      <c r="L37" s="137" t="s">
        <v>29</v>
      </c>
      <c r="M37" s="136" t="s">
        <v>30</v>
      </c>
      <c r="N37" s="26"/>
      <c r="O37" s="137" t="s">
        <v>56</v>
      </c>
      <c r="P37" s="137" t="s">
        <v>26</v>
      </c>
      <c r="Q37" s="137" t="s">
        <v>27</v>
      </c>
      <c r="R37" s="136" t="s">
        <v>28</v>
      </c>
      <c r="S37" s="137" t="s">
        <v>29</v>
      </c>
      <c r="T37" s="136" t="s">
        <v>30</v>
      </c>
      <c r="U37" s="26"/>
      <c r="V37" s="137" t="s">
        <v>56</v>
      </c>
      <c r="W37" s="137" t="s">
        <v>26</v>
      </c>
      <c r="X37" s="137" t="s">
        <v>27</v>
      </c>
      <c r="Y37" s="136" t="s">
        <v>28</v>
      </c>
      <c r="Z37" s="137" t="s">
        <v>29</v>
      </c>
      <c r="AA37" s="136" t="s">
        <v>30</v>
      </c>
    </row>
    <row r="38" spans="1:27" x14ac:dyDescent="0.25">
      <c r="A38" s="137"/>
      <c r="B38" s="137"/>
      <c r="C38" s="137"/>
      <c r="D38" s="136"/>
      <c r="E38" s="137"/>
      <c r="F38" s="136"/>
      <c r="G38" s="25"/>
      <c r="H38" s="137"/>
      <c r="I38" s="137"/>
      <c r="J38" s="137"/>
      <c r="K38" s="136"/>
      <c r="L38" s="137"/>
      <c r="M38" s="136"/>
      <c r="N38" s="26"/>
      <c r="O38" s="137"/>
      <c r="P38" s="137"/>
      <c r="Q38" s="137"/>
      <c r="R38" s="136"/>
      <c r="S38" s="137"/>
      <c r="T38" s="136"/>
      <c r="U38" s="26"/>
      <c r="V38" s="137"/>
      <c r="W38" s="137"/>
      <c r="X38" s="137"/>
      <c r="Y38" s="136"/>
      <c r="Z38" s="137"/>
      <c r="AA38" s="136"/>
    </row>
    <row r="39" spans="1:27" x14ac:dyDescent="0.25">
      <c r="A39" s="72" t="s">
        <v>57</v>
      </c>
      <c r="B39" s="38">
        <v>2509</v>
      </c>
      <c r="C39" s="38">
        <v>687</v>
      </c>
      <c r="D39" s="87">
        <f t="shared" ref="D39:D47" si="20">+C39/B39</f>
        <v>0.27381426863292146</v>
      </c>
      <c r="E39" s="73">
        <f t="shared" ref="E39:E47" si="21">+B39-C39</f>
        <v>1822</v>
      </c>
      <c r="F39" s="87">
        <f t="shared" ref="F39:F47" si="22">+E39/B39</f>
        <v>0.72618573136707854</v>
      </c>
      <c r="G39" s="25"/>
      <c r="H39" s="72" t="s">
        <v>57</v>
      </c>
      <c r="I39" s="38"/>
      <c r="J39" s="38"/>
      <c r="K39" s="39">
        <v>0</v>
      </c>
      <c r="L39" s="40">
        <f t="shared" ref="L39:L47" si="23">+I39-J39</f>
        <v>0</v>
      </c>
      <c r="M39" s="39">
        <v>0</v>
      </c>
      <c r="N39" s="26"/>
      <c r="O39" s="72" t="s">
        <v>57</v>
      </c>
      <c r="P39" s="38">
        <v>2064</v>
      </c>
      <c r="Q39" s="38">
        <v>395</v>
      </c>
      <c r="R39" s="87">
        <f t="shared" ref="R39:R47" si="24">+Q39/P39</f>
        <v>0.19137596899224807</v>
      </c>
      <c r="S39" s="40">
        <f t="shared" ref="S39:S47" si="25">+P39-Q39</f>
        <v>1669</v>
      </c>
      <c r="T39" s="87">
        <f t="shared" ref="T39:T47" si="26">+S39/P39</f>
        <v>0.80862403100775193</v>
      </c>
      <c r="U39" s="26"/>
      <c r="V39" s="72" t="s">
        <v>57</v>
      </c>
      <c r="W39" s="38">
        <v>1443</v>
      </c>
      <c r="X39" s="40">
        <v>254</v>
      </c>
      <c r="Y39" s="87">
        <f t="shared" ref="Y39:Y47" si="27">+X39/W39</f>
        <v>0.17602217602217601</v>
      </c>
      <c r="Z39" s="40">
        <f t="shared" ref="Z39:Z47" si="28">+W39-X39</f>
        <v>1189</v>
      </c>
      <c r="AA39" s="87">
        <f t="shared" ref="AA39:AA47" si="29">+Z39/W39</f>
        <v>0.82397782397782393</v>
      </c>
    </row>
    <row r="40" spans="1:27" x14ac:dyDescent="0.25">
      <c r="A40" s="72" t="s">
        <v>58</v>
      </c>
      <c r="B40" s="38">
        <v>2499</v>
      </c>
      <c r="C40" s="38">
        <v>197</v>
      </c>
      <c r="D40" s="87">
        <f t="shared" si="20"/>
        <v>7.8831532613045222E-2</v>
      </c>
      <c r="E40" s="73">
        <f t="shared" si="21"/>
        <v>2302</v>
      </c>
      <c r="F40" s="87">
        <f t="shared" si="22"/>
        <v>0.92116846738695479</v>
      </c>
      <c r="G40" s="25"/>
      <c r="H40" s="72" t="s">
        <v>58</v>
      </c>
      <c r="I40" s="38"/>
      <c r="J40" s="38"/>
      <c r="K40" s="39">
        <v>0</v>
      </c>
      <c r="L40" s="40">
        <f t="shared" si="23"/>
        <v>0</v>
      </c>
      <c r="M40" s="39">
        <v>0</v>
      </c>
      <c r="N40" s="26"/>
      <c r="O40" s="72" t="s">
        <v>58</v>
      </c>
      <c r="P40" s="38">
        <v>2956</v>
      </c>
      <c r="Q40" s="38">
        <v>114</v>
      </c>
      <c r="R40" s="87">
        <f t="shared" si="24"/>
        <v>3.8565629228687413E-2</v>
      </c>
      <c r="S40" s="40">
        <f t="shared" si="25"/>
        <v>2842</v>
      </c>
      <c r="T40" s="87">
        <f t="shared" si="26"/>
        <v>0.96143437077131255</v>
      </c>
      <c r="U40" s="26"/>
      <c r="V40" s="72" t="s">
        <v>58</v>
      </c>
      <c r="W40" s="38">
        <v>1940</v>
      </c>
      <c r="X40" s="40">
        <v>190</v>
      </c>
      <c r="Y40" s="87">
        <f t="shared" si="27"/>
        <v>9.7938144329896906E-2</v>
      </c>
      <c r="Z40" s="40">
        <f t="shared" si="28"/>
        <v>1750</v>
      </c>
      <c r="AA40" s="87">
        <f t="shared" si="29"/>
        <v>0.90206185567010311</v>
      </c>
    </row>
    <row r="41" spans="1:27" x14ac:dyDescent="0.25">
      <c r="A41" s="72" t="s">
        <v>59</v>
      </c>
      <c r="B41" s="38">
        <v>44</v>
      </c>
      <c r="C41" s="38">
        <v>0</v>
      </c>
      <c r="D41" s="87">
        <f t="shared" si="20"/>
        <v>0</v>
      </c>
      <c r="E41" s="73">
        <f t="shared" si="21"/>
        <v>44</v>
      </c>
      <c r="F41" s="87">
        <f t="shared" si="22"/>
        <v>1</v>
      </c>
      <c r="G41" s="25"/>
      <c r="H41" s="72" t="s">
        <v>59</v>
      </c>
      <c r="I41" s="38"/>
      <c r="J41" s="38"/>
      <c r="K41" s="39">
        <v>0</v>
      </c>
      <c r="L41" s="40">
        <f t="shared" si="23"/>
        <v>0</v>
      </c>
      <c r="M41" s="39">
        <v>0</v>
      </c>
      <c r="N41" s="26"/>
      <c r="O41" s="72" t="s">
        <v>59</v>
      </c>
      <c r="P41" s="38">
        <v>61</v>
      </c>
      <c r="Q41" s="38">
        <v>4</v>
      </c>
      <c r="R41" s="87">
        <f t="shared" si="24"/>
        <v>6.5573770491803282E-2</v>
      </c>
      <c r="S41" s="40">
        <f t="shared" si="25"/>
        <v>57</v>
      </c>
      <c r="T41" s="87">
        <f t="shared" si="26"/>
        <v>0.93442622950819676</v>
      </c>
      <c r="U41" s="26"/>
      <c r="V41" s="72" t="s">
        <v>59</v>
      </c>
      <c r="W41" s="38">
        <v>73</v>
      </c>
      <c r="X41" s="40">
        <v>2</v>
      </c>
      <c r="Y41" s="87">
        <f t="shared" si="27"/>
        <v>2.7397260273972601E-2</v>
      </c>
      <c r="Z41" s="40">
        <f t="shared" si="28"/>
        <v>71</v>
      </c>
      <c r="AA41" s="87">
        <f t="shared" si="29"/>
        <v>0.9726027397260274</v>
      </c>
    </row>
    <row r="42" spans="1:27" x14ac:dyDescent="0.25">
      <c r="A42" s="72" t="s">
        <v>60</v>
      </c>
      <c r="B42" s="38">
        <v>45</v>
      </c>
      <c r="C42" s="38">
        <v>1</v>
      </c>
      <c r="D42" s="87">
        <f t="shared" si="20"/>
        <v>2.2222222222222223E-2</v>
      </c>
      <c r="E42" s="73">
        <f t="shared" si="21"/>
        <v>44</v>
      </c>
      <c r="F42" s="87">
        <f t="shared" si="22"/>
        <v>0.97777777777777775</v>
      </c>
      <c r="G42" s="25"/>
      <c r="H42" s="72" t="s">
        <v>60</v>
      </c>
      <c r="I42" s="38"/>
      <c r="J42" s="38"/>
      <c r="K42" s="39">
        <v>0</v>
      </c>
      <c r="L42" s="40">
        <f t="shared" si="23"/>
        <v>0</v>
      </c>
      <c r="M42" s="39">
        <v>0</v>
      </c>
      <c r="N42" s="26"/>
      <c r="O42" s="72" t="s">
        <v>60</v>
      </c>
      <c r="P42" s="38">
        <v>38</v>
      </c>
      <c r="Q42" s="38">
        <v>2</v>
      </c>
      <c r="R42" s="87">
        <f t="shared" si="24"/>
        <v>5.2631578947368418E-2</v>
      </c>
      <c r="S42" s="40">
        <f t="shared" si="25"/>
        <v>36</v>
      </c>
      <c r="T42" s="87">
        <f t="shared" si="26"/>
        <v>0.94736842105263153</v>
      </c>
      <c r="U42" s="26"/>
      <c r="V42" s="72" t="s">
        <v>60</v>
      </c>
      <c r="W42" s="38">
        <v>104</v>
      </c>
      <c r="X42" s="40">
        <v>3</v>
      </c>
      <c r="Y42" s="87">
        <f t="shared" si="27"/>
        <v>2.8846153846153848E-2</v>
      </c>
      <c r="Z42" s="40">
        <f t="shared" si="28"/>
        <v>101</v>
      </c>
      <c r="AA42" s="87">
        <f t="shared" si="29"/>
        <v>0.97115384615384615</v>
      </c>
    </row>
    <row r="43" spans="1:27" x14ac:dyDescent="0.25">
      <c r="A43" s="72" t="s">
        <v>81</v>
      </c>
      <c r="B43" s="38">
        <v>241</v>
      </c>
      <c r="C43" s="38">
        <v>14</v>
      </c>
      <c r="D43" s="87">
        <f t="shared" si="20"/>
        <v>5.8091286307053944E-2</v>
      </c>
      <c r="E43" s="73">
        <f t="shared" si="21"/>
        <v>227</v>
      </c>
      <c r="F43" s="87">
        <f t="shared" si="22"/>
        <v>0.94190871369294604</v>
      </c>
      <c r="G43" s="25"/>
      <c r="H43" s="72" t="s">
        <v>81</v>
      </c>
      <c r="I43" s="38"/>
      <c r="J43" s="38"/>
      <c r="K43" s="39">
        <v>0</v>
      </c>
      <c r="L43" s="40">
        <f t="shared" si="23"/>
        <v>0</v>
      </c>
      <c r="M43" s="39">
        <v>0</v>
      </c>
      <c r="N43" s="26"/>
      <c r="O43" s="72" t="s">
        <v>81</v>
      </c>
      <c r="P43" s="38">
        <v>223</v>
      </c>
      <c r="Q43" s="38">
        <v>10</v>
      </c>
      <c r="R43" s="87">
        <f t="shared" si="24"/>
        <v>4.4843049327354258E-2</v>
      </c>
      <c r="S43" s="40">
        <f t="shared" si="25"/>
        <v>213</v>
      </c>
      <c r="T43" s="87">
        <f t="shared" si="26"/>
        <v>0.95515695067264572</v>
      </c>
      <c r="U43" s="26"/>
      <c r="V43" s="72" t="s">
        <v>81</v>
      </c>
      <c r="W43" s="38">
        <v>196</v>
      </c>
      <c r="X43" s="40">
        <v>7</v>
      </c>
      <c r="Y43" s="87">
        <f t="shared" si="27"/>
        <v>3.5714285714285712E-2</v>
      </c>
      <c r="Z43" s="40">
        <f t="shared" si="28"/>
        <v>189</v>
      </c>
      <c r="AA43" s="87">
        <f t="shared" si="29"/>
        <v>0.9642857142857143</v>
      </c>
    </row>
    <row r="44" spans="1:27" x14ac:dyDescent="0.25">
      <c r="A44" s="72" t="s">
        <v>62</v>
      </c>
      <c r="B44" s="38">
        <v>12</v>
      </c>
      <c r="C44" s="38">
        <v>1</v>
      </c>
      <c r="D44" s="87">
        <f t="shared" si="20"/>
        <v>8.3333333333333329E-2</v>
      </c>
      <c r="E44" s="73">
        <f t="shared" si="21"/>
        <v>11</v>
      </c>
      <c r="F44" s="87">
        <f t="shared" si="22"/>
        <v>0.91666666666666663</v>
      </c>
      <c r="G44" s="25"/>
      <c r="H44" s="72" t="s">
        <v>62</v>
      </c>
      <c r="I44" s="38"/>
      <c r="J44" s="38"/>
      <c r="K44" s="39">
        <v>0</v>
      </c>
      <c r="L44" s="40">
        <f t="shared" si="23"/>
        <v>0</v>
      </c>
      <c r="M44" s="39">
        <v>0</v>
      </c>
      <c r="N44" s="26"/>
      <c r="O44" s="72" t="s">
        <v>62</v>
      </c>
      <c r="P44" s="38">
        <v>17</v>
      </c>
      <c r="Q44" s="38">
        <v>1</v>
      </c>
      <c r="R44" s="87">
        <f t="shared" si="24"/>
        <v>5.8823529411764705E-2</v>
      </c>
      <c r="S44" s="40">
        <f t="shared" si="25"/>
        <v>16</v>
      </c>
      <c r="T44" s="87">
        <f t="shared" si="26"/>
        <v>0.94117647058823528</v>
      </c>
      <c r="U44" s="26"/>
      <c r="V44" s="72" t="s">
        <v>62</v>
      </c>
      <c r="W44" s="38">
        <v>49</v>
      </c>
      <c r="X44" s="40">
        <v>1</v>
      </c>
      <c r="Y44" s="87">
        <f t="shared" si="27"/>
        <v>2.0408163265306121E-2</v>
      </c>
      <c r="Z44" s="40">
        <f t="shared" si="28"/>
        <v>48</v>
      </c>
      <c r="AA44" s="87">
        <f t="shared" si="29"/>
        <v>0.97959183673469385</v>
      </c>
    </row>
    <row r="45" spans="1:27" x14ac:dyDescent="0.25">
      <c r="A45" s="72" t="s">
        <v>63</v>
      </c>
      <c r="B45" s="38">
        <v>148</v>
      </c>
      <c r="C45" s="38">
        <v>7</v>
      </c>
      <c r="D45" s="87">
        <f t="shared" si="20"/>
        <v>4.72972972972973E-2</v>
      </c>
      <c r="E45" s="73">
        <f t="shared" si="21"/>
        <v>141</v>
      </c>
      <c r="F45" s="87">
        <f t="shared" si="22"/>
        <v>0.95270270270270274</v>
      </c>
      <c r="G45" s="25"/>
      <c r="H45" s="72" t="s">
        <v>63</v>
      </c>
      <c r="I45" s="38"/>
      <c r="J45" s="38"/>
      <c r="K45" s="39">
        <v>0</v>
      </c>
      <c r="L45" s="40">
        <f t="shared" si="23"/>
        <v>0</v>
      </c>
      <c r="M45" s="39">
        <v>0</v>
      </c>
      <c r="N45" s="26"/>
      <c r="O45" s="72" t="s">
        <v>63</v>
      </c>
      <c r="P45" s="38">
        <v>213</v>
      </c>
      <c r="Q45" s="38">
        <v>4</v>
      </c>
      <c r="R45" s="87">
        <f t="shared" si="24"/>
        <v>1.8779342723004695E-2</v>
      </c>
      <c r="S45" s="40">
        <f t="shared" si="25"/>
        <v>209</v>
      </c>
      <c r="T45" s="87">
        <f t="shared" si="26"/>
        <v>0.98122065727699526</v>
      </c>
      <c r="U45" s="26"/>
      <c r="V45" s="72" t="s">
        <v>63</v>
      </c>
      <c r="W45" s="38">
        <v>178</v>
      </c>
      <c r="X45" s="40">
        <v>2</v>
      </c>
      <c r="Y45" s="87">
        <f t="shared" si="27"/>
        <v>1.1235955056179775E-2</v>
      </c>
      <c r="Z45" s="40">
        <f t="shared" si="28"/>
        <v>176</v>
      </c>
      <c r="AA45" s="87">
        <f t="shared" si="29"/>
        <v>0.9887640449438202</v>
      </c>
    </row>
    <row r="46" spans="1:27" x14ac:dyDescent="0.25">
      <c r="A46" s="72" t="s">
        <v>64</v>
      </c>
      <c r="B46" s="38">
        <v>264</v>
      </c>
      <c r="C46" s="38">
        <v>13</v>
      </c>
      <c r="D46" s="87">
        <f t="shared" si="20"/>
        <v>4.924242424242424E-2</v>
      </c>
      <c r="E46" s="73">
        <f t="shared" si="21"/>
        <v>251</v>
      </c>
      <c r="F46" s="87">
        <f t="shared" si="22"/>
        <v>0.9507575757575758</v>
      </c>
      <c r="G46" s="25"/>
      <c r="H46" s="72" t="s">
        <v>64</v>
      </c>
      <c r="I46" s="38"/>
      <c r="J46" s="38"/>
      <c r="K46" s="39">
        <v>0</v>
      </c>
      <c r="L46" s="40">
        <f t="shared" si="23"/>
        <v>0</v>
      </c>
      <c r="M46" s="39">
        <v>0</v>
      </c>
      <c r="N46" s="26"/>
      <c r="O46" s="72" t="s">
        <v>64</v>
      </c>
      <c r="P46" s="38">
        <v>272</v>
      </c>
      <c r="Q46" s="38">
        <v>7</v>
      </c>
      <c r="R46" s="87">
        <f t="shared" si="24"/>
        <v>2.5735294117647058E-2</v>
      </c>
      <c r="S46" s="40">
        <f t="shared" si="25"/>
        <v>265</v>
      </c>
      <c r="T46" s="87">
        <f t="shared" si="26"/>
        <v>0.97426470588235292</v>
      </c>
      <c r="U46" s="26"/>
      <c r="V46" s="72" t="s">
        <v>64</v>
      </c>
      <c r="W46" s="38">
        <v>279</v>
      </c>
      <c r="X46" s="40">
        <v>7</v>
      </c>
      <c r="Y46" s="87">
        <f t="shared" si="27"/>
        <v>2.5089605734767026E-2</v>
      </c>
      <c r="Z46" s="40">
        <f t="shared" si="28"/>
        <v>272</v>
      </c>
      <c r="AA46" s="87">
        <f t="shared" si="29"/>
        <v>0.97491039426523296</v>
      </c>
    </row>
    <row r="47" spans="1:27" x14ac:dyDescent="0.25">
      <c r="A47" s="72" t="s">
        <v>15</v>
      </c>
      <c r="B47" s="74">
        <f>SUM(B39:B46)</f>
        <v>5762</v>
      </c>
      <c r="C47" s="74">
        <f>SUM(C39:C46)</f>
        <v>920</v>
      </c>
      <c r="D47" s="88">
        <f t="shared" si="20"/>
        <v>0.15966678236723361</v>
      </c>
      <c r="E47" s="75">
        <f t="shared" si="21"/>
        <v>4842</v>
      </c>
      <c r="F47" s="88">
        <f t="shared" si="22"/>
        <v>0.84033321763276636</v>
      </c>
      <c r="G47" s="25"/>
      <c r="H47" s="72" t="s">
        <v>15</v>
      </c>
      <c r="I47" s="74">
        <f>SUM(I39:I46)</f>
        <v>0</v>
      </c>
      <c r="J47" s="74">
        <f>SUM(J39:J46)</f>
        <v>0</v>
      </c>
      <c r="K47" s="41">
        <v>0</v>
      </c>
      <c r="L47" s="41">
        <f t="shared" si="23"/>
        <v>0</v>
      </c>
      <c r="M47" s="41">
        <v>0</v>
      </c>
      <c r="N47" s="26"/>
      <c r="O47" s="72" t="s">
        <v>15</v>
      </c>
      <c r="P47" s="74">
        <f>SUM(P39:P46)</f>
        <v>5844</v>
      </c>
      <c r="Q47" s="74">
        <f>SUM(Q39:Q46)</f>
        <v>537</v>
      </c>
      <c r="R47" s="88">
        <f t="shared" si="24"/>
        <v>9.1889117043121152E-2</v>
      </c>
      <c r="S47" s="84">
        <f t="shared" si="25"/>
        <v>5307</v>
      </c>
      <c r="T47" s="88">
        <f t="shared" si="26"/>
        <v>0.90811088295687881</v>
      </c>
      <c r="U47" s="26"/>
      <c r="V47" s="72" t="s">
        <v>15</v>
      </c>
      <c r="W47" s="74">
        <f>SUM(W39:W46)</f>
        <v>4262</v>
      </c>
      <c r="X47" s="74">
        <f>SUM(X39:X46)</f>
        <v>466</v>
      </c>
      <c r="Y47" s="88">
        <f t="shared" si="27"/>
        <v>0.10933833880807133</v>
      </c>
      <c r="Z47" s="84">
        <f t="shared" si="28"/>
        <v>3796</v>
      </c>
      <c r="AA47" s="88">
        <f t="shared" si="29"/>
        <v>0.89066166119192869</v>
      </c>
    </row>
    <row r="48" spans="1:27" ht="15.75" thickBot="1" x14ac:dyDescent="0.3">
      <c r="A48" s="31"/>
      <c r="B48" s="32"/>
      <c r="C48" s="32"/>
      <c r="D48" s="32"/>
      <c r="E48" s="32"/>
      <c r="F48" s="32"/>
      <c r="G48" s="25"/>
      <c r="H48" s="31"/>
      <c r="I48" s="32"/>
      <c r="J48" s="32"/>
      <c r="K48" s="32"/>
      <c r="L48" s="32"/>
      <c r="M48" s="32"/>
      <c r="N48" s="26"/>
      <c r="O48" s="31"/>
      <c r="P48" s="32"/>
      <c r="Q48" s="32"/>
      <c r="R48" s="32"/>
      <c r="S48" s="32"/>
      <c r="T48" s="32"/>
      <c r="U48" s="26"/>
      <c r="V48" s="31"/>
      <c r="W48" s="32"/>
      <c r="X48" s="32"/>
      <c r="Y48" s="32"/>
      <c r="Z48" s="32"/>
      <c r="AA48" s="32"/>
    </row>
    <row r="49" spans="1:27" ht="15.75" thickBot="1" x14ac:dyDescent="0.3">
      <c r="A49" s="43" t="s">
        <v>15</v>
      </c>
      <c r="B49" s="44">
        <f>SUM(B47,B35,B21)</f>
        <v>8947</v>
      </c>
      <c r="C49" s="44">
        <f>SUM(C47,C35,C21)</f>
        <v>1114</v>
      </c>
      <c r="D49" s="58">
        <f>+C49/B49</f>
        <v>0.12451100927685257</v>
      </c>
      <c r="E49" s="79">
        <f>+B49-C49</f>
        <v>7833</v>
      </c>
      <c r="F49" s="59">
        <f>+E49/B49</f>
        <v>0.87548899072314745</v>
      </c>
      <c r="G49" s="25"/>
      <c r="H49" s="43" t="s">
        <v>15</v>
      </c>
      <c r="I49" s="44">
        <f>+'TOTAL POR MES JUNIO'!B51</f>
        <v>45287</v>
      </c>
      <c r="J49" s="44">
        <f>+'TOTAL POR MES JUNIO'!C51</f>
        <v>44860</v>
      </c>
      <c r="K49" s="58">
        <f t="shared" ref="K49" si="30">+J49/I49</f>
        <v>0.99057124561132337</v>
      </c>
      <c r="L49" s="79">
        <f t="shared" ref="L49" si="31">+I49-J49</f>
        <v>427</v>
      </c>
      <c r="M49" s="59">
        <f t="shared" ref="M49" si="32">+L49/I49</f>
        <v>9.428754388676663E-3</v>
      </c>
      <c r="N49" s="26"/>
      <c r="O49" s="43" t="s">
        <v>15</v>
      </c>
      <c r="P49" s="47">
        <f>SUM(P47,P35,P21)</f>
        <v>8999</v>
      </c>
      <c r="Q49" s="47">
        <f>SUM(Q47,Q35,Q21)</f>
        <v>631</v>
      </c>
      <c r="R49" s="58">
        <f>+Q49/P49</f>
        <v>7.011890210023336E-2</v>
      </c>
      <c r="S49" s="79">
        <f>SUM(S47,S35,S21)</f>
        <v>8368</v>
      </c>
      <c r="T49" s="59">
        <f>+S49/P49</f>
        <v>0.9298810978997667</v>
      </c>
      <c r="U49" s="26"/>
      <c r="V49" s="43" t="s">
        <v>15</v>
      </c>
      <c r="W49" s="44">
        <f>SUM(W47,W35,W21)</f>
        <v>7554</v>
      </c>
      <c r="X49" s="44">
        <f>SUM(X47,X35,X21)</f>
        <v>620</v>
      </c>
      <c r="Y49" s="58">
        <f>+X49/W49</f>
        <v>8.2075721472067778E-2</v>
      </c>
      <c r="Z49" s="79">
        <f>SUM(Z47,Z35,Z21)</f>
        <v>6934</v>
      </c>
      <c r="AA49" s="59">
        <f>+Z49/W49</f>
        <v>0.91792427852793224</v>
      </c>
    </row>
    <row r="50" spans="1:27" x14ac:dyDescent="0.25">
      <c r="Q50" s="60"/>
      <c r="S50" s="60"/>
    </row>
    <row r="51" spans="1:27" x14ac:dyDescent="0.25">
      <c r="B51" s="60"/>
      <c r="C51" s="60"/>
      <c r="E51" s="60"/>
      <c r="P51" s="60"/>
      <c r="Q51" s="60"/>
      <c r="W51" s="60"/>
      <c r="X51" s="60"/>
    </row>
    <row r="52" spans="1:27" x14ac:dyDescent="0.25">
      <c r="B52" s="60"/>
      <c r="C52" s="60"/>
      <c r="P52" s="60"/>
      <c r="Q52" s="60"/>
      <c r="W52" s="60"/>
      <c r="X52" s="60"/>
    </row>
  </sheetData>
  <mergeCells count="78">
    <mergeCell ref="B1:D1"/>
    <mergeCell ref="B2:D2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F37:F38"/>
    <mergeCell ref="A37:A38"/>
    <mergeCell ref="B37:B38"/>
    <mergeCell ref="C37:C38"/>
    <mergeCell ref="D37:D38"/>
    <mergeCell ref="E37:E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 TRIMESTRE </vt:lpstr>
      <vt:lpstr>TOTAL TRIMESTRE POR REGION</vt:lpstr>
      <vt:lpstr>TOTAL POR MES ABRIL</vt:lpstr>
      <vt:lpstr>TOTAL POR MES MAYO</vt:lpstr>
      <vt:lpstr>TOTAL POR MES JUNIO</vt:lpstr>
      <vt:lpstr>TOTAL ABRIL POR REGIÓN</vt:lpstr>
      <vt:lpstr>TOTAL MAYO POR REGIÓN</vt:lpstr>
      <vt:lpstr>TOTAL JUNIO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2020-07-16T14:10:55Z</dcterms:modified>
</cp:coreProperties>
</file>