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rdila\Desktop\Reclamaciones Prestadoras\Estadisticas Reclamaciones Prestadoras\Reclamaciones 2019\"/>
    </mc:Choice>
  </mc:AlternateContent>
  <bookViews>
    <workbookView xWindow="0" yWindow="0" windowWidth="20490" windowHeight="7755" tabRatio="874" firstSheet="2" activeTab="7"/>
  </bookViews>
  <sheets>
    <sheet name="TOTAL TRIMESTRE " sheetId="1" r:id="rId1"/>
    <sheet name="TOTAL TRIMESTRE POR REGION" sheetId="2" r:id="rId2"/>
    <sheet name="TOTAL POR MES JULIO" sheetId="3" r:id="rId3"/>
    <sheet name="TOTAL POR MES AGOSTO" sheetId="5" r:id="rId4"/>
    <sheet name="TOTAL POR MES SEPTIEMBRE" sheetId="6" r:id="rId5"/>
    <sheet name="TOTAL JULIO POR REGIÓN" sheetId="4" r:id="rId6"/>
    <sheet name="TOTAL AGOSTO POR REGIÓN" sheetId="7" r:id="rId7"/>
    <sheet name="TOTAL SEPTIEMBRE POR REGIÓN" sheetId="8" r:id="rId8"/>
  </sheets>
  <definedNames>
    <definedName name="_xlnm.Print_Area" localSheetId="6">'TOTAL AGOSTO POR REGIÓN'!$V$4:$AA$49</definedName>
    <definedName name="_xlnm.Print_Area" localSheetId="5">'TOTAL JULIO POR REGIÓN'!$V$4:$AA$49</definedName>
    <definedName name="_xlnm.Print_Area" localSheetId="3">'TOTAL POR MES AGOSTO'!$A$1:$D$85</definedName>
    <definedName name="_xlnm.Print_Area" localSheetId="2">'TOTAL POR MES JULIO'!$A$1:$D$85</definedName>
    <definedName name="_xlnm.Print_Area" localSheetId="4">'TOTAL POR MES SEPTIEMBRE'!$A$1:$D$85</definedName>
    <definedName name="_xlnm.Print_Area" localSheetId="7">'TOTAL SEPTIEMBRE POR REGIÓN'!$V$4:$AA$49</definedName>
    <definedName name="_xlnm.Print_Area" localSheetId="0">'TOTAL TRIMESTRE '!$A$1:$D$85</definedName>
    <definedName name="_xlnm.Print_Area" localSheetId="1">'TOTAL TRIMESTRE POR REGION'!$V$4:$AA$49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7" i="8" l="1"/>
  <c r="L46" i="8"/>
  <c r="L45" i="8"/>
  <c r="L44" i="8"/>
  <c r="L43" i="8"/>
  <c r="L42" i="8"/>
  <c r="L41" i="8"/>
  <c r="L35" i="8"/>
  <c r="L34" i="8"/>
  <c r="L33" i="8"/>
  <c r="L32" i="8"/>
  <c r="L31" i="8"/>
  <c r="L30" i="8"/>
  <c r="L29" i="8"/>
  <c r="L28" i="8"/>
  <c r="L27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47" i="7"/>
  <c r="L46" i="7"/>
  <c r="L45" i="7"/>
  <c r="L44" i="7"/>
  <c r="L43" i="7"/>
  <c r="L42" i="7"/>
  <c r="L41" i="7"/>
  <c r="L35" i="7"/>
  <c r="L34" i="7"/>
  <c r="L33" i="7"/>
  <c r="L32" i="7"/>
  <c r="L31" i="7"/>
  <c r="L30" i="7"/>
  <c r="L29" i="7"/>
  <c r="L28" i="7"/>
  <c r="L27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46" i="4"/>
  <c r="L45" i="4"/>
  <c r="L44" i="4"/>
  <c r="L43" i="4"/>
  <c r="L42" i="4"/>
  <c r="L41" i="4"/>
  <c r="L35" i="4"/>
  <c r="L34" i="4"/>
  <c r="L33" i="4"/>
  <c r="L32" i="4"/>
  <c r="L31" i="4"/>
  <c r="L30" i="4"/>
  <c r="L29" i="4"/>
  <c r="L28" i="4"/>
  <c r="L27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35" i="2"/>
  <c r="L47" i="2"/>
  <c r="L46" i="2"/>
  <c r="L45" i="2"/>
  <c r="L44" i="2"/>
  <c r="L43" i="2"/>
  <c r="L42" i="2"/>
  <c r="L41" i="2"/>
  <c r="L34" i="2"/>
  <c r="L33" i="2"/>
  <c r="L32" i="2"/>
  <c r="L31" i="2"/>
  <c r="L30" i="2"/>
  <c r="L29" i="2"/>
  <c r="L28" i="2"/>
  <c r="L27" i="2"/>
  <c r="L20" i="2"/>
  <c r="L19" i="2"/>
  <c r="L18" i="2"/>
  <c r="L17" i="2"/>
  <c r="L16" i="2"/>
  <c r="L15" i="2"/>
  <c r="L14" i="2"/>
  <c r="L13" i="2"/>
  <c r="L12" i="2"/>
  <c r="L11" i="2"/>
  <c r="L10" i="2"/>
  <c r="L9" i="2"/>
  <c r="C44" i="3" l="1"/>
  <c r="B44" i="3"/>
  <c r="C45" i="6"/>
  <c r="B45" i="6"/>
  <c r="C45" i="5"/>
  <c r="B45" i="5"/>
  <c r="C45" i="3"/>
  <c r="B45" i="3"/>
  <c r="B87" i="6" l="1"/>
  <c r="B87" i="5"/>
  <c r="B87" i="3"/>
  <c r="X47" i="4" l="1"/>
  <c r="D29" i="4"/>
  <c r="D19" i="4"/>
  <c r="B2" i="8" l="1"/>
  <c r="B2" i="7"/>
  <c r="B2" i="4"/>
  <c r="B2" i="2"/>
  <c r="Z34" i="8" l="1"/>
  <c r="AA34" i="8" s="1"/>
  <c r="Y34" i="8"/>
  <c r="Z32" i="7"/>
  <c r="AA32" i="7" s="1"/>
  <c r="Y32" i="7"/>
  <c r="Q21" i="7"/>
  <c r="Q35" i="7"/>
  <c r="X47" i="7"/>
  <c r="S34" i="7"/>
  <c r="T34" i="7" s="1"/>
  <c r="R34" i="7"/>
  <c r="R29" i="4"/>
  <c r="X35" i="7" l="1"/>
  <c r="X21" i="7"/>
  <c r="X49" i="7" l="1"/>
  <c r="X47" i="8" l="1"/>
  <c r="X21" i="8"/>
  <c r="Q21" i="8"/>
  <c r="Q21" i="4" l="1"/>
  <c r="X21" i="4"/>
  <c r="Q35" i="4"/>
  <c r="X35" i="4"/>
  <c r="Q35" i="8"/>
  <c r="X35" i="8"/>
  <c r="X46" i="2" l="1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0" i="2"/>
  <c r="W20" i="2"/>
  <c r="X19" i="2"/>
  <c r="W19" i="2"/>
  <c r="X18" i="2"/>
  <c r="W18" i="2"/>
  <c r="X17" i="2"/>
  <c r="W17" i="2"/>
  <c r="X16" i="2"/>
  <c r="W16" i="2"/>
  <c r="X15" i="2"/>
  <c r="W15" i="2"/>
  <c r="X14" i="2"/>
  <c r="W14" i="2"/>
  <c r="X13" i="2"/>
  <c r="W13" i="2"/>
  <c r="X12" i="2"/>
  <c r="W12" i="2"/>
  <c r="X11" i="2"/>
  <c r="W11" i="2"/>
  <c r="X10" i="2"/>
  <c r="W10" i="2"/>
  <c r="X9" i="2"/>
  <c r="W9" i="2"/>
  <c r="X8" i="2"/>
  <c r="W8" i="2"/>
  <c r="X7" i="2"/>
  <c r="W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J46" i="2"/>
  <c r="I46" i="2"/>
  <c r="J45" i="2"/>
  <c r="I45" i="2"/>
  <c r="J44" i="2"/>
  <c r="I44" i="2"/>
  <c r="J43" i="2"/>
  <c r="I43" i="2"/>
  <c r="J42" i="2"/>
  <c r="I42" i="2"/>
  <c r="J41" i="2"/>
  <c r="I41" i="2"/>
  <c r="J40" i="2"/>
  <c r="I40" i="2"/>
  <c r="J39" i="2"/>
  <c r="I39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I7" i="2"/>
  <c r="B21" i="4"/>
  <c r="B35" i="4"/>
  <c r="B47" i="4"/>
  <c r="B21" i="8"/>
  <c r="B35" i="8"/>
  <c r="B47" i="8"/>
  <c r="B21" i="7"/>
  <c r="B35" i="7"/>
  <c r="B47" i="7"/>
  <c r="X47" i="2" l="1"/>
  <c r="X21" i="2"/>
  <c r="Q21" i="2"/>
  <c r="Q35" i="2"/>
  <c r="L8" i="2"/>
  <c r="L26" i="2"/>
  <c r="L40" i="2"/>
  <c r="S8" i="2"/>
  <c r="T8" i="2" s="1"/>
  <c r="R10" i="2"/>
  <c r="R12" i="2"/>
  <c r="S14" i="2"/>
  <c r="T14" i="2" s="1"/>
  <c r="S16" i="2"/>
  <c r="T16" i="2" s="1"/>
  <c r="R18" i="2"/>
  <c r="R20" i="2"/>
  <c r="S26" i="2"/>
  <c r="T26" i="2" s="1"/>
  <c r="S28" i="2"/>
  <c r="T28" i="2" s="1"/>
  <c r="S30" i="2"/>
  <c r="T30" i="2" s="1"/>
  <c r="S32" i="2"/>
  <c r="T32" i="2" s="1"/>
  <c r="S34" i="2"/>
  <c r="T34" i="2" s="1"/>
  <c r="Y8" i="2"/>
  <c r="Z10" i="2"/>
  <c r="AA10" i="2" s="1"/>
  <c r="Z12" i="2"/>
  <c r="AA12" i="2" s="1"/>
  <c r="Y14" i="2"/>
  <c r="Y16" i="2"/>
  <c r="Z18" i="2"/>
  <c r="AA18" i="2" s="1"/>
  <c r="Z20" i="2"/>
  <c r="AA20" i="2" s="1"/>
  <c r="Y26" i="2"/>
  <c r="Z28" i="2"/>
  <c r="AA28" i="2" s="1"/>
  <c r="Z30" i="2"/>
  <c r="AA30" i="2" s="1"/>
  <c r="Z32" i="2"/>
  <c r="AA32" i="2" s="1"/>
  <c r="Z34" i="2"/>
  <c r="AA34" i="2" s="1"/>
  <c r="J35" i="2"/>
  <c r="L39" i="2"/>
  <c r="R31" i="2"/>
  <c r="X35" i="2"/>
  <c r="L25" i="2"/>
  <c r="L7" i="2"/>
  <c r="R39" i="2"/>
  <c r="S41" i="2"/>
  <c r="T41" i="2" s="1"/>
  <c r="S43" i="2"/>
  <c r="T43" i="2" s="1"/>
  <c r="R45" i="2"/>
  <c r="Y7" i="2"/>
  <c r="Z9" i="2"/>
  <c r="AA9" i="2" s="1"/>
  <c r="Z11" i="2"/>
  <c r="AA11" i="2" s="1"/>
  <c r="Y13" i="2"/>
  <c r="Y15" i="2"/>
  <c r="Z17" i="2"/>
  <c r="AA17" i="2" s="1"/>
  <c r="Z19" i="2"/>
  <c r="AA19" i="2" s="1"/>
  <c r="Z25" i="2"/>
  <c r="AA25" i="2" s="1"/>
  <c r="Z27" i="2"/>
  <c r="AA27" i="2" s="1"/>
  <c r="Z29" i="2"/>
  <c r="AA29" i="2" s="1"/>
  <c r="Z31" i="2"/>
  <c r="AA31" i="2" s="1"/>
  <c r="Z33" i="2"/>
  <c r="AA33" i="2" s="1"/>
  <c r="Y41" i="2"/>
  <c r="Y42" i="2"/>
  <c r="Z13" i="2"/>
  <c r="AA13" i="2" s="1"/>
  <c r="Z42" i="2"/>
  <c r="AA42" i="2" s="1"/>
  <c r="Z44" i="2"/>
  <c r="AA44" i="2" s="1"/>
  <c r="Y46" i="2"/>
  <c r="Y9" i="2"/>
  <c r="Y30" i="2"/>
  <c r="Y17" i="2"/>
  <c r="R14" i="2"/>
  <c r="S7" i="2"/>
  <c r="R9" i="2"/>
  <c r="R11" i="2"/>
  <c r="S13" i="2"/>
  <c r="T13" i="2" s="1"/>
  <c r="S15" i="2"/>
  <c r="T15" i="2" s="1"/>
  <c r="R17" i="2"/>
  <c r="R19" i="2"/>
  <c r="S10" i="2"/>
  <c r="T10" i="2" s="1"/>
  <c r="S25" i="2"/>
  <c r="T25" i="2" s="1"/>
  <c r="S27" i="2"/>
  <c r="T27" i="2" s="1"/>
  <c r="R29" i="2"/>
  <c r="S31" i="2"/>
  <c r="T31" i="2" s="1"/>
  <c r="S33" i="2"/>
  <c r="T33" i="2" s="1"/>
  <c r="R44" i="2"/>
  <c r="S40" i="2"/>
  <c r="T40" i="2" s="1"/>
  <c r="R27" i="2"/>
  <c r="S18" i="2"/>
  <c r="T18" i="2" s="1"/>
  <c r="Z14" i="2"/>
  <c r="AA14" i="2" s="1"/>
  <c r="Y11" i="2"/>
  <c r="Y10" i="2"/>
  <c r="Y18" i="2"/>
  <c r="Y28" i="2"/>
  <c r="Y32" i="2"/>
  <c r="Y34" i="2"/>
  <c r="Y19" i="2"/>
  <c r="Y40" i="2"/>
  <c r="Z46" i="2"/>
  <c r="AA46" i="2" s="1"/>
  <c r="Y39" i="2"/>
  <c r="Y43" i="2"/>
  <c r="Z40" i="2"/>
  <c r="AA40" i="2" s="1"/>
  <c r="Y44" i="2"/>
  <c r="Z41" i="2"/>
  <c r="AA41" i="2" s="1"/>
  <c r="Z43" i="2"/>
  <c r="AA43" i="2" s="1"/>
  <c r="Z45" i="2"/>
  <c r="AA45" i="2" s="1"/>
  <c r="Z39" i="2"/>
  <c r="Z26" i="2"/>
  <c r="AA26" i="2" s="1"/>
  <c r="Y27" i="2"/>
  <c r="Y29" i="2"/>
  <c r="Y31" i="2"/>
  <c r="Y33" i="2"/>
  <c r="Z7" i="2"/>
  <c r="Z15" i="2"/>
  <c r="AA15" i="2" s="1"/>
  <c r="Z8" i="2"/>
  <c r="AA8" i="2" s="1"/>
  <c r="Y12" i="2"/>
  <c r="Z16" i="2"/>
  <c r="AA16" i="2" s="1"/>
  <c r="Y20" i="2"/>
  <c r="R13" i="2"/>
  <c r="R15" i="2"/>
  <c r="S9" i="2"/>
  <c r="T9" i="2" s="1"/>
  <c r="S17" i="2"/>
  <c r="T17" i="2" s="1"/>
  <c r="R25" i="2"/>
  <c r="R33" i="2"/>
  <c r="R32" i="2"/>
  <c r="R42" i="2"/>
  <c r="S46" i="2"/>
  <c r="T46" i="2" s="1"/>
  <c r="S29" i="2"/>
  <c r="T29" i="2" s="1"/>
  <c r="R41" i="2"/>
  <c r="S45" i="2"/>
  <c r="T45" i="2" s="1"/>
  <c r="R40" i="2"/>
  <c r="S42" i="2"/>
  <c r="T42" i="2" s="1"/>
  <c r="S44" i="2"/>
  <c r="T44" i="2" s="1"/>
  <c r="R46" i="2"/>
  <c r="R43" i="2"/>
  <c r="R34" i="2"/>
  <c r="R26" i="2"/>
  <c r="R28" i="2"/>
  <c r="R30" i="2"/>
  <c r="S11" i="2"/>
  <c r="T11" i="2" s="1"/>
  <c r="S19" i="2"/>
  <c r="T19" i="2" s="1"/>
  <c r="R8" i="2"/>
  <c r="S12" i="2"/>
  <c r="T12" i="2" s="1"/>
  <c r="R16" i="2"/>
  <c r="S20" i="2"/>
  <c r="T20" i="2" s="1"/>
  <c r="R7" i="2"/>
  <c r="Y45" i="2"/>
  <c r="Y25" i="2"/>
  <c r="S39" i="2"/>
  <c r="T39" i="2" s="1"/>
  <c r="B49" i="7"/>
  <c r="B49" i="8"/>
  <c r="B49" i="4"/>
  <c r="C46" i="2"/>
  <c r="B46" i="2"/>
  <c r="C45" i="2"/>
  <c r="B45" i="2"/>
  <c r="C44" i="2"/>
  <c r="B44" i="2"/>
  <c r="C43" i="2"/>
  <c r="B43" i="2"/>
  <c r="C42" i="2"/>
  <c r="B42" i="2"/>
  <c r="C41" i="2"/>
  <c r="B41" i="2"/>
  <c r="C40" i="2"/>
  <c r="B40" i="2"/>
  <c r="C39" i="2"/>
  <c r="B39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84" i="1"/>
  <c r="B84" i="1"/>
  <c r="D84" i="1" s="1"/>
  <c r="C83" i="1"/>
  <c r="B83" i="1"/>
  <c r="D83" i="1" s="1"/>
  <c r="C82" i="1"/>
  <c r="B82" i="1"/>
  <c r="D82" i="1" s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B72" i="1"/>
  <c r="D67" i="1"/>
  <c r="C67" i="1"/>
  <c r="B67" i="1"/>
  <c r="C66" i="1"/>
  <c r="D66" i="1" s="1"/>
  <c r="B66" i="1"/>
  <c r="C65" i="1"/>
  <c r="B65" i="1"/>
  <c r="D65" i="1" s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B55" i="1"/>
  <c r="C33" i="1"/>
  <c r="D33" i="1" s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B21" i="1"/>
  <c r="D56" i="1" l="1"/>
  <c r="D80" i="1"/>
  <c r="D22" i="1"/>
  <c r="AA39" i="2"/>
  <c r="Z47" i="2"/>
  <c r="AA7" i="2"/>
  <c r="Z21" i="2"/>
  <c r="T7" i="2"/>
  <c r="S21" i="2"/>
  <c r="D78" i="1"/>
  <c r="D79" i="1"/>
  <c r="D62" i="1"/>
  <c r="D57" i="1"/>
  <c r="D59" i="1"/>
  <c r="D61" i="1"/>
  <c r="D25" i="1"/>
  <c r="D73" i="1"/>
  <c r="D76" i="1"/>
  <c r="D27" i="1"/>
  <c r="D31" i="1"/>
  <c r="D28" i="1"/>
  <c r="D32" i="1"/>
  <c r="D23" i="1"/>
  <c r="E41" i="2"/>
  <c r="F41" i="2" s="1"/>
  <c r="D43" i="2"/>
  <c r="E45" i="2"/>
  <c r="F45" i="2" s="1"/>
  <c r="D75" i="1"/>
  <c r="D64" i="1"/>
  <c r="D60" i="1"/>
  <c r="E8" i="2"/>
  <c r="F8" i="2" s="1"/>
  <c r="E10" i="2"/>
  <c r="F10" i="2" s="1"/>
  <c r="D12" i="2"/>
  <c r="D14" i="2"/>
  <c r="E16" i="2"/>
  <c r="F16" i="2" s="1"/>
  <c r="D18" i="2"/>
  <c r="D20" i="2"/>
  <c r="E39" i="2"/>
  <c r="F39" i="2" s="1"/>
  <c r="D40" i="2"/>
  <c r="E42" i="2"/>
  <c r="F42" i="2" s="1"/>
  <c r="E44" i="2"/>
  <c r="F44" i="2" s="1"/>
  <c r="E46" i="2"/>
  <c r="F46" i="2" s="1"/>
  <c r="E25" i="2"/>
  <c r="F25" i="2" s="1"/>
  <c r="E27" i="2"/>
  <c r="F27" i="2" s="1"/>
  <c r="E31" i="2"/>
  <c r="F31" i="2" s="1"/>
  <c r="D33" i="2"/>
  <c r="D26" i="2"/>
  <c r="D28" i="2"/>
  <c r="E30" i="2"/>
  <c r="F30" i="2" s="1"/>
  <c r="D32" i="2"/>
  <c r="E34" i="2"/>
  <c r="F34" i="2" s="1"/>
  <c r="D81" i="1"/>
  <c r="D58" i="1"/>
  <c r="D30" i="1"/>
  <c r="E29" i="2"/>
  <c r="F29" i="2" s="1"/>
  <c r="D7" i="2"/>
  <c r="E9" i="2"/>
  <c r="F9" i="2" s="1"/>
  <c r="E11" i="2"/>
  <c r="F11" i="2" s="1"/>
  <c r="E13" i="2"/>
  <c r="F13" i="2" s="1"/>
  <c r="E15" i="2"/>
  <c r="F15" i="2" s="1"/>
  <c r="E17" i="2"/>
  <c r="F17" i="2" s="1"/>
  <c r="D19" i="2"/>
  <c r="E12" i="2"/>
  <c r="F12" i="2" s="1"/>
  <c r="E18" i="2"/>
  <c r="F18" i="2" s="1"/>
  <c r="E40" i="2"/>
  <c r="F40" i="2" s="1"/>
  <c r="E43" i="2"/>
  <c r="F43" i="2" s="1"/>
  <c r="E14" i="2"/>
  <c r="F14" i="2" s="1"/>
  <c r="E20" i="2"/>
  <c r="F20" i="2" s="1"/>
  <c r="D16" i="2"/>
  <c r="D8" i="2"/>
  <c r="D44" i="2"/>
  <c r="E28" i="2"/>
  <c r="F28" i="2" s="1"/>
  <c r="E32" i="2"/>
  <c r="F32" i="2" s="1"/>
  <c r="D30" i="2"/>
  <c r="D34" i="2"/>
  <c r="E26" i="2"/>
  <c r="F26" i="2" s="1"/>
  <c r="D9" i="2"/>
  <c r="E19" i="2"/>
  <c r="F19" i="2" s="1"/>
  <c r="D10" i="2"/>
  <c r="D41" i="2"/>
  <c r="D45" i="2"/>
  <c r="D42" i="2"/>
  <c r="D46" i="2"/>
  <c r="E33" i="2"/>
  <c r="F33" i="2" s="1"/>
  <c r="D25" i="2"/>
  <c r="D27" i="2"/>
  <c r="D29" i="2"/>
  <c r="D31" i="2"/>
  <c r="D11" i="2"/>
  <c r="D13" i="2"/>
  <c r="D15" i="2"/>
  <c r="D17" i="2"/>
  <c r="E7" i="2"/>
  <c r="F7" i="2" s="1"/>
  <c r="D74" i="1"/>
  <c r="B85" i="1"/>
  <c r="B15" i="1" s="1"/>
  <c r="D77" i="1"/>
  <c r="D63" i="1"/>
  <c r="B68" i="1"/>
  <c r="B14" i="1" s="1"/>
  <c r="D24" i="1"/>
  <c r="B34" i="1"/>
  <c r="B12" i="1" s="1"/>
  <c r="D26" i="1"/>
  <c r="D29" i="1"/>
  <c r="D50" i="1"/>
  <c r="D49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B87" i="1" s="1"/>
  <c r="C42" i="1"/>
  <c r="B42" i="1"/>
  <c r="C41" i="1"/>
  <c r="B41" i="1"/>
  <c r="C40" i="1"/>
  <c r="B40" i="1"/>
  <c r="C39" i="1"/>
  <c r="B39" i="1"/>
  <c r="C38" i="1"/>
  <c r="B38" i="1"/>
  <c r="D48" i="1" l="1"/>
  <c r="D41" i="1"/>
  <c r="D43" i="1"/>
  <c r="D47" i="1"/>
  <c r="D39" i="1"/>
  <c r="D45" i="1"/>
  <c r="D42" i="1"/>
  <c r="D46" i="1"/>
  <c r="C51" i="1"/>
  <c r="D38" i="1"/>
  <c r="D40" i="1"/>
  <c r="D44" i="1"/>
  <c r="B51" i="1"/>
  <c r="B13" i="1" s="1"/>
  <c r="Z46" i="8"/>
  <c r="AA46" i="8" s="1"/>
  <c r="Y46" i="8"/>
  <c r="Z45" i="8"/>
  <c r="AA45" i="8" s="1"/>
  <c r="Y45" i="8"/>
  <c r="Z44" i="8"/>
  <c r="AA44" i="8" s="1"/>
  <c r="Y44" i="8"/>
  <c r="Z43" i="8"/>
  <c r="AA43" i="8" s="1"/>
  <c r="Y43" i="8"/>
  <c r="Z42" i="8"/>
  <c r="AA42" i="8" s="1"/>
  <c r="Y42" i="8"/>
  <c r="Z41" i="8"/>
  <c r="AA41" i="8" s="1"/>
  <c r="Y41" i="8"/>
  <c r="Z40" i="8"/>
  <c r="AA40" i="8" s="1"/>
  <c r="Y40" i="8"/>
  <c r="Z39" i="8"/>
  <c r="AA39" i="8" s="1"/>
  <c r="Y39" i="8"/>
  <c r="Z33" i="8"/>
  <c r="AA33" i="8" s="1"/>
  <c r="Y33" i="8"/>
  <c r="Z32" i="8"/>
  <c r="AA32" i="8" s="1"/>
  <c r="Y32" i="8"/>
  <c r="Z31" i="8"/>
  <c r="AA31" i="8" s="1"/>
  <c r="Y31" i="8"/>
  <c r="Z30" i="8"/>
  <c r="AA30" i="8" s="1"/>
  <c r="Y30" i="8"/>
  <c r="Z29" i="8"/>
  <c r="AA29" i="8" s="1"/>
  <c r="Y29" i="8"/>
  <c r="Z28" i="8"/>
  <c r="AA28" i="8" s="1"/>
  <c r="Y28" i="8"/>
  <c r="Z27" i="8"/>
  <c r="AA27" i="8" s="1"/>
  <c r="Y27" i="8"/>
  <c r="Z26" i="8"/>
  <c r="AA26" i="8" s="1"/>
  <c r="Y26" i="8"/>
  <c r="Z25" i="8"/>
  <c r="AA25" i="8" s="1"/>
  <c r="Y25" i="8"/>
  <c r="Z20" i="8"/>
  <c r="AA20" i="8" s="1"/>
  <c r="Y20" i="8"/>
  <c r="Z19" i="8"/>
  <c r="AA19" i="8" s="1"/>
  <c r="Y19" i="8"/>
  <c r="Z18" i="8"/>
  <c r="AA18" i="8" s="1"/>
  <c r="Y18" i="8"/>
  <c r="Z17" i="8"/>
  <c r="AA17" i="8" s="1"/>
  <c r="Y17" i="8"/>
  <c r="Z16" i="8"/>
  <c r="AA16" i="8" s="1"/>
  <c r="Y16" i="8"/>
  <c r="Z15" i="8"/>
  <c r="AA15" i="8" s="1"/>
  <c r="Y15" i="8"/>
  <c r="Z14" i="8"/>
  <c r="AA14" i="8" s="1"/>
  <c r="Y14" i="8"/>
  <c r="Z13" i="8"/>
  <c r="AA13" i="8" s="1"/>
  <c r="Y13" i="8"/>
  <c r="Z12" i="8"/>
  <c r="AA12" i="8" s="1"/>
  <c r="Y12" i="8"/>
  <c r="Z11" i="8"/>
  <c r="AA11" i="8" s="1"/>
  <c r="Y11" i="8"/>
  <c r="Z10" i="8"/>
  <c r="AA10" i="8" s="1"/>
  <c r="Y10" i="8"/>
  <c r="Z9" i="8"/>
  <c r="AA9" i="8" s="1"/>
  <c r="Y9" i="8"/>
  <c r="Z8" i="8"/>
  <c r="AA8" i="8" s="1"/>
  <c r="Y8" i="8"/>
  <c r="Z7" i="8"/>
  <c r="Y7" i="8"/>
  <c r="S46" i="8"/>
  <c r="T46" i="8" s="1"/>
  <c r="R46" i="8"/>
  <c r="S45" i="8"/>
  <c r="T45" i="8" s="1"/>
  <c r="R45" i="8"/>
  <c r="S44" i="8"/>
  <c r="T44" i="8" s="1"/>
  <c r="R44" i="8"/>
  <c r="S43" i="8"/>
  <c r="T43" i="8" s="1"/>
  <c r="R43" i="8"/>
  <c r="S42" i="8"/>
  <c r="T42" i="8" s="1"/>
  <c r="R42" i="8"/>
  <c r="S41" i="8"/>
  <c r="T41" i="8" s="1"/>
  <c r="R41" i="8"/>
  <c r="S40" i="8"/>
  <c r="T40" i="8" s="1"/>
  <c r="R40" i="8"/>
  <c r="S39" i="8"/>
  <c r="T39" i="8" s="1"/>
  <c r="R39" i="8"/>
  <c r="S34" i="8"/>
  <c r="T34" i="8" s="1"/>
  <c r="R34" i="8"/>
  <c r="S33" i="8"/>
  <c r="T33" i="8" s="1"/>
  <c r="R33" i="8"/>
  <c r="S32" i="8"/>
  <c r="T32" i="8" s="1"/>
  <c r="R32" i="8"/>
  <c r="S31" i="8"/>
  <c r="T31" i="8" s="1"/>
  <c r="R31" i="8"/>
  <c r="S30" i="8"/>
  <c r="T30" i="8" s="1"/>
  <c r="R30" i="8"/>
  <c r="S29" i="8"/>
  <c r="T29" i="8" s="1"/>
  <c r="R29" i="8"/>
  <c r="S28" i="8"/>
  <c r="T28" i="8" s="1"/>
  <c r="R28" i="8"/>
  <c r="S27" i="8"/>
  <c r="T27" i="8" s="1"/>
  <c r="R27" i="8"/>
  <c r="S26" i="8"/>
  <c r="T26" i="8" s="1"/>
  <c r="R26" i="8"/>
  <c r="S25" i="8"/>
  <c r="T25" i="8" s="1"/>
  <c r="R25" i="8"/>
  <c r="S20" i="8"/>
  <c r="T20" i="8" s="1"/>
  <c r="R20" i="8"/>
  <c r="S19" i="8"/>
  <c r="T19" i="8" s="1"/>
  <c r="R19" i="8"/>
  <c r="S18" i="8"/>
  <c r="T18" i="8" s="1"/>
  <c r="R18" i="8"/>
  <c r="S17" i="8"/>
  <c r="T17" i="8" s="1"/>
  <c r="R17" i="8"/>
  <c r="S16" i="8"/>
  <c r="T16" i="8" s="1"/>
  <c r="R16" i="8"/>
  <c r="S15" i="8"/>
  <c r="T15" i="8" s="1"/>
  <c r="R15" i="8"/>
  <c r="S14" i="8"/>
  <c r="T14" i="8" s="1"/>
  <c r="R14" i="8"/>
  <c r="S13" i="8"/>
  <c r="T13" i="8" s="1"/>
  <c r="R13" i="8"/>
  <c r="S12" i="8"/>
  <c r="T12" i="8" s="1"/>
  <c r="R12" i="8"/>
  <c r="S11" i="8"/>
  <c r="T11" i="8" s="1"/>
  <c r="R11" i="8"/>
  <c r="S10" i="8"/>
  <c r="T10" i="8" s="1"/>
  <c r="R10" i="8"/>
  <c r="S9" i="8"/>
  <c r="T9" i="8" s="1"/>
  <c r="R9" i="8"/>
  <c r="S8" i="8"/>
  <c r="T8" i="8" s="1"/>
  <c r="R8" i="8"/>
  <c r="S7" i="8"/>
  <c r="R7" i="8"/>
  <c r="L40" i="8"/>
  <c r="L39" i="8"/>
  <c r="L26" i="8"/>
  <c r="L25" i="8"/>
  <c r="L8" i="8"/>
  <c r="L7" i="8"/>
  <c r="E46" i="8"/>
  <c r="F46" i="8" s="1"/>
  <c r="D46" i="8"/>
  <c r="E45" i="8"/>
  <c r="F45" i="8" s="1"/>
  <c r="D45" i="8"/>
  <c r="E44" i="8"/>
  <c r="F44" i="8" s="1"/>
  <c r="D44" i="8"/>
  <c r="E43" i="8"/>
  <c r="F43" i="8" s="1"/>
  <c r="D43" i="8"/>
  <c r="E42" i="8"/>
  <c r="F42" i="8" s="1"/>
  <c r="D42" i="8"/>
  <c r="E41" i="8"/>
  <c r="F41" i="8" s="1"/>
  <c r="D41" i="8"/>
  <c r="E40" i="8"/>
  <c r="F40" i="8" s="1"/>
  <c r="D40" i="8"/>
  <c r="E39" i="8"/>
  <c r="F39" i="8" s="1"/>
  <c r="D39" i="8"/>
  <c r="E34" i="8"/>
  <c r="F34" i="8" s="1"/>
  <c r="D34" i="8"/>
  <c r="E33" i="8"/>
  <c r="F33" i="8" s="1"/>
  <c r="D33" i="8"/>
  <c r="E32" i="8"/>
  <c r="F32" i="8" s="1"/>
  <c r="D32" i="8"/>
  <c r="E31" i="8"/>
  <c r="F31" i="8" s="1"/>
  <c r="D31" i="8"/>
  <c r="E30" i="8"/>
  <c r="F30" i="8" s="1"/>
  <c r="D30" i="8"/>
  <c r="E29" i="8"/>
  <c r="F29" i="8" s="1"/>
  <c r="D29" i="8"/>
  <c r="E28" i="8"/>
  <c r="F28" i="8" s="1"/>
  <c r="D28" i="8"/>
  <c r="E27" i="8"/>
  <c r="F27" i="8" s="1"/>
  <c r="D27" i="8"/>
  <c r="E26" i="8"/>
  <c r="F26" i="8" s="1"/>
  <c r="D26" i="8"/>
  <c r="E25" i="8"/>
  <c r="F25" i="8" s="1"/>
  <c r="D25" i="8"/>
  <c r="E20" i="8"/>
  <c r="F20" i="8" s="1"/>
  <c r="D20" i="8"/>
  <c r="E19" i="8"/>
  <c r="F19" i="8" s="1"/>
  <c r="D19" i="8"/>
  <c r="E18" i="8"/>
  <c r="F18" i="8" s="1"/>
  <c r="D18" i="8"/>
  <c r="E17" i="8"/>
  <c r="F17" i="8" s="1"/>
  <c r="D17" i="8"/>
  <c r="E16" i="8"/>
  <c r="F16" i="8" s="1"/>
  <c r="D16" i="8"/>
  <c r="E15" i="8"/>
  <c r="F15" i="8" s="1"/>
  <c r="D15" i="8"/>
  <c r="E14" i="8"/>
  <c r="F14" i="8" s="1"/>
  <c r="D14" i="8"/>
  <c r="E13" i="8"/>
  <c r="F13" i="8" s="1"/>
  <c r="D13" i="8"/>
  <c r="E12" i="8"/>
  <c r="F12" i="8" s="1"/>
  <c r="D12" i="8"/>
  <c r="E11" i="8"/>
  <c r="F11" i="8" s="1"/>
  <c r="D11" i="8"/>
  <c r="E10" i="8"/>
  <c r="F10" i="8" s="1"/>
  <c r="D10" i="8"/>
  <c r="E9" i="8"/>
  <c r="F9" i="8" s="1"/>
  <c r="D9" i="8"/>
  <c r="E8" i="8"/>
  <c r="F8" i="8" s="1"/>
  <c r="D8" i="8"/>
  <c r="E7" i="8"/>
  <c r="F7" i="8" s="1"/>
  <c r="D7" i="8"/>
  <c r="Z46" i="7"/>
  <c r="AA46" i="7" s="1"/>
  <c r="Y46" i="7"/>
  <c r="Z45" i="7"/>
  <c r="AA45" i="7" s="1"/>
  <c r="Y45" i="7"/>
  <c r="Z44" i="7"/>
  <c r="AA44" i="7" s="1"/>
  <c r="Y44" i="7"/>
  <c r="Z43" i="7"/>
  <c r="AA43" i="7" s="1"/>
  <c r="Y43" i="7"/>
  <c r="Z42" i="7"/>
  <c r="AA42" i="7" s="1"/>
  <c r="Y42" i="7"/>
  <c r="Z41" i="7"/>
  <c r="AA41" i="7" s="1"/>
  <c r="Y41" i="7"/>
  <c r="Z40" i="7"/>
  <c r="AA40" i="7" s="1"/>
  <c r="Y40" i="7"/>
  <c r="Z39" i="7"/>
  <c r="AA39" i="7" s="1"/>
  <c r="Y39" i="7"/>
  <c r="Z34" i="7"/>
  <c r="AA34" i="7" s="1"/>
  <c r="Y34" i="7"/>
  <c r="Z33" i="7"/>
  <c r="AA33" i="7" s="1"/>
  <c r="Y33" i="7"/>
  <c r="Z31" i="7"/>
  <c r="AA31" i="7" s="1"/>
  <c r="Y31" i="7"/>
  <c r="Z30" i="7"/>
  <c r="AA30" i="7" s="1"/>
  <c r="Y30" i="7"/>
  <c r="Z29" i="7"/>
  <c r="AA29" i="7" s="1"/>
  <c r="Y29" i="7"/>
  <c r="Z28" i="7"/>
  <c r="AA28" i="7" s="1"/>
  <c r="Y28" i="7"/>
  <c r="Z27" i="7"/>
  <c r="AA27" i="7" s="1"/>
  <c r="Y27" i="7"/>
  <c r="Z26" i="7"/>
  <c r="AA26" i="7" s="1"/>
  <c r="Y26" i="7"/>
  <c r="Z25" i="7"/>
  <c r="AA25" i="7" s="1"/>
  <c r="Y25" i="7"/>
  <c r="Z20" i="7"/>
  <c r="AA20" i="7" s="1"/>
  <c r="Y20" i="7"/>
  <c r="Z19" i="7"/>
  <c r="AA19" i="7" s="1"/>
  <c r="Y19" i="7"/>
  <c r="Z18" i="7"/>
  <c r="AA18" i="7" s="1"/>
  <c r="Y18" i="7"/>
  <c r="Z17" i="7"/>
  <c r="AA17" i="7" s="1"/>
  <c r="Y17" i="7"/>
  <c r="Z16" i="7"/>
  <c r="AA16" i="7" s="1"/>
  <c r="Y16" i="7"/>
  <c r="Z15" i="7"/>
  <c r="AA15" i="7" s="1"/>
  <c r="Y15" i="7"/>
  <c r="Z14" i="7"/>
  <c r="AA14" i="7" s="1"/>
  <c r="Y14" i="7"/>
  <c r="Z13" i="7"/>
  <c r="AA13" i="7" s="1"/>
  <c r="Y13" i="7"/>
  <c r="Z12" i="7"/>
  <c r="AA12" i="7" s="1"/>
  <c r="Y12" i="7"/>
  <c r="Z11" i="7"/>
  <c r="AA11" i="7" s="1"/>
  <c r="Y11" i="7"/>
  <c r="Z10" i="7"/>
  <c r="AA10" i="7" s="1"/>
  <c r="Y10" i="7"/>
  <c r="Z9" i="7"/>
  <c r="AA9" i="7" s="1"/>
  <c r="Y9" i="7"/>
  <c r="Z8" i="7"/>
  <c r="AA8" i="7" s="1"/>
  <c r="Y8" i="7"/>
  <c r="Z7" i="7"/>
  <c r="AA7" i="7" s="1"/>
  <c r="Y7" i="7"/>
  <c r="S46" i="7"/>
  <c r="T46" i="7" s="1"/>
  <c r="R46" i="7"/>
  <c r="S45" i="7"/>
  <c r="T45" i="7" s="1"/>
  <c r="R45" i="7"/>
  <c r="S44" i="7"/>
  <c r="T44" i="7" s="1"/>
  <c r="R44" i="7"/>
  <c r="S43" i="7"/>
  <c r="T43" i="7" s="1"/>
  <c r="R43" i="7"/>
  <c r="S42" i="7"/>
  <c r="T42" i="7" s="1"/>
  <c r="R42" i="7"/>
  <c r="S41" i="7"/>
  <c r="T41" i="7" s="1"/>
  <c r="R41" i="7"/>
  <c r="S40" i="7"/>
  <c r="T40" i="7" s="1"/>
  <c r="R40" i="7"/>
  <c r="S39" i="7"/>
  <c r="T39" i="7" s="1"/>
  <c r="R39" i="7"/>
  <c r="S33" i="7"/>
  <c r="T33" i="7" s="1"/>
  <c r="R33" i="7"/>
  <c r="S32" i="7"/>
  <c r="T32" i="7" s="1"/>
  <c r="R32" i="7"/>
  <c r="S31" i="7"/>
  <c r="T31" i="7" s="1"/>
  <c r="R31" i="7"/>
  <c r="S30" i="7"/>
  <c r="T30" i="7" s="1"/>
  <c r="R30" i="7"/>
  <c r="S29" i="7"/>
  <c r="T29" i="7" s="1"/>
  <c r="R29" i="7"/>
  <c r="S28" i="7"/>
  <c r="T28" i="7" s="1"/>
  <c r="R28" i="7"/>
  <c r="S27" i="7"/>
  <c r="T27" i="7" s="1"/>
  <c r="R27" i="7"/>
  <c r="S26" i="7"/>
  <c r="T26" i="7" s="1"/>
  <c r="R26" i="7"/>
  <c r="S25" i="7"/>
  <c r="T25" i="7" s="1"/>
  <c r="R25" i="7"/>
  <c r="S20" i="7"/>
  <c r="T20" i="7" s="1"/>
  <c r="R20" i="7"/>
  <c r="S19" i="7"/>
  <c r="T19" i="7" s="1"/>
  <c r="R19" i="7"/>
  <c r="S18" i="7"/>
  <c r="T18" i="7" s="1"/>
  <c r="R18" i="7"/>
  <c r="S17" i="7"/>
  <c r="T17" i="7" s="1"/>
  <c r="R17" i="7"/>
  <c r="S16" i="7"/>
  <c r="T16" i="7" s="1"/>
  <c r="R16" i="7"/>
  <c r="S15" i="7"/>
  <c r="T15" i="7" s="1"/>
  <c r="R15" i="7"/>
  <c r="S14" i="7"/>
  <c r="T14" i="7" s="1"/>
  <c r="R14" i="7"/>
  <c r="S13" i="7"/>
  <c r="T13" i="7" s="1"/>
  <c r="R13" i="7"/>
  <c r="S12" i="7"/>
  <c r="T12" i="7" s="1"/>
  <c r="R12" i="7"/>
  <c r="S11" i="7"/>
  <c r="T11" i="7" s="1"/>
  <c r="R11" i="7"/>
  <c r="S10" i="7"/>
  <c r="T10" i="7" s="1"/>
  <c r="R10" i="7"/>
  <c r="S9" i="7"/>
  <c r="T9" i="7" s="1"/>
  <c r="R9" i="7"/>
  <c r="S8" i="7"/>
  <c r="T8" i="7" s="1"/>
  <c r="R8" i="7"/>
  <c r="S7" i="7"/>
  <c r="T7" i="7" s="1"/>
  <c r="R7" i="7"/>
  <c r="L40" i="7"/>
  <c r="L39" i="7"/>
  <c r="L26" i="7"/>
  <c r="L25" i="7"/>
  <c r="L8" i="7"/>
  <c r="L7" i="7"/>
  <c r="E46" i="7"/>
  <c r="F46" i="7" s="1"/>
  <c r="D46" i="7"/>
  <c r="E45" i="7"/>
  <c r="F45" i="7" s="1"/>
  <c r="D45" i="7"/>
  <c r="E44" i="7"/>
  <c r="F44" i="7" s="1"/>
  <c r="D44" i="7"/>
  <c r="E43" i="7"/>
  <c r="F43" i="7" s="1"/>
  <c r="D43" i="7"/>
  <c r="E42" i="7"/>
  <c r="F42" i="7" s="1"/>
  <c r="D42" i="7"/>
  <c r="E41" i="7"/>
  <c r="F41" i="7" s="1"/>
  <c r="D41" i="7"/>
  <c r="E40" i="7"/>
  <c r="F40" i="7" s="1"/>
  <c r="D40" i="7"/>
  <c r="E39" i="7"/>
  <c r="F39" i="7" s="1"/>
  <c r="D39" i="7"/>
  <c r="E34" i="7"/>
  <c r="F34" i="7" s="1"/>
  <c r="D34" i="7"/>
  <c r="E33" i="7"/>
  <c r="F33" i="7" s="1"/>
  <c r="D33" i="7"/>
  <c r="E32" i="7"/>
  <c r="F32" i="7" s="1"/>
  <c r="D32" i="7"/>
  <c r="E31" i="7"/>
  <c r="F31" i="7" s="1"/>
  <c r="D31" i="7"/>
  <c r="E30" i="7"/>
  <c r="F30" i="7" s="1"/>
  <c r="D30" i="7"/>
  <c r="E29" i="7"/>
  <c r="F29" i="7" s="1"/>
  <c r="D29" i="7"/>
  <c r="E28" i="7"/>
  <c r="F28" i="7" s="1"/>
  <c r="D28" i="7"/>
  <c r="E27" i="7"/>
  <c r="F27" i="7" s="1"/>
  <c r="D27" i="7"/>
  <c r="E26" i="7"/>
  <c r="F26" i="7" s="1"/>
  <c r="D26" i="7"/>
  <c r="E25" i="7"/>
  <c r="F25" i="7" s="1"/>
  <c r="D25" i="7"/>
  <c r="E20" i="7"/>
  <c r="F20" i="7" s="1"/>
  <c r="D20" i="7"/>
  <c r="E19" i="7"/>
  <c r="F19" i="7" s="1"/>
  <c r="D19" i="7"/>
  <c r="E18" i="7"/>
  <c r="F18" i="7" s="1"/>
  <c r="D18" i="7"/>
  <c r="E17" i="7"/>
  <c r="F17" i="7" s="1"/>
  <c r="D17" i="7"/>
  <c r="E16" i="7"/>
  <c r="F16" i="7" s="1"/>
  <c r="D16" i="7"/>
  <c r="E15" i="7"/>
  <c r="F15" i="7" s="1"/>
  <c r="D15" i="7"/>
  <c r="E14" i="7"/>
  <c r="F14" i="7" s="1"/>
  <c r="D14" i="7"/>
  <c r="E13" i="7"/>
  <c r="F13" i="7" s="1"/>
  <c r="D13" i="7"/>
  <c r="E12" i="7"/>
  <c r="F12" i="7" s="1"/>
  <c r="D12" i="7"/>
  <c r="E11" i="7"/>
  <c r="F11" i="7" s="1"/>
  <c r="D11" i="7"/>
  <c r="E10" i="7"/>
  <c r="F10" i="7" s="1"/>
  <c r="D10" i="7"/>
  <c r="E9" i="7"/>
  <c r="F9" i="7" s="1"/>
  <c r="D9" i="7"/>
  <c r="E8" i="7"/>
  <c r="F8" i="7" s="1"/>
  <c r="D8" i="7"/>
  <c r="E7" i="7"/>
  <c r="F7" i="7" s="1"/>
  <c r="D7" i="7"/>
  <c r="Z46" i="4"/>
  <c r="AA46" i="4" s="1"/>
  <c r="Y46" i="4"/>
  <c r="Z45" i="4"/>
  <c r="AA45" i="4" s="1"/>
  <c r="Y45" i="4"/>
  <c r="Z44" i="4"/>
  <c r="AA44" i="4" s="1"/>
  <c r="Y44" i="4"/>
  <c r="Z43" i="4"/>
  <c r="AA43" i="4" s="1"/>
  <c r="Y43" i="4"/>
  <c r="Z42" i="4"/>
  <c r="AA42" i="4" s="1"/>
  <c r="Y42" i="4"/>
  <c r="Z41" i="4"/>
  <c r="AA41" i="4" s="1"/>
  <c r="Y41" i="4"/>
  <c r="Z40" i="4"/>
  <c r="AA40" i="4" s="1"/>
  <c r="Y40" i="4"/>
  <c r="Z39" i="4"/>
  <c r="AA39" i="4" s="1"/>
  <c r="Y39" i="4"/>
  <c r="Z34" i="4"/>
  <c r="AA34" i="4" s="1"/>
  <c r="Y34" i="4"/>
  <c r="Z33" i="4"/>
  <c r="AA33" i="4" s="1"/>
  <c r="Y33" i="4"/>
  <c r="Z32" i="4"/>
  <c r="AA32" i="4" s="1"/>
  <c r="Y32" i="4"/>
  <c r="Z31" i="4"/>
  <c r="AA31" i="4" s="1"/>
  <c r="Y31" i="4"/>
  <c r="Z30" i="4"/>
  <c r="AA30" i="4" s="1"/>
  <c r="Y30" i="4"/>
  <c r="Z29" i="4"/>
  <c r="AA29" i="4" s="1"/>
  <c r="Y29" i="4"/>
  <c r="Z28" i="4"/>
  <c r="AA28" i="4" s="1"/>
  <c r="Y28" i="4"/>
  <c r="Z27" i="4"/>
  <c r="AA27" i="4" s="1"/>
  <c r="Y27" i="4"/>
  <c r="Z26" i="4"/>
  <c r="AA26" i="4" s="1"/>
  <c r="Y26" i="4"/>
  <c r="Z25" i="4"/>
  <c r="AA25" i="4" s="1"/>
  <c r="Y25" i="4"/>
  <c r="Z20" i="4"/>
  <c r="AA20" i="4" s="1"/>
  <c r="Y20" i="4"/>
  <c r="Z19" i="4"/>
  <c r="AA19" i="4" s="1"/>
  <c r="Y19" i="4"/>
  <c r="Z18" i="4"/>
  <c r="AA18" i="4" s="1"/>
  <c r="Y18" i="4"/>
  <c r="Z17" i="4"/>
  <c r="AA17" i="4" s="1"/>
  <c r="Y17" i="4"/>
  <c r="Z16" i="4"/>
  <c r="AA16" i="4" s="1"/>
  <c r="Y16" i="4"/>
  <c r="Z15" i="4"/>
  <c r="AA15" i="4" s="1"/>
  <c r="Y15" i="4"/>
  <c r="Z14" i="4"/>
  <c r="AA14" i="4" s="1"/>
  <c r="Y14" i="4"/>
  <c r="Z13" i="4"/>
  <c r="AA13" i="4" s="1"/>
  <c r="Y13" i="4"/>
  <c r="Z12" i="4"/>
  <c r="AA12" i="4" s="1"/>
  <c r="Y12" i="4"/>
  <c r="Z11" i="4"/>
  <c r="AA11" i="4" s="1"/>
  <c r="Y11" i="4"/>
  <c r="Z10" i="4"/>
  <c r="AA10" i="4" s="1"/>
  <c r="Y10" i="4"/>
  <c r="Z9" i="4"/>
  <c r="AA9" i="4" s="1"/>
  <c r="Y9" i="4"/>
  <c r="Z8" i="4"/>
  <c r="AA8" i="4" s="1"/>
  <c r="Y8" i="4"/>
  <c r="Z7" i="4"/>
  <c r="AA7" i="4" s="1"/>
  <c r="Y7" i="4"/>
  <c r="S46" i="4"/>
  <c r="T46" i="4" s="1"/>
  <c r="R46" i="4"/>
  <c r="S45" i="4"/>
  <c r="T45" i="4" s="1"/>
  <c r="R45" i="4"/>
  <c r="S44" i="4"/>
  <c r="T44" i="4" s="1"/>
  <c r="R44" i="4"/>
  <c r="S43" i="4"/>
  <c r="T43" i="4" s="1"/>
  <c r="R43" i="4"/>
  <c r="S42" i="4"/>
  <c r="T42" i="4" s="1"/>
  <c r="R42" i="4"/>
  <c r="S41" i="4"/>
  <c r="T41" i="4" s="1"/>
  <c r="R41" i="4"/>
  <c r="S40" i="4"/>
  <c r="T40" i="4" s="1"/>
  <c r="R40" i="4"/>
  <c r="S39" i="4"/>
  <c r="T39" i="4" s="1"/>
  <c r="R39" i="4"/>
  <c r="S34" i="4"/>
  <c r="T34" i="4" s="1"/>
  <c r="R34" i="4"/>
  <c r="S33" i="4"/>
  <c r="T33" i="4" s="1"/>
  <c r="R33" i="4"/>
  <c r="S32" i="4"/>
  <c r="T32" i="4" s="1"/>
  <c r="R32" i="4"/>
  <c r="S31" i="4"/>
  <c r="T31" i="4" s="1"/>
  <c r="R31" i="4"/>
  <c r="S30" i="4"/>
  <c r="T30" i="4" s="1"/>
  <c r="R30" i="4"/>
  <c r="S29" i="4"/>
  <c r="T29" i="4" s="1"/>
  <c r="S28" i="4"/>
  <c r="T28" i="4" s="1"/>
  <c r="R28" i="4"/>
  <c r="S27" i="4"/>
  <c r="T27" i="4" s="1"/>
  <c r="R27" i="4"/>
  <c r="S26" i="4"/>
  <c r="T26" i="4" s="1"/>
  <c r="R26" i="4"/>
  <c r="S25" i="4"/>
  <c r="T25" i="4" s="1"/>
  <c r="R25" i="4"/>
  <c r="S20" i="4"/>
  <c r="T20" i="4" s="1"/>
  <c r="R20" i="4"/>
  <c r="S19" i="4"/>
  <c r="T19" i="4" s="1"/>
  <c r="R19" i="4"/>
  <c r="S18" i="4"/>
  <c r="T18" i="4" s="1"/>
  <c r="R18" i="4"/>
  <c r="S17" i="4"/>
  <c r="T17" i="4" s="1"/>
  <c r="R17" i="4"/>
  <c r="S16" i="4"/>
  <c r="T16" i="4" s="1"/>
  <c r="R16" i="4"/>
  <c r="S15" i="4"/>
  <c r="T15" i="4" s="1"/>
  <c r="R15" i="4"/>
  <c r="S14" i="4"/>
  <c r="T14" i="4" s="1"/>
  <c r="R14" i="4"/>
  <c r="S13" i="4"/>
  <c r="T13" i="4" s="1"/>
  <c r="R13" i="4"/>
  <c r="S12" i="4"/>
  <c r="T12" i="4" s="1"/>
  <c r="R12" i="4"/>
  <c r="S11" i="4"/>
  <c r="T11" i="4" s="1"/>
  <c r="R11" i="4"/>
  <c r="S10" i="4"/>
  <c r="T10" i="4" s="1"/>
  <c r="R10" i="4"/>
  <c r="S9" i="4"/>
  <c r="T9" i="4" s="1"/>
  <c r="R9" i="4"/>
  <c r="S8" i="4"/>
  <c r="T8" i="4" s="1"/>
  <c r="R8" i="4"/>
  <c r="S7" i="4"/>
  <c r="T7" i="4" s="1"/>
  <c r="R7" i="4"/>
  <c r="L40" i="4"/>
  <c r="L39" i="4"/>
  <c r="L26" i="4"/>
  <c r="L25" i="4"/>
  <c r="L8" i="4"/>
  <c r="L7" i="4"/>
  <c r="D46" i="4"/>
  <c r="D45" i="4"/>
  <c r="D44" i="4"/>
  <c r="D43" i="4"/>
  <c r="D42" i="4"/>
  <c r="D41" i="4"/>
  <c r="D40" i="4"/>
  <c r="E46" i="4"/>
  <c r="F46" i="4" s="1"/>
  <c r="E45" i="4"/>
  <c r="F45" i="4" s="1"/>
  <c r="E44" i="4"/>
  <c r="F44" i="4" s="1"/>
  <c r="E43" i="4"/>
  <c r="F43" i="4" s="1"/>
  <c r="E42" i="4"/>
  <c r="F42" i="4" s="1"/>
  <c r="E41" i="4"/>
  <c r="F41" i="4" s="1"/>
  <c r="E40" i="4"/>
  <c r="F40" i="4" s="1"/>
  <c r="E39" i="4"/>
  <c r="F39" i="4" s="1"/>
  <c r="E34" i="4"/>
  <c r="F34" i="4" s="1"/>
  <c r="E33" i="4"/>
  <c r="F33" i="4" s="1"/>
  <c r="E32" i="4"/>
  <c r="F32" i="4" s="1"/>
  <c r="E31" i="4"/>
  <c r="F31" i="4" s="1"/>
  <c r="E30" i="4"/>
  <c r="F30" i="4" s="1"/>
  <c r="E29" i="4"/>
  <c r="F29" i="4" s="1"/>
  <c r="E28" i="4"/>
  <c r="F28" i="4" s="1"/>
  <c r="E27" i="4"/>
  <c r="F27" i="4" s="1"/>
  <c r="E26" i="4"/>
  <c r="F26" i="4" s="1"/>
  <c r="E25" i="4"/>
  <c r="F25" i="4" s="1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D7" i="4"/>
  <c r="B85" i="6"/>
  <c r="D84" i="6"/>
  <c r="D83" i="6"/>
  <c r="D82" i="6"/>
  <c r="D81" i="6"/>
  <c r="D80" i="6"/>
  <c r="D79" i="6"/>
  <c r="D78" i="6"/>
  <c r="D77" i="6"/>
  <c r="D76" i="6"/>
  <c r="D75" i="6"/>
  <c r="D74" i="6"/>
  <c r="D73" i="6"/>
  <c r="C85" i="6"/>
  <c r="B68" i="6"/>
  <c r="B14" i="6" s="1"/>
  <c r="D67" i="6"/>
  <c r="D66" i="6"/>
  <c r="D65" i="6"/>
  <c r="D64" i="6"/>
  <c r="D63" i="6"/>
  <c r="D62" i="6"/>
  <c r="D61" i="6"/>
  <c r="D60" i="6"/>
  <c r="D59" i="6"/>
  <c r="D58" i="6"/>
  <c r="D57" i="6"/>
  <c r="D56" i="6"/>
  <c r="C68" i="6"/>
  <c r="C51" i="6"/>
  <c r="J49" i="8" s="1"/>
  <c r="B51" i="6"/>
  <c r="I49" i="8" s="1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C34" i="6"/>
  <c r="B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C85" i="5"/>
  <c r="B85" i="5"/>
  <c r="B15" i="5" s="1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B68" i="5"/>
  <c r="B14" i="5" s="1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C51" i="5"/>
  <c r="J49" i="7" s="1"/>
  <c r="B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C34" i="5"/>
  <c r="B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B85" i="3"/>
  <c r="B15" i="3" s="1"/>
  <c r="D84" i="3"/>
  <c r="D83" i="3"/>
  <c r="D82" i="3"/>
  <c r="D81" i="3"/>
  <c r="D80" i="3"/>
  <c r="D79" i="3"/>
  <c r="D78" i="3"/>
  <c r="D77" i="3"/>
  <c r="D76" i="3"/>
  <c r="D75" i="3"/>
  <c r="D74" i="3"/>
  <c r="D73" i="3"/>
  <c r="B68" i="3"/>
  <c r="B14" i="3" s="1"/>
  <c r="D67" i="3"/>
  <c r="D66" i="3"/>
  <c r="D65" i="3"/>
  <c r="D64" i="3"/>
  <c r="D63" i="3"/>
  <c r="D62" i="3"/>
  <c r="D61" i="3"/>
  <c r="D60" i="3"/>
  <c r="D59" i="3"/>
  <c r="D58" i="3"/>
  <c r="D57" i="3"/>
  <c r="D56" i="3"/>
  <c r="C51" i="3"/>
  <c r="J49" i="4" s="1"/>
  <c r="B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B34" i="3"/>
  <c r="B12" i="3" s="1"/>
  <c r="D33" i="3"/>
  <c r="D32" i="3"/>
  <c r="D31" i="3"/>
  <c r="D30" i="3"/>
  <c r="D29" i="3"/>
  <c r="D28" i="3"/>
  <c r="D27" i="3"/>
  <c r="D26" i="3"/>
  <c r="D25" i="3"/>
  <c r="D24" i="3"/>
  <c r="D23" i="3"/>
  <c r="D22" i="3"/>
  <c r="W47" i="8"/>
  <c r="Q47" i="8"/>
  <c r="Q49" i="8" s="1"/>
  <c r="P47" i="8"/>
  <c r="J47" i="8"/>
  <c r="I47" i="8"/>
  <c r="C47" i="8"/>
  <c r="E47" i="8" s="1"/>
  <c r="F47" i="8" s="1"/>
  <c r="W35" i="8"/>
  <c r="P35" i="8"/>
  <c r="R35" i="8" s="1"/>
  <c r="J35" i="8"/>
  <c r="I35" i="8"/>
  <c r="C35" i="8"/>
  <c r="E35" i="8" s="1"/>
  <c r="F35" i="8" s="1"/>
  <c r="W21" i="8"/>
  <c r="Y21" i="8" s="1"/>
  <c r="P21" i="8"/>
  <c r="R21" i="8" s="1"/>
  <c r="J21" i="8"/>
  <c r="I21" i="8"/>
  <c r="C21" i="8"/>
  <c r="W47" i="7"/>
  <c r="Y47" i="7" s="1"/>
  <c r="Q47" i="7"/>
  <c r="Q49" i="7" s="1"/>
  <c r="P47" i="7"/>
  <c r="J47" i="7"/>
  <c r="I47" i="7"/>
  <c r="C47" i="7"/>
  <c r="W35" i="7"/>
  <c r="Y35" i="7" s="1"/>
  <c r="P35" i="7"/>
  <c r="R35" i="7" s="1"/>
  <c r="J35" i="7"/>
  <c r="I35" i="7"/>
  <c r="C35" i="7"/>
  <c r="E35" i="7" s="1"/>
  <c r="F35" i="7" s="1"/>
  <c r="W21" i="7"/>
  <c r="Y21" i="7" s="1"/>
  <c r="P21" i="7"/>
  <c r="R21" i="7" s="1"/>
  <c r="J21" i="7"/>
  <c r="I21" i="7"/>
  <c r="C21" i="7"/>
  <c r="E21" i="7" s="1"/>
  <c r="F21" i="7" s="1"/>
  <c r="P49" i="7" l="1"/>
  <c r="E47" i="7"/>
  <c r="F47" i="7" s="1"/>
  <c r="C49" i="7"/>
  <c r="AA7" i="8"/>
  <c r="Z21" i="8"/>
  <c r="AA21" i="8" s="1"/>
  <c r="T7" i="8"/>
  <c r="S21" i="8"/>
  <c r="T21" i="8" s="1"/>
  <c r="Y47" i="8"/>
  <c r="X49" i="8"/>
  <c r="E21" i="8"/>
  <c r="F21" i="8" s="1"/>
  <c r="C49" i="8"/>
  <c r="D72" i="6"/>
  <c r="D55" i="6"/>
  <c r="D68" i="6"/>
  <c r="D35" i="7"/>
  <c r="D85" i="5"/>
  <c r="C68" i="5"/>
  <c r="D68" i="5" s="1"/>
  <c r="D21" i="7"/>
  <c r="D21" i="8"/>
  <c r="Z47" i="7"/>
  <c r="AA47" i="7" s="1"/>
  <c r="Z47" i="8"/>
  <c r="AA47" i="8" s="1"/>
  <c r="Y35" i="8"/>
  <c r="Z35" i="7"/>
  <c r="AA35" i="7" s="1"/>
  <c r="Z21" i="7"/>
  <c r="AA21" i="7" s="1"/>
  <c r="S21" i="7"/>
  <c r="T21" i="7" s="1"/>
  <c r="S35" i="8"/>
  <c r="T35" i="8" s="1"/>
  <c r="P49" i="8"/>
  <c r="S35" i="7"/>
  <c r="T35" i="7" s="1"/>
  <c r="R47" i="7"/>
  <c r="S47" i="7"/>
  <c r="T47" i="7" s="1"/>
  <c r="R47" i="8"/>
  <c r="S47" i="8"/>
  <c r="D47" i="8"/>
  <c r="D47" i="7"/>
  <c r="D35" i="8"/>
  <c r="D72" i="3"/>
  <c r="C72" i="1"/>
  <c r="D55" i="3"/>
  <c r="C55" i="1"/>
  <c r="D85" i="6"/>
  <c r="B15" i="6"/>
  <c r="D34" i="6"/>
  <c r="B12" i="6"/>
  <c r="D34" i="5"/>
  <c r="B12" i="5"/>
  <c r="L49" i="8"/>
  <c r="M49" i="8" s="1"/>
  <c r="K49" i="8"/>
  <c r="J49" i="2"/>
  <c r="D51" i="5"/>
  <c r="D51" i="1"/>
  <c r="I49" i="7"/>
  <c r="L49" i="7" s="1"/>
  <c r="M49" i="7" s="1"/>
  <c r="D51" i="6"/>
  <c r="B13" i="6"/>
  <c r="B13" i="5"/>
  <c r="C85" i="3"/>
  <c r="D85" i="3" s="1"/>
  <c r="C68" i="3"/>
  <c r="D68" i="3" s="1"/>
  <c r="D51" i="3"/>
  <c r="B13" i="3"/>
  <c r="W49" i="8"/>
  <c r="W49" i="7"/>
  <c r="W47" i="4"/>
  <c r="Q47" i="4"/>
  <c r="Q49" i="4" s="1"/>
  <c r="P47" i="4"/>
  <c r="J47" i="4"/>
  <c r="I47" i="4"/>
  <c r="C47" i="4"/>
  <c r="D39" i="4"/>
  <c r="W35" i="4"/>
  <c r="P35" i="4"/>
  <c r="J35" i="4"/>
  <c r="I35" i="4"/>
  <c r="C35" i="4"/>
  <c r="E35" i="4" s="1"/>
  <c r="F35" i="4" s="1"/>
  <c r="D34" i="4"/>
  <c r="D33" i="4"/>
  <c r="D32" i="4"/>
  <c r="D31" i="4"/>
  <c r="D30" i="4"/>
  <c r="D28" i="4"/>
  <c r="D27" i="4"/>
  <c r="D26" i="4"/>
  <c r="D25" i="4"/>
  <c r="W21" i="4"/>
  <c r="P21" i="4"/>
  <c r="J21" i="4"/>
  <c r="I21" i="4"/>
  <c r="C21" i="4"/>
  <c r="F20" i="4"/>
  <c r="D20" i="4"/>
  <c r="F19" i="4"/>
  <c r="F18" i="4"/>
  <c r="D18" i="4"/>
  <c r="F17" i="4"/>
  <c r="D17" i="4"/>
  <c r="F16" i="4"/>
  <c r="D16" i="4"/>
  <c r="F15" i="4"/>
  <c r="D15" i="4"/>
  <c r="F14" i="4"/>
  <c r="D14" i="4"/>
  <c r="F13" i="4"/>
  <c r="D13" i="4"/>
  <c r="F12" i="4"/>
  <c r="D12" i="4"/>
  <c r="F11" i="4"/>
  <c r="D11" i="4"/>
  <c r="F10" i="4"/>
  <c r="D10" i="4"/>
  <c r="F9" i="4"/>
  <c r="D9" i="4"/>
  <c r="F8" i="4"/>
  <c r="D8" i="4"/>
  <c r="F7" i="4"/>
  <c r="C21" i="1"/>
  <c r="W47" i="2"/>
  <c r="Q47" i="2"/>
  <c r="P47" i="2"/>
  <c r="J47" i="2"/>
  <c r="I47" i="2"/>
  <c r="C47" i="2"/>
  <c r="B47" i="2"/>
  <c r="D39" i="2"/>
  <c r="W35" i="2"/>
  <c r="P35" i="2"/>
  <c r="I35" i="2"/>
  <c r="C35" i="2"/>
  <c r="B35" i="2"/>
  <c r="W21" i="2"/>
  <c r="P21" i="2"/>
  <c r="J21" i="2"/>
  <c r="I21" i="2"/>
  <c r="C21" i="2"/>
  <c r="B21" i="2"/>
  <c r="D88" i="6" l="1"/>
  <c r="R49" i="7"/>
  <c r="D49" i="8"/>
  <c r="L47" i="4"/>
  <c r="C49" i="4"/>
  <c r="T47" i="8"/>
  <c r="S49" i="8"/>
  <c r="T49" i="8" s="1"/>
  <c r="R49" i="8"/>
  <c r="Y47" i="2"/>
  <c r="Y35" i="2"/>
  <c r="AA21" i="2"/>
  <c r="W49" i="2"/>
  <c r="R47" i="2"/>
  <c r="S47" i="2"/>
  <c r="T47" i="2" s="1"/>
  <c r="R35" i="2"/>
  <c r="T21" i="2"/>
  <c r="P49" i="2"/>
  <c r="L21" i="2"/>
  <c r="Z47" i="4"/>
  <c r="AA47" i="4" s="1"/>
  <c r="Y35" i="4"/>
  <c r="Z35" i="8"/>
  <c r="AA35" i="8" s="1"/>
  <c r="Y49" i="7"/>
  <c r="Y21" i="4"/>
  <c r="Y49" i="8"/>
  <c r="S49" i="7"/>
  <c r="T49" i="7" s="1"/>
  <c r="S47" i="4"/>
  <c r="T47" i="4" s="1"/>
  <c r="R47" i="4"/>
  <c r="R35" i="4"/>
  <c r="S35" i="4"/>
  <c r="T35" i="4" s="1"/>
  <c r="R21" i="4"/>
  <c r="C49" i="2"/>
  <c r="D21" i="4"/>
  <c r="E21" i="4"/>
  <c r="F21" i="4" s="1"/>
  <c r="D49" i="7"/>
  <c r="E49" i="7"/>
  <c r="F49" i="7" s="1"/>
  <c r="E49" i="8"/>
  <c r="F49" i="8" s="1"/>
  <c r="D47" i="4"/>
  <c r="E47" i="4"/>
  <c r="F47" i="4" s="1"/>
  <c r="E47" i="2"/>
  <c r="F47" i="2" s="1"/>
  <c r="D47" i="2"/>
  <c r="D35" i="2"/>
  <c r="E35" i="2"/>
  <c r="F35" i="2" s="1"/>
  <c r="D35" i="4"/>
  <c r="B49" i="2"/>
  <c r="E21" i="2"/>
  <c r="F21" i="2" s="1"/>
  <c r="D21" i="2"/>
  <c r="D72" i="1"/>
  <c r="D85" i="1" s="1"/>
  <c r="C85" i="1"/>
  <c r="D55" i="1"/>
  <c r="D68" i="1" s="1"/>
  <c r="C68" i="1"/>
  <c r="D21" i="1"/>
  <c r="D34" i="1" s="1"/>
  <c r="C34" i="1"/>
  <c r="B16" i="5"/>
  <c r="C15" i="5" s="1"/>
  <c r="K49" i="7"/>
  <c r="B16" i="3"/>
  <c r="C14" i="3" s="1"/>
  <c r="I49" i="4"/>
  <c r="B16" i="6"/>
  <c r="D21" i="3"/>
  <c r="C34" i="3"/>
  <c r="D34" i="3" s="1"/>
  <c r="P49" i="4"/>
  <c r="W49" i="4"/>
  <c r="B16" i="1"/>
  <c r="C15" i="1" s="1"/>
  <c r="Z49" i="8" l="1"/>
  <c r="AA49" i="8" s="1"/>
  <c r="Y47" i="4"/>
  <c r="X49" i="4"/>
  <c r="AA47" i="2"/>
  <c r="Z35" i="2"/>
  <c r="Y21" i="2"/>
  <c r="X49" i="2"/>
  <c r="Y49" i="2" s="1"/>
  <c r="S35" i="2"/>
  <c r="Q49" i="2"/>
  <c r="R21" i="2"/>
  <c r="Z21" i="4"/>
  <c r="AA21" i="4" s="1"/>
  <c r="Z35" i="4"/>
  <c r="AA35" i="4" s="1"/>
  <c r="Z49" i="7"/>
  <c r="AA49" i="7" s="1"/>
  <c r="S21" i="4"/>
  <c r="T21" i="4" s="1"/>
  <c r="R49" i="4"/>
  <c r="D49" i="4"/>
  <c r="E49" i="2"/>
  <c r="F49" i="2" s="1"/>
  <c r="D49" i="2"/>
  <c r="C12" i="5"/>
  <c r="C14" i="5"/>
  <c r="C13" i="5"/>
  <c r="C12" i="1"/>
  <c r="C15" i="3"/>
  <c r="C13" i="3"/>
  <c r="C12" i="3"/>
  <c r="I49" i="2"/>
  <c r="L49" i="4"/>
  <c r="M49" i="4" s="1"/>
  <c r="C13" i="1"/>
  <c r="K49" i="4"/>
  <c r="C15" i="6"/>
  <c r="C12" i="6"/>
  <c r="C14" i="6"/>
  <c r="C13" i="6"/>
  <c r="C14" i="1"/>
  <c r="Y49" i="4" l="1"/>
  <c r="AA35" i="2"/>
  <c r="Z49" i="2"/>
  <c r="AA49" i="2" s="1"/>
  <c r="T35" i="2"/>
  <c r="S49" i="2"/>
  <c r="T49" i="2" s="1"/>
  <c r="C16" i="5"/>
  <c r="R49" i="2"/>
  <c r="Z49" i="4"/>
  <c r="AA49" i="4" s="1"/>
  <c r="S49" i="4"/>
  <c r="T49" i="4" s="1"/>
  <c r="E49" i="4"/>
  <c r="F49" i="4" s="1"/>
  <c r="C16" i="3"/>
  <c r="C16" i="1"/>
  <c r="L49" i="2"/>
  <c r="M49" i="2" s="1"/>
  <c r="K49" i="2"/>
  <c r="C16" i="6"/>
</calcChain>
</file>

<file path=xl/sharedStrings.xml><?xml version="1.0" encoding="utf-8"?>
<sst xmlns="http://schemas.openxmlformats.org/spreadsheetml/2006/main" count="1188" uniqueCount="88">
  <si>
    <t>TELEFONÍA FIJA</t>
  </si>
  <si>
    <t>MOTIVO DE RECLAMO</t>
  </si>
  <si>
    <t xml:space="preserve"> RECLAMACIONES RECIBIDAS</t>
  </si>
  <si>
    <t>SOLUCIONADAS</t>
  </si>
  <si>
    <t>PENDIENTES</t>
  </si>
  <si>
    <t>Instalación</t>
  </si>
  <si>
    <t>Activación</t>
  </si>
  <si>
    <t xml:space="preserve">Cancelación </t>
  </si>
  <si>
    <t>Traslado</t>
  </si>
  <si>
    <t xml:space="preserve">Suspensión </t>
  </si>
  <si>
    <t>Averías</t>
  </si>
  <si>
    <t>Entrega de factura</t>
  </si>
  <si>
    <t xml:space="preserve">Problemas de Facturación </t>
  </si>
  <si>
    <t xml:space="preserve">Calidad del servicio </t>
  </si>
  <si>
    <t xml:space="preserve">Otros </t>
  </si>
  <si>
    <t>TOTAL</t>
  </si>
  <si>
    <t>TELEFONÍA MÓVIL</t>
  </si>
  <si>
    <t>INTERNET</t>
  </si>
  <si>
    <t>TV</t>
  </si>
  <si>
    <t>TIPO DE PRODUCTO</t>
  </si>
  <si>
    <t>PORCENTAJE %</t>
  </si>
  <si>
    <t>Telefonía Fija</t>
  </si>
  <si>
    <t>Telefonía Móvil</t>
  </si>
  <si>
    <t>Internet</t>
  </si>
  <si>
    <t>Total</t>
  </si>
  <si>
    <t>Zona Norte</t>
  </si>
  <si>
    <t>Total Reclamaciones</t>
  </si>
  <si>
    <t xml:space="preserve">Solucionadas </t>
  </si>
  <si>
    <t>Valor Porcentual de Solucionadas</t>
  </si>
  <si>
    <t xml:space="preserve">Pendientes </t>
  </si>
  <si>
    <t>Valor Porcentual de Pendientes</t>
  </si>
  <si>
    <t>Duarte</t>
  </si>
  <si>
    <t>Hermanas Mirabal</t>
  </si>
  <si>
    <t>María Trinidad Sánchez</t>
  </si>
  <si>
    <t>Samaná</t>
  </si>
  <si>
    <t>Dajabón</t>
  </si>
  <si>
    <t>Monte Cristi</t>
  </si>
  <si>
    <t>Santiago Rodríguez</t>
  </si>
  <si>
    <t>Valverde</t>
  </si>
  <si>
    <t>Espaillat</t>
  </si>
  <si>
    <t>Puerto Plata</t>
  </si>
  <si>
    <t>Santiago</t>
  </si>
  <si>
    <t>La Vega</t>
  </si>
  <si>
    <t>Monseñor Nouel</t>
  </si>
  <si>
    <t>Sánchez Ramírez</t>
  </si>
  <si>
    <t>Zona Suroeste</t>
  </si>
  <si>
    <t>Azua</t>
  </si>
  <si>
    <t>Peravia</t>
  </si>
  <si>
    <t>San José Ocoa</t>
  </si>
  <si>
    <t>San Cristóbal</t>
  </si>
  <si>
    <t>Elias Piña</t>
  </si>
  <si>
    <t>San Juan</t>
  </si>
  <si>
    <t>Barahona</t>
  </si>
  <si>
    <t>Bahoruco</t>
  </si>
  <si>
    <t>Independencia</t>
  </si>
  <si>
    <t>Pedernales</t>
  </si>
  <si>
    <t>Zona Sureste</t>
  </si>
  <si>
    <t>Distrito Nacional</t>
  </si>
  <si>
    <t>Santo Domingo</t>
  </si>
  <si>
    <t>Hato Mayor</t>
  </si>
  <si>
    <t>Monte Plata</t>
  </si>
  <si>
    <t>San Pedro de Macorís</t>
  </si>
  <si>
    <t>El Seibo</t>
  </si>
  <si>
    <t>La Romana</t>
  </si>
  <si>
    <t>La Altagracia</t>
  </si>
  <si>
    <t>TOTAL RECIBIDAS</t>
  </si>
  <si>
    <t>REPORTE TRIMESTRAL DE RECLAMACIONES</t>
  </si>
  <si>
    <t>CLARO</t>
  </si>
  <si>
    <t xml:space="preserve"> TELEFONÍA FIJA </t>
  </si>
  <si>
    <t xml:space="preserve"> TELEFONÍA MOVIL</t>
  </si>
  <si>
    <t xml:space="preserve"> INTERNET</t>
  </si>
  <si>
    <t xml:space="preserve"> TV </t>
  </si>
  <si>
    <t xml:space="preserve"> TELEFONÍA FIJA</t>
  </si>
  <si>
    <t xml:space="preserve"> TV</t>
  </si>
  <si>
    <t>Maria Trinidad Sanchez</t>
  </si>
  <si>
    <t>Samana</t>
  </si>
  <si>
    <t>Dajabon</t>
  </si>
  <si>
    <t>Santiago Rodriguez</t>
  </si>
  <si>
    <t>Sanchez Ramirez</t>
  </si>
  <si>
    <t>San Jose de Ocoa</t>
  </si>
  <si>
    <t>San Cristobal</t>
  </si>
  <si>
    <t>San Pedro de Macoris</t>
  </si>
  <si>
    <t>Elias Pina</t>
  </si>
  <si>
    <t>Monsenor Nouel</t>
  </si>
  <si>
    <t>JULIO - SEPTIEMBRE  -2019</t>
  </si>
  <si>
    <t>JULIO -2019</t>
  </si>
  <si>
    <t>AGOSTO -2019</t>
  </si>
  <si>
    <t>SEPTIEMBRE 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</si>
</sst>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£&quot;#,##0.00;\-&quot;£&quot;#,##0.00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>
      <alignment horizontal="left" vertical="top" indent="1"/>
    </xf>
    <xf numFmtId="37" fontId="6" fillId="6" borderId="10" applyBorder="0" applyProtection="0">
      <alignment vertical="center"/>
    </xf>
  </cellStyleXfs>
  <cellXfs count="144">
    <xf numFmtId="0" fontId="0" fillId="0" borderId="0" xfId="0"/>
    <xf numFmtId="3" fontId="3" fillId="5" borderId="10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/>
    </xf>
    <xf numFmtId="3" fontId="4" fillId="4" borderId="14" xfId="1" applyNumberFormat="1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3" fontId="4" fillId="4" borderId="18" xfId="1" applyNumberFormat="1" applyFont="1" applyFill="1" applyBorder="1" applyAlignment="1">
      <alignment horizontal="center" vertical="center"/>
    </xf>
    <xf numFmtId="3" fontId="4" fillId="4" borderId="18" xfId="0" applyNumberFormat="1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7" fontId="7" fillId="0" borderId="0" xfId="4" applyFont="1" applyFill="1" applyBorder="1" applyAlignment="1" applyProtection="1">
      <alignment vertical="center"/>
      <protection hidden="1"/>
    </xf>
    <xf numFmtId="0" fontId="0" fillId="0" borderId="0" xfId="0" applyFont="1"/>
    <xf numFmtId="0" fontId="4" fillId="4" borderId="9" xfId="0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3" fillId="5" borderId="1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9" fontId="3" fillId="0" borderId="0" xfId="2" applyFont="1" applyFill="1"/>
    <xf numFmtId="0" fontId="10" fillId="10" borderId="11" xfId="0" applyFont="1" applyFill="1" applyBorder="1" applyAlignment="1">
      <alignment horizontal="center" vertical="center"/>
    </xf>
    <xf numFmtId="0" fontId="10" fillId="10" borderId="11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3" fillId="0" borderId="0" xfId="2" applyFont="1" applyAlignment="1">
      <alignment horizontal="center" vertical="center"/>
    </xf>
    <xf numFmtId="9" fontId="10" fillId="11" borderId="11" xfId="2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9" fontId="7" fillId="11" borderId="11" xfId="2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12" borderId="11" xfId="0" applyFont="1" applyFill="1" applyBorder="1" applyAlignment="1">
      <alignment horizontal="center" vertical="center"/>
    </xf>
    <xf numFmtId="9" fontId="10" fillId="12" borderId="11" xfId="2" applyFont="1" applyFill="1" applyBorder="1" applyAlignment="1">
      <alignment horizontal="center" vertical="center"/>
    </xf>
    <xf numFmtId="0" fontId="10" fillId="12" borderId="11" xfId="2" applyNumberFormat="1" applyFont="1" applyFill="1" applyBorder="1" applyAlignment="1">
      <alignment horizontal="center" vertical="center"/>
    </xf>
    <xf numFmtId="9" fontId="7" fillId="12" borderId="11" xfId="2" applyFont="1" applyFill="1" applyBorder="1" applyAlignment="1">
      <alignment horizontal="center" vertical="center"/>
    </xf>
    <xf numFmtId="9" fontId="7" fillId="10" borderId="11" xfId="2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3" fontId="4" fillId="4" borderId="36" xfId="0" applyNumberFormat="1" applyFont="1" applyFill="1" applyBorder="1" applyAlignment="1">
      <alignment horizontal="center" vertical="center"/>
    </xf>
    <xf numFmtId="9" fontId="10" fillId="4" borderId="36" xfId="2" applyFont="1" applyFill="1" applyBorder="1" applyAlignment="1">
      <alignment horizontal="center" vertical="center"/>
    </xf>
    <xf numFmtId="9" fontId="10" fillId="4" borderId="32" xfId="2" applyFont="1" applyFill="1" applyBorder="1" applyAlignment="1">
      <alignment horizontal="center" vertical="center"/>
    </xf>
    <xf numFmtId="3" fontId="4" fillId="4" borderId="36" xfId="1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4" borderId="36" xfId="0" applyNumberFormat="1" applyFont="1" applyFill="1" applyBorder="1" applyAlignment="1">
      <alignment horizontal="center" vertical="center"/>
    </xf>
    <xf numFmtId="0" fontId="10" fillId="4" borderId="37" xfId="2" applyNumberFormat="1" applyFont="1" applyFill="1" applyBorder="1" applyAlignment="1">
      <alignment horizontal="center" vertical="center"/>
    </xf>
    <xf numFmtId="10" fontId="10" fillId="4" borderId="36" xfId="2" applyNumberFormat="1" applyFont="1" applyFill="1" applyBorder="1" applyAlignment="1">
      <alignment horizontal="center" vertical="center"/>
    </xf>
    <xf numFmtId="10" fontId="10" fillId="4" borderId="32" xfId="2" applyNumberFormat="1" applyFont="1" applyFill="1" applyBorder="1" applyAlignment="1">
      <alignment horizontal="center" vertical="center"/>
    </xf>
    <xf numFmtId="3" fontId="3" fillId="13" borderId="10" xfId="0" applyNumberFormat="1" applyFont="1" applyFill="1" applyBorder="1" applyAlignment="1">
      <alignment horizontal="center"/>
    </xf>
    <xf numFmtId="3" fontId="4" fillId="4" borderId="16" xfId="0" applyNumberFormat="1" applyFont="1" applyFill="1" applyBorder="1" applyAlignment="1">
      <alignment horizontal="center"/>
    </xf>
    <xf numFmtId="10" fontId="7" fillId="4" borderId="36" xfId="2" applyNumberFormat="1" applyFont="1" applyFill="1" applyBorder="1" applyAlignment="1">
      <alignment horizontal="center" vertical="center"/>
    </xf>
    <xf numFmtId="10" fontId="7" fillId="4" borderId="32" xfId="2" applyNumberFormat="1" applyFont="1" applyFill="1" applyBorder="1" applyAlignment="1">
      <alignment horizontal="center" vertical="center"/>
    </xf>
    <xf numFmtId="3" fontId="0" fillId="0" borderId="0" xfId="0" applyNumberFormat="1"/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7" fillId="11" borderId="11" xfId="0" applyFont="1" applyFill="1" applyBorder="1" applyAlignment="1">
      <alignment horizontal="left" vertical="center"/>
    </xf>
    <xf numFmtId="1" fontId="10" fillId="11" borderId="11" xfId="1" applyNumberFormat="1" applyFont="1" applyFill="1" applyBorder="1" applyAlignment="1">
      <alignment horizontal="center" vertical="center"/>
    </xf>
    <xf numFmtId="3" fontId="7" fillId="11" borderId="11" xfId="0" applyNumberFormat="1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left" vertical="center"/>
    </xf>
    <xf numFmtId="9" fontId="10" fillId="10" borderId="11" xfId="2" applyNumberFormat="1" applyFont="1" applyFill="1" applyBorder="1" applyAlignment="1">
      <alignment horizontal="center" vertical="center"/>
    </xf>
    <xf numFmtId="1" fontId="10" fillId="10" borderId="11" xfId="2" applyNumberFormat="1" applyFont="1" applyFill="1" applyBorder="1" applyAlignment="1">
      <alignment horizontal="center" vertical="center"/>
    </xf>
    <xf numFmtId="9" fontId="10" fillId="10" borderId="11" xfId="2" applyFont="1" applyFill="1" applyBorder="1" applyAlignment="1">
      <alignment horizontal="center" vertical="center"/>
    </xf>
    <xf numFmtId="3" fontId="7" fillId="10" borderId="11" xfId="0" applyNumberFormat="1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left" vertical="center"/>
    </xf>
    <xf numFmtId="1" fontId="10" fillId="12" borderId="11" xfId="2" applyNumberFormat="1" applyFont="1" applyFill="1" applyBorder="1" applyAlignment="1">
      <alignment horizontal="center" vertical="center"/>
    </xf>
    <xf numFmtId="3" fontId="7" fillId="12" borderId="11" xfId="0" applyNumberFormat="1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1" fontId="7" fillId="11" borderId="11" xfId="1" applyNumberFormat="1" applyFont="1" applyFill="1" applyBorder="1" applyAlignment="1">
      <alignment horizontal="center" vertical="center"/>
    </xf>
    <xf numFmtId="9" fontId="7" fillId="4" borderId="36" xfId="2" applyFont="1" applyFill="1" applyBorder="1" applyAlignment="1">
      <alignment horizontal="center" vertical="center"/>
    </xf>
    <xf numFmtId="9" fontId="7" fillId="4" borderId="32" xfId="2" applyFont="1" applyFill="1" applyBorder="1" applyAlignment="1">
      <alignment horizontal="center" vertical="center"/>
    </xf>
    <xf numFmtId="0" fontId="7" fillId="4" borderId="37" xfId="2" applyNumberFormat="1" applyFont="1" applyFill="1" applyBorder="1" applyAlignment="1">
      <alignment horizontal="center" vertical="center"/>
    </xf>
    <xf numFmtId="9" fontId="7" fillId="10" borderId="11" xfId="0" applyNumberFormat="1" applyFont="1" applyFill="1" applyBorder="1" applyAlignment="1">
      <alignment horizontal="center" vertical="center"/>
    </xf>
    <xf numFmtId="0" fontId="10" fillId="11" borderId="11" xfId="2" applyNumberFormat="1" applyFont="1" applyFill="1" applyBorder="1" applyAlignment="1">
      <alignment horizontal="center" vertical="center"/>
    </xf>
    <xf numFmtId="0" fontId="7" fillId="11" borderId="11" xfId="0" applyFont="1" applyFill="1" applyBorder="1" applyAlignment="1">
      <alignment horizontal="center" vertical="center"/>
    </xf>
    <xf numFmtId="3" fontId="3" fillId="5" borderId="34" xfId="0" applyNumberFormat="1" applyFont="1" applyFill="1" applyBorder="1" applyAlignment="1">
      <alignment horizontal="center" vertical="center"/>
    </xf>
    <xf numFmtId="0" fontId="7" fillId="12" borderId="11" xfId="2" applyNumberFormat="1" applyFont="1" applyFill="1" applyBorder="1" applyAlignment="1">
      <alignment horizontal="center" vertical="center"/>
    </xf>
    <xf numFmtId="3" fontId="7" fillId="11" borderId="11" xfId="2" applyNumberFormat="1" applyFont="1" applyFill="1" applyBorder="1" applyAlignment="1">
      <alignment horizontal="center" vertical="center"/>
    </xf>
    <xf numFmtId="10" fontId="10" fillId="10" borderId="11" xfId="2" applyNumberFormat="1" applyFont="1" applyFill="1" applyBorder="1" applyAlignment="1">
      <alignment horizontal="center" vertical="center"/>
    </xf>
    <xf numFmtId="10" fontId="10" fillId="12" borderId="11" xfId="2" applyNumberFormat="1" applyFont="1" applyFill="1" applyBorder="1" applyAlignment="1">
      <alignment horizontal="center" vertical="center"/>
    </xf>
    <xf numFmtId="10" fontId="7" fillId="12" borderId="11" xfId="2" applyNumberFormat="1" applyFont="1" applyFill="1" applyBorder="1" applyAlignment="1">
      <alignment horizontal="center" vertical="center"/>
    </xf>
    <xf numFmtId="3" fontId="4" fillId="4" borderId="33" xfId="1" applyNumberFormat="1" applyFont="1" applyFill="1" applyBorder="1" applyAlignment="1">
      <alignment horizontal="center" vertical="center"/>
    </xf>
    <xf numFmtId="3" fontId="4" fillId="4" borderId="19" xfId="0" applyNumberFormat="1" applyFont="1" applyFill="1" applyBorder="1" applyAlignment="1">
      <alignment horizontal="center"/>
    </xf>
    <xf numFmtId="10" fontId="10" fillId="11" borderId="11" xfId="2" applyNumberFormat="1" applyFont="1" applyFill="1" applyBorder="1" applyAlignment="1">
      <alignment horizontal="center" vertical="center"/>
    </xf>
    <xf numFmtId="10" fontId="7" fillId="11" borderId="11" xfId="2" applyNumberFormat="1" applyFont="1" applyFill="1" applyBorder="1" applyAlignment="1">
      <alignment horizontal="center" vertical="center"/>
    </xf>
    <xf numFmtId="10" fontId="7" fillId="10" borderId="11" xfId="2" applyNumberFormat="1" applyFont="1" applyFill="1" applyBorder="1" applyAlignment="1">
      <alignment horizontal="center" vertical="center"/>
    </xf>
    <xf numFmtId="0" fontId="7" fillId="11" borderId="11" xfId="2" applyNumberFormat="1" applyFont="1" applyFill="1" applyBorder="1" applyAlignment="1">
      <alignment horizontal="center" vertical="center"/>
    </xf>
    <xf numFmtId="0" fontId="7" fillId="10" borderId="11" xfId="2" applyNumberFormat="1" applyFont="1" applyFill="1" applyBorder="1" applyAlignment="1">
      <alignment horizontal="center" vertical="center"/>
    </xf>
    <xf numFmtId="10" fontId="7" fillId="10" borderId="11" xfId="0" applyNumberFormat="1" applyFont="1" applyFill="1" applyBorder="1" applyAlignment="1">
      <alignment horizontal="center" vertical="center"/>
    </xf>
    <xf numFmtId="1" fontId="3" fillId="5" borderId="10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9" fontId="7" fillId="10" borderId="11" xfId="2" applyNumberFormat="1" applyFont="1" applyFill="1" applyBorder="1" applyAlignment="1">
      <alignment horizontal="center" vertical="center"/>
    </xf>
    <xf numFmtId="165" fontId="10" fillId="11" borderId="11" xfId="2" applyNumberFormat="1" applyFont="1" applyFill="1" applyBorder="1" applyAlignment="1">
      <alignment horizontal="center" vertical="center"/>
    </xf>
    <xf numFmtId="0" fontId="3" fillId="0" borderId="0" xfId="0" applyNumberFormat="1" applyFont="1"/>
    <xf numFmtId="3" fontId="3" fillId="5" borderId="11" xfId="0" applyNumberFormat="1" applyFont="1" applyFill="1" applyBorder="1" applyAlignment="1">
      <alignment horizontal="center"/>
    </xf>
    <xf numFmtId="164" fontId="5" fillId="3" borderId="2" xfId="3" applyNumberFormat="1" applyFont="1" applyFill="1" applyBorder="1" applyAlignment="1" applyProtection="1">
      <alignment horizontal="center" vertical="center"/>
      <protection hidden="1"/>
    </xf>
    <xf numFmtId="164" fontId="5" fillId="3" borderId="3" xfId="3" applyNumberFormat="1" applyFont="1" applyFill="1" applyBorder="1" applyAlignment="1" applyProtection="1">
      <alignment horizontal="center" vertical="center"/>
      <protection hidden="1"/>
    </xf>
    <xf numFmtId="164" fontId="5" fillId="3" borderId="4" xfId="3" applyNumberFormat="1" applyFont="1" applyFill="1" applyBorder="1" applyAlignment="1" applyProtection="1">
      <alignment horizontal="center" vertical="center"/>
      <protection hidden="1"/>
    </xf>
    <xf numFmtId="164" fontId="5" fillId="3" borderId="5" xfId="3" applyNumberFormat="1" applyFont="1" applyFill="1" applyBorder="1" applyAlignment="1" applyProtection="1">
      <alignment horizontal="center" vertical="center"/>
      <protection hidden="1"/>
    </xf>
    <xf numFmtId="164" fontId="5" fillId="3" borderId="1" xfId="3" applyNumberFormat="1" applyFont="1" applyFill="1" applyBorder="1" applyAlignment="1" applyProtection="1">
      <alignment horizontal="center" vertical="center"/>
      <protection hidden="1"/>
    </xf>
    <xf numFmtId="164" fontId="5" fillId="3" borderId="6" xfId="3" applyNumberFormat="1" applyFont="1" applyFill="1" applyBorder="1" applyAlignment="1" applyProtection="1">
      <alignment horizontal="center" vertical="center"/>
      <protection hidden="1"/>
    </xf>
    <xf numFmtId="0" fontId="9" fillId="7" borderId="2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164" fontId="5" fillId="4" borderId="22" xfId="3" applyNumberFormat="1" applyFont="1" applyFill="1" applyBorder="1" applyAlignment="1" applyProtection="1">
      <alignment horizontal="center" vertical="center"/>
      <protection hidden="1"/>
    </xf>
    <xf numFmtId="164" fontId="5" fillId="4" borderId="25" xfId="3" applyNumberFormat="1" applyFont="1" applyFill="1" applyBorder="1" applyAlignment="1" applyProtection="1">
      <alignment horizontal="center" vertical="center"/>
      <protection hidden="1"/>
    </xf>
    <xf numFmtId="164" fontId="5" fillId="4" borderId="29" xfId="3" applyNumberFormat="1" applyFont="1" applyFill="1" applyBorder="1" applyAlignment="1" applyProtection="1">
      <alignment horizontal="center" vertical="center"/>
      <protection hidden="1"/>
    </xf>
    <xf numFmtId="37" fontId="8" fillId="4" borderId="23" xfId="4" applyFont="1" applyFill="1" applyBorder="1" applyAlignment="1" applyProtection="1">
      <alignment horizontal="center" vertical="center"/>
      <protection hidden="1"/>
    </xf>
    <xf numFmtId="37" fontId="8" fillId="4" borderId="26" xfId="4" applyFont="1" applyFill="1" applyBorder="1" applyAlignment="1" applyProtection="1">
      <alignment horizontal="center" vertical="center"/>
      <protection hidden="1"/>
    </xf>
    <xf numFmtId="37" fontId="8" fillId="4" borderId="31" xfId="4" applyFont="1" applyFill="1" applyBorder="1" applyAlignment="1" applyProtection="1">
      <alignment horizontal="center" vertical="center"/>
      <protection hidden="1"/>
    </xf>
    <xf numFmtId="37" fontId="8" fillId="4" borderId="24" xfId="4" applyFont="1" applyFill="1" applyBorder="1" applyAlignment="1" applyProtection="1">
      <alignment horizontal="center" vertical="center"/>
      <protection hidden="1"/>
    </xf>
    <xf numFmtId="37" fontId="8" fillId="4" borderId="27" xfId="4" applyFont="1" applyFill="1" applyBorder="1" applyAlignment="1" applyProtection="1">
      <alignment horizontal="center" vertical="center"/>
      <protection hidden="1"/>
    </xf>
    <xf numFmtId="37" fontId="8" fillId="4" borderId="28" xfId="4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center"/>
    </xf>
    <xf numFmtId="3" fontId="4" fillId="4" borderId="30" xfId="0" applyNumberFormat="1" applyFont="1" applyFill="1" applyBorder="1" applyAlignment="1">
      <alignment horizontal="center" vertical="center"/>
    </xf>
    <xf numFmtId="9" fontId="4" fillId="4" borderId="16" xfId="0" applyNumberFormat="1" applyFont="1" applyFill="1" applyBorder="1" applyAlignment="1">
      <alignment horizontal="center"/>
    </xf>
    <xf numFmtId="9" fontId="4" fillId="4" borderId="31" xfId="0" applyNumberFormat="1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164" fontId="5" fillId="4" borderId="7" xfId="3" applyNumberFormat="1" applyFont="1" applyFill="1" applyBorder="1" applyAlignment="1" applyProtection="1">
      <alignment horizontal="center" vertical="center"/>
      <protection hidden="1"/>
    </xf>
  </cellXfs>
  <cellStyles count="5">
    <cellStyle name="amount" xfId="4"/>
    <cellStyle name="Header1" xfId="3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155729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62629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558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174779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558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81679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81679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81679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D87"/>
  <sheetViews>
    <sheetView showGridLines="0" topLeftCell="A67" workbookViewId="0">
      <selection sqref="A1:D85"/>
    </sheetView>
  </sheetViews>
  <sheetFormatPr baseColWidth="10" defaultColWidth="11.42578125" defaultRowHeight="15" x14ac:dyDescent="0.25"/>
  <cols>
    <col min="1" max="1" width="24.5703125" customWidth="1"/>
    <col min="2" max="2" width="26.7109375" customWidth="1"/>
    <col min="3" max="3" width="22" customWidth="1"/>
    <col min="4" max="4" width="18.140625" customWidth="1"/>
  </cols>
  <sheetData>
    <row r="1" spans="1:4" ht="15.75" thickBot="1" x14ac:dyDescent="0.3">
      <c r="A1" s="18"/>
      <c r="B1" s="18"/>
      <c r="C1" s="18"/>
      <c r="D1" s="18"/>
    </row>
    <row r="2" spans="1:4" x14ac:dyDescent="0.25">
      <c r="A2" s="18"/>
      <c r="B2" s="109" t="s">
        <v>66</v>
      </c>
      <c r="C2" s="110"/>
      <c r="D2" s="18"/>
    </row>
    <row r="3" spans="1:4" ht="15.75" thickBot="1" x14ac:dyDescent="0.3">
      <c r="A3" s="18"/>
      <c r="B3" s="111" t="s">
        <v>84</v>
      </c>
      <c r="C3" s="112"/>
      <c r="D3" s="18"/>
    </row>
    <row r="4" spans="1:4" x14ac:dyDescent="0.25">
      <c r="A4" s="18"/>
      <c r="B4" s="18"/>
      <c r="C4" s="18"/>
      <c r="D4" s="18"/>
    </row>
    <row r="5" spans="1:4" ht="15.75" thickBot="1" x14ac:dyDescent="0.3">
      <c r="A5" s="18"/>
      <c r="B5" s="18"/>
      <c r="C5" s="18"/>
      <c r="D5" s="18"/>
    </row>
    <row r="6" spans="1:4" x14ac:dyDescent="0.25">
      <c r="A6" s="113" t="s">
        <v>67</v>
      </c>
      <c r="B6" s="114"/>
      <c r="C6" s="15"/>
      <c r="D6" s="18"/>
    </row>
    <row r="7" spans="1:4" x14ac:dyDescent="0.25">
      <c r="A7" s="115"/>
      <c r="B7" s="116"/>
      <c r="C7" s="16"/>
      <c r="D7" s="18"/>
    </row>
    <row r="8" spans="1:4" ht="15.75" thickBot="1" x14ac:dyDescent="0.3">
      <c r="A8" s="117"/>
      <c r="B8" s="118"/>
      <c r="C8" s="17"/>
      <c r="D8" s="18"/>
    </row>
    <row r="9" spans="1:4" x14ac:dyDescent="0.25">
      <c r="A9" s="119" t="s">
        <v>19</v>
      </c>
      <c r="B9" s="122" t="s">
        <v>65</v>
      </c>
      <c r="C9" s="125" t="s">
        <v>20</v>
      </c>
      <c r="D9" s="18"/>
    </row>
    <row r="10" spans="1:4" x14ac:dyDescent="0.25">
      <c r="A10" s="120"/>
      <c r="B10" s="123"/>
      <c r="C10" s="126"/>
      <c r="D10" s="18"/>
    </row>
    <row r="11" spans="1:4" ht="15.75" thickBot="1" x14ac:dyDescent="0.3">
      <c r="A11" s="121"/>
      <c r="B11" s="124"/>
      <c r="C11" s="127"/>
      <c r="D11" s="18"/>
    </row>
    <row r="12" spans="1:4" x14ac:dyDescent="0.25">
      <c r="A12" s="5" t="s">
        <v>21</v>
      </c>
      <c r="B12" s="83">
        <f>+B34</f>
        <v>27685</v>
      </c>
      <c r="C12" s="21">
        <f>+B12/B16</f>
        <v>0.12828413882581902</v>
      </c>
      <c r="D12" s="18"/>
    </row>
    <row r="13" spans="1:4" x14ac:dyDescent="0.25">
      <c r="A13" s="19" t="s">
        <v>22</v>
      </c>
      <c r="B13" s="20">
        <f>+B51</f>
        <v>145467</v>
      </c>
      <c r="C13" s="22">
        <f>+B13/B16</f>
        <v>0.6740512487836523</v>
      </c>
      <c r="D13" s="18"/>
    </row>
    <row r="14" spans="1:4" x14ac:dyDescent="0.25">
      <c r="A14" s="19" t="s">
        <v>23</v>
      </c>
      <c r="B14" s="20">
        <f>+B68</f>
        <v>22505</v>
      </c>
      <c r="C14" s="22">
        <f>+B14/B16</f>
        <v>0.10428154395069737</v>
      </c>
      <c r="D14" s="18"/>
    </row>
    <row r="15" spans="1:4" x14ac:dyDescent="0.25">
      <c r="A15" s="23" t="s">
        <v>18</v>
      </c>
      <c r="B15" s="24">
        <f>+B85</f>
        <v>20153</v>
      </c>
      <c r="C15" s="22">
        <f>+B15/B16</f>
        <v>9.3383068439831338E-2</v>
      </c>
      <c r="D15" s="18"/>
    </row>
    <row r="16" spans="1:4" x14ac:dyDescent="0.25">
      <c r="A16" s="128" t="s">
        <v>24</v>
      </c>
      <c r="B16" s="130">
        <f>SUM(B12:B15)</f>
        <v>215810</v>
      </c>
      <c r="C16" s="132">
        <f>SUM(C12:C15)</f>
        <v>1</v>
      </c>
      <c r="D16" s="18"/>
    </row>
    <row r="17" spans="1:4" ht="15.75" thickBot="1" x14ac:dyDescent="0.3">
      <c r="A17" s="129"/>
      <c r="B17" s="131"/>
      <c r="C17" s="133"/>
      <c r="D17" s="18"/>
    </row>
    <row r="18" spans="1:4" x14ac:dyDescent="0.25">
      <c r="A18" s="103" t="s">
        <v>0</v>
      </c>
      <c r="B18" s="104"/>
      <c r="C18" s="104"/>
      <c r="D18" s="105"/>
    </row>
    <row r="19" spans="1:4" ht="15.75" thickBot="1" x14ac:dyDescent="0.3">
      <c r="A19" s="106"/>
      <c r="B19" s="107"/>
      <c r="C19" s="107"/>
      <c r="D19" s="108"/>
    </row>
    <row r="20" spans="1:4" x14ac:dyDescent="0.25">
      <c r="A20" s="5" t="s">
        <v>1</v>
      </c>
      <c r="B20" s="6" t="s">
        <v>2</v>
      </c>
      <c r="C20" s="6" t="s">
        <v>3</v>
      </c>
      <c r="D20" s="6" t="s">
        <v>4</v>
      </c>
    </row>
    <row r="21" spans="1:4" x14ac:dyDescent="0.25">
      <c r="A21" s="4" t="s">
        <v>5</v>
      </c>
      <c r="B21" s="1">
        <f>+'TOTAL POR MES JULIO'!B21+'TOTAL POR MES AGOSTO'!B21+'TOTAL POR MES SEPTIEMBRE'!B21</f>
        <v>1227</v>
      </c>
      <c r="C21" s="56">
        <f>+'TOTAL POR MES JULIO'!C21+'TOTAL POR MES AGOSTO'!C21+'TOTAL POR MES SEPTIEMBRE'!C21</f>
        <v>1218</v>
      </c>
      <c r="D21" s="49">
        <f>+B21-C21</f>
        <v>9</v>
      </c>
    </row>
    <row r="22" spans="1:4" x14ac:dyDescent="0.25">
      <c r="A22" s="4" t="s">
        <v>6</v>
      </c>
      <c r="B22" s="1">
        <f>+'TOTAL POR MES JULIO'!B22+'TOTAL POR MES AGOSTO'!B22+'TOTAL POR MES SEPTIEMBRE'!B22</f>
        <v>0</v>
      </c>
      <c r="C22" s="56">
        <f>+'TOTAL POR MES JULIO'!C22+'TOTAL POR MES AGOSTO'!C22+'TOTAL POR MES SEPTIEMBRE'!C22</f>
        <v>0</v>
      </c>
      <c r="D22" s="3">
        <f t="shared" ref="D22:D33" si="0">+B22-C22</f>
        <v>0</v>
      </c>
    </row>
    <row r="23" spans="1:4" x14ac:dyDescent="0.25">
      <c r="A23" s="4" t="s">
        <v>7</v>
      </c>
      <c r="B23" s="1">
        <f>+'TOTAL POR MES JULIO'!B23+'TOTAL POR MES AGOSTO'!B23+'TOTAL POR MES SEPTIEMBRE'!B23</f>
        <v>84</v>
      </c>
      <c r="C23" s="56">
        <f>+'TOTAL POR MES JULIO'!C23+'TOTAL POR MES AGOSTO'!C23+'TOTAL POR MES SEPTIEMBRE'!C23</f>
        <v>83</v>
      </c>
      <c r="D23" s="3">
        <f t="shared" si="0"/>
        <v>1</v>
      </c>
    </row>
    <row r="24" spans="1:4" x14ac:dyDescent="0.25">
      <c r="A24" s="4" t="s">
        <v>8</v>
      </c>
      <c r="B24" s="1">
        <f>+'TOTAL POR MES JULIO'!B24+'TOTAL POR MES AGOSTO'!B24+'TOTAL POR MES SEPTIEMBRE'!B24</f>
        <v>574</v>
      </c>
      <c r="C24" s="56">
        <f>+'TOTAL POR MES JULIO'!C24+'TOTAL POR MES AGOSTO'!C24+'TOTAL POR MES SEPTIEMBRE'!C24</f>
        <v>570</v>
      </c>
      <c r="D24" s="3">
        <f t="shared" si="0"/>
        <v>4</v>
      </c>
    </row>
    <row r="25" spans="1:4" x14ac:dyDescent="0.25">
      <c r="A25" s="4" t="s">
        <v>9</v>
      </c>
      <c r="B25" s="1">
        <f>+'TOTAL POR MES JULIO'!B25+'TOTAL POR MES AGOSTO'!B25+'TOTAL POR MES SEPTIEMBRE'!B25</f>
        <v>0</v>
      </c>
      <c r="C25" s="56">
        <f>+'TOTAL POR MES JULIO'!C25+'TOTAL POR MES AGOSTO'!C25+'TOTAL POR MES SEPTIEMBRE'!C25</f>
        <v>0</v>
      </c>
      <c r="D25" s="3">
        <f t="shared" si="0"/>
        <v>0</v>
      </c>
    </row>
    <row r="26" spans="1:4" x14ac:dyDescent="0.25">
      <c r="A26" s="4" t="s">
        <v>10</v>
      </c>
      <c r="B26" s="1">
        <f>+'TOTAL POR MES JULIO'!B26+'TOTAL POR MES AGOSTO'!B26+'TOTAL POR MES SEPTIEMBRE'!B26</f>
        <v>0</v>
      </c>
      <c r="C26" s="56">
        <f>+'TOTAL POR MES JULIO'!C26+'TOTAL POR MES AGOSTO'!C26+'TOTAL POR MES SEPTIEMBRE'!C26</f>
        <v>0</v>
      </c>
      <c r="D26" s="3">
        <f t="shared" si="0"/>
        <v>0</v>
      </c>
    </row>
    <row r="27" spans="1:4" x14ac:dyDescent="0.25">
      <c r="A27" s="4" t="s">
        <v>11</v>
      </c>
      <c r="B27" s="1">
        <f>+'TOTAL POR MES JULIO'!B27+'TOTAL POR MES AGOSTO'!B27+'TOTAL POR MES SEPTIEMBRE'!B27</f>
        <v>256</v>
      </c>
      <c r="C27" s="56">
        <f>+'TOTAL POR MES JULIO'!C27+'TOTAL POR MES AGOSTO'!C27+'TOTAL POR MES SEPTIEMBRE'!C27</f>
        <v>256</v>
      </c>
      <c r="D27" s="3">
        <f t="shared" si="0"/>
        <v>0</v>
      </c>
    </row>
    <row r="28" spans="1:4" x14ac:dyDescent="0.25">
      <c r="A28" s="4" t="s">
        <v>12</v>
      </c>
      <c r="B28" s="1">
        <f>+'TOTAL POR MES JULIO'!B28+'TOTAL POR MES AGOSTO'!B28+'TOTAL POR MES SEPTIEMBRE'!B28</f>
        <v>12689</v>
      </c>
      <c r="C28" s="56">
        <f>+'TOTAL POR MES JULIO'!C28+'TOTAL POR MES AGOSTO'!C28+'TOTAL POR MES SEPTIEMBRE'!C28</f>
        <v>12597</v>
      </c>
      <c r="D28" s="3">
        <f t="shared" si="0"/>
        <v>92</v>
      </c>
    </row>
    <row r="29" spans="1:4" x14ac:dyDescent="0.25">
      <c r="A29" s="4" t="s">
        <v>13</v>
      </c>
      <c r="B29" s="1">
        <f>+'TOTAL POR MES JULIO'!B29+'TOTAL POR MES AGOSTO'!B29+'TOTAL POR MES SEPTIEMBRE'!B29</f>
        <v>6130</v>
      </c>
      <c r="C29" s="56">
        <f>+'TOTAL POR MES JULIO'!C29+'TOTAL POR MES AGOSTO'!C29+'TOTAL POR MES SEPTIEMBRE'!C29</f>
        <v>6120</v>
      </c>
      <c r="D29" s="3">
        <f t="shared" si="0"/>
        <v>10</v>
      </c>
    </row>
    <row r="30" spans="1:4" x14ac:dyDescent="0.25">
      <c r="A30" s="4" t="s">
        <v>14</v>
      </c>
      <c r="B30" s="1">
        <f>+'TOTAL POR MES JULIO'!B30+'TOTAL POR MES AGOSTO'!B30+'TOTAL POR MES SEPTIEMBRE'!B30</f>
        <v>6725</v>
      </c>
      <c r="C30" s="56">
        <f>+'TOTAL POR MES JULIO'!C30+'TOTAL POR MES AGOSTO'!C30+'TOTAL POR MES SEPTIEMBRE'!C30</f>
        <v>6664</v>
      </c>
      <c r="D30" s="3">
        <f t="shared" si="0"/>
        <v>61</v>
      </c>
    </row>
    <row r="31" spans="1:4" x14ac:dyDescent="0.25">
      <c r="A31" s="4"/>
      <c r="B31" s="1">
        <f>+'TOTAL POR MES JULIO'!B31+'TOTAL POR MES AGOSTO'!B31+'TOTAL POR MES SEPTIEMBRE'!B31</f>
        <v>0</v>
      </c>
      <c r="C31" s="56">
        <f>+'TOTAL POR MES JULIO'!C31+'TOTAL POR MES AGOSTO'!C31+'TOTAL POR MES SEPTIEMBRE'!C31</f>
        <v>0</v>
      </c>
      <c r="D31" s="3">
        <f t="shared" si="0"/>
        <v>0</v>
      </c>
    </row>
    <row r="32" spans="1:4" x14ac:dyDescent="0.25">
      <c r="A32" s="4"/>
      <c r="B32" s="1">
        <f>+'TOTAL POR MES JULIO'!B32+'TOTAL POR MES AGOSTO'!B32+'TOTAL POR MES SEPTIEMBRE'!B32</f>
        <v>0</v>
      </c>
      <c r="C32" s="56">
        <f>+'TOTAL POR MES JULIO'!C32+'TOTAL POR MES AGOSTO'!C32+'TOTAL POR MES SEPTIEMBRE'!C32</f>
        <v>0</v>
      </c>
      <c r="D32" s="3">
        <f t="shared" si="0"/>
        <v>0</v>
      </c>
    </row>
    <row r="33" spans="1:4" x14ac:dyDescent="0.25">
      <c r="A33" s="4"/>
      <c r="B33" s="1">
        <f>+'TOTAL POR MES JULIO'!B33+'TOTAL POR MES AGOSTO'!B33+'TOTAL POR MES SEPTIEMBRE'!B33</f>
        <v>0</v>
      </c>
      <c r="C33" s="56">
        <f>+'TOTAL POR MES JULIO'!C33+'TOTAL POR MES AGOSTO'!C33+'TOTAL POR MES SEPTIEMBRE'!C33</f>
        <v>0</v>
      </c>
      <c r="D33" s="3">
        <f t="shared" si="0"/>
        <v>0</v>
      </c>
    </row>
    <row r="34" spans="1:4" ht="15.75" thickBot="1" x14ac:dyDescent="0.3">
      <c r="A34" s="7" t="s">
        <v>15</v>
      </c>
      <c r="B34" s="8">
        <f>SUM(B21:B33)</f>
        <v>27685</v>
      </c>
      <c r="C34" s="9">
        <f>SUM(C21:C33)</f>
        <v>27508</v>
      </c>
      <c r="D34" s="10">
        <f>SUM(D21:D33)</f>
        <v>177</v>
      </c>
    </row>
    <row r="35" spans="1:4" x14ac:dyDescent="0.25">
      <c r="A35" s="103" t="s">
        <v>16</v>
      </c>
      <c r="B35" s="104"/>
      <c r="C35" s="104"/>
      <c r="D35" s="105"/>
    </row>
    <row r="36" spans="1:4" ht="15.75" thickBot="1" x14ac:dyDescent="0.3">
      <c r="A36" s="106"/>
      <c r="B36" s="107"/>
      <c r="C36" s="107"/>
      <c r="D36" s="108"/>
    </row>
    <row r="37" spans="1:4" x14ac:dyDescent="0.25">
      <c r="A37" s="5" t="s">
        <v>1</v>
      </c>
      <c r="B37" s="6" t="s">
        <v>2</v>
      </c>
      <c r="C37" s="6" t="s">
        <v>3</v>
      </c>
      <c r="D37" s="6" t="s">
        <v>4</v>
      </c>
    </row>
    <row r="38" spans="1:4" x14ac:dyDescent="0.25">
      <c r="A38" s="4" t="s">
        <v>5</v>
      </c>
      <c r="B38" s="1">
        <f>+'TOTAL POR MES JULIO'!B38+'TOTAL POR MES AGOSTO'!B38+'TOTAL POR MES SEPTIEMBRE'!B38</f>
        <v>32952</v>
      </c>
      <c r="C38" s="56">
        <f>+'TOTAL POR MES JULIO'!C38+'TOTAL POR MES AGOSTO'!C38+'TOTAL POR MES SEPTIEMBRE'!C38</f>
        <v>31760</v>
      </c>
      <c r="D38" s="49">
        <f>+B38-C38</f>
        <v>1192</v>
      </c>
    </row>
    <row r="39" spans="1:4" x14ac:dyDescent="0.25">
      <c r="A39" s="4" t="s">
        <v>6</v>
      </c>
      <c r="B39" s="1">
        <f>+'TOTAL POR MES JULIO'!B39+'TOTAL POR MES AGOSTO'!B39+'TOTAL POR MES SEPTIEMBRE'!B39</f>
        <v>0</v>
      </c>
      <c r="C39" s="56">
        <f>+'TOTAL POR MES JULIO'!C39+'TOTAL POR MES AGOSTO'!C39+'TOTAL POR MES SEPTIEMBRE'!C39</f>
        <v>0</v>
      </c>
      <c r="D39" s="3">
        <f t="shared" ref="D39:D50" si="1">+B39-C39</f>
        <v>0</v>
      </c>
    </row>
    <row r="40" spans="1:4" x14ac:dyDescent="0.25">
      <c r="A40" s="4" t="s">
        <v>7</v>
      </c>
      <c r="B40" s="1">
        <f>+'TOTAL POR MES JULIO'!B40+'TOTAL POR MES AGOSTO'!B40+'TOTAL POR MES SEPTIEMBRE'!B40</f>
        <v>0</v>
      </c>
      <c r="C40" s="56">
        <f>+'TOTAL POR MES JULIO'!C40+'TOTAL POR MES AGOSTO'!C40+'TOTAL POR MES SEPTIEMBRE'!C40</f>
        <v>0</v>
      </c>
      <c r="D40" s="3">
        <f t="shared" si="1"/>
        <v>0</v>
      </c>
    </row>
    <row r="41" spans="1:4" x14ac:dyDescent="0.25">
      <c r="A41" s="4" t="s">
        <v>8</v>
      </c>
      <c r="B41" s="1">
        <f>+'TOTAL POR MES JULIO'!B41+'TOTAL POR MES AGOSTO'!B41+'TOTAL POR MES SEPTIEMBRE'!B41</f>
        <v>0</v>
      </c>
      <c r="C41" s="56">
        <f>+'TOTAL POR MES JULIO'!C41+'TOTAL POR MES AGOSTO'!C41+'TOTAL POR MES SEPTIEMBRE'!C41</f>
        <v>0</v>
      </c>
      <c r="D41" s="3">
        <f t="shared" si="1"/>
        <v>0</v>
      </c>
    </row>
    <row r="42" spans="1:4" x14ac:dyDescent="0.25">
      <c r="A42" s="4" t="s">
        <v>9</v>
      </c>
      <c r="B42" s="1">
        <f>+'TOTAL POR MES JULIO'!B42+'TOTAL POR MES AGOSTO'!B42+'TOTAL POR MES SEPTIEMBRE'!B42</f>
        <v>0</v>
      </c>
      <c r="C42" s="56">
        <f>+'TOTAL POR MES JULIO'!C42+'TOTAL POR MES AGOSTO'!C42+'TOTAL POR MES SEPTIEMBRE'!C42</f>
        <v>0</v>
      </c>
      <c r="D42" s="3">
        <f t="shared" si="1"/>
        <v>0</v>
      </c>
    </row>
    <row r="43" spans="1:4" x14ac:dyDescent="0.25">
      <c r="A43" s="4" t="s">
        <v>10</v>
      </c>
      <c r="B43" s="1">
        <f>+'TOTAL POR MES JULIO'!B43+'TOTAL POR MES AGOSTO'!B43+'TOTAL POR MES SEPTIEMBRE'!B43</f>
        <v>73255</v>
      </c>
      <c r="C43" s="56">
        <f>+'TOTAL POR MES JULIO'!C43+'TOTAL POR MES AGOSTO'!C43+'TOTAL POR MES SEPTIEMBRE'!C43</f>
        <v>70353</v>
      </c>
      <c r="D43" s="3">
        <f t="shared" si="1"/>
        <v>2902</v>
      </c>
    </row>
    <row r="44" spans="1:4" x14ac:dyDescent="0.25">
      <c r="A44" s="4" t="s">
        <v>11</v>
      </c>
      <c r="B44" s="1">
        <f>+'TOTAL POR MES JULIO'!B44+'TOTAL POR MES AGOSTO'!B44+'TOTAL POR MES SEPTIEMBRE'!B44</f>
        <v>46</v>
      </c>
      <c r="C44" s="56">
        <f>+'TOTAL POR MES JULIO'!C44+'TOTAL POR MES AGOSTO'!C44+'TOTAL POR MES SEPTIEMBRE'!C44</f>
        <v>46</v>
      </c>
      <c r="D44" s="3">
        <f t="shared" si="1"/>
        <v>0</v>
      </c>
    </row>
    <row r="45" spans="1:4" x14ac:dyDescent="0.25">
      <c r="A45" s="4" t="s">
        <v>12</v>
      </c>
      <c r="B45" s="1">
        <f>+'TOTAL POR MES JULIO'!B45+'TOTAL POR MES AGOSTO'!B45+'TOTAL POR MES SEPTIEMBRE'!B45</f>
        <v>39214</v>
      </c>
      <c r="C45" s="56">
        <f>+'TOTAL POR MES JULIO'!C45+'TOTAL POR MES AGOSTO'!C45+'TOTAL POR MES SEPTIEMBRE'!C45</f>
        <v>37342</v>
      </c>
      <c r="D45" s="3">
        <f t="shared" si="1"/>
        <v>1872</v>
      </c>
    </row>
    <row r="46" spans="1:4" x14ac:dyDescent="0.25">
      <c r="A46" s="4" t="s">
        <v>13</v>
      </c>
      <c r="B46" s="1">
        <f>+'TOTAL POR MES JULIO'!B46+'TOTAL POR MES AGOSTO'!B46+'TOTAL POR MES SEPTIEMBRE'!B46</f>
        <v>0</v>
      </c>
      <c r="C46" s="56">
        <f>+'TOTAL POR MES JULIO'!C46+'TOTAL POR MES AGOSTO'!C46+'TOTAL POR MES SEPTIEMBRE'!C46</f>
        <v>0</v>
      </c>
      <c r="D46" s="3">
        <f t="shared" si="1"/>
        <v>0</v>
      </c>
    </row>
    <row r="47" spans="1:4" x14ac:dyDescent="0.25">
      <c r="A47" s="4" t="s">
        <v>14</v>
      </c>
      <c r="B47" s="1">
        <f>+'TOTAL POR MES JULIO'!B47+'TOTAL POR MES AGOSTO'!B47+'TOTAL POR MES SEPTIEMBRE'!B47</f>
        <v>0</v>
      </c>
      <c r="C47" s="56">
        <f>+'TOTAL POR MES JULIO'!C47+'TOTAL POR MES AGOSTO'!C47+'TOTAL POR MES SEPTIEMBRE'!C47</f>
        <v>0</v>
      </c>
      <c r="D47" s="3">
        <f t="shared" si="1"/>
        <v>0</v>
      </c>
    </row>
    <row r="48" spans="1:4" x14ac:dyDescent="0.25">
      <c r="A48" s="4"/>
      <c r="B48" s="1">
        <f>+'TOTAL POR MES JULIO'!B48+'TOTAL POR MES AGOSTO'!B48+'TOTAL POR MES SEPTIEMBRE'!B48</f>
        <v>0</v>
      </c>
      <c r="C48" s="56">
        <f>+'TOTAL POR MES JULIO'!C48+'TOTAL POR MES AGOSTO'!C48+'TOTAL POR MES SEPTIEMBRE'!C48</f>
        <v>0</v>
      </c>
      <c r="D48" s="3">
        <f t="shared" si="1"/>
        <v>0</v>
      </c>
    </row>
    <row r="49" spans="1:4" x14ac:dyDescent="0.25">
      <c r="A49" s="4"/>
      <c r="B49" s="1">
        <f>+'TOTAL POR MES JULIO'!B49+'TOTAL POR MES AGOSTO'!B49+'TOTAL POR MES SEPTIEMBRE'!B49</f>
        <v>0</v>
      </c>
      <c r="C49" s="56">
        <f>+'TOTAL POR MES JULIO'!C49+'TOTAL POR MES AGOSTO'!C49+'TOTAL POR MES SEPTIEMBRE'!C49</f>
        <v>0</v>
      </c>
      <c r="D49" s="3">
        <f t="shared" si="1"/>
        <v>0</v>
      </c>
    </row>
    <row r="50" spans="1:4" x14ac:dyDescent="0.25">
      <c r="A50" s="4"/>
      <c r="B50" s="1">
        <f>+'TOTAL POR MES JULIO'!B50+'TOTAL POR MES AGOSTO'!B50+'TOTAL POR MES SEPTIEMBRE'!B50</f>
        <v>0</v>
      </c>
      <c r="C50" s="56">
        <f>+'TOTAL POR MES JULIO'!C50+'TOTAL POR MES AGOSTO'!C50+'TOTAL POR MES SEPTIEMBRE'!C50</f>
        <v>0</v>
      </c>
      <c r="D50" s="3">
        <f t="shared" si="1"/>
        <v>0</v>
      </c>
    </row>
    <row r="51" spans="1:4" ht="15.75" thickBot="1" x14ac:dyDescent="0.3">
      <c r="A51" s="7" t="s">
        <v>15</v>
      </c>
      <c r="B51" s="8">
        <f>SUM(B38:B50)</f>
        <v>145467</v>
      </c>
      <c r="C51" s="9">
        <f>SUM(C38:C50)</f>
        <v>139501</v>
      </c>
      <c r="D51" s="57">
        <f>SUM(D38:D50)</f>
        <v>5966</v>
      </c>
    </row>
    <row r="52" spans="1:4" x14ac:dyDescent="0.25">
      <c r="A52" s="103" t="s">
        <v>17</v>
      </c>
      <c r="B52" s="104"/>
      <c r="C52" s="104"/>
      <c r="D52" s="105"/>
    </row>
    <row r="53" spans="1:4" ht="15.75" thickBot="1" x14ac:dyDescent="0.3">
      <c r="A53" s="106"/>
      <c r="B53" s="107"/>
      <c r="C53" s="107"/>
      <c r="D53" s="108"/>
    </row>
    <row r="54" spans="1:4" x14ac:dyDescent="0.25">
      <c r="A54" s="5" t="s">
        <v>1</v>
      </c>
      <c r="B54" s="6" t="s">
        <v>2</v>
      </c>
      <c r="C54" s="6" t="s">
        <v>3</v>
      </c>
      <c r="D54" s="6" t="s">
        <v>4</v>
      </c>
    </row>
    <row r="55" spans="1:4" x14ac:dyDescent="0.25">
      <c r="A55" s="4" t="s">
        <v>5</v>
      </c>
      <c r="B55" s="1">
        <f>+'TOTAL POR MES JULIO'!B55+'TOTAL POR MES AGOSTO'!B55+'TOTAL POR MES SEPTIEMBRE'!B55</f>
        <v>20</v>
      </c>
      <c r="C55" s="56">
        <f>+'TOTAL POR MES JULIO'!C55+'TOTAL POR MES AGOSTO'!C55+'TOTAL POR MES SEPTIEMBRE'!C55</f>
        <v>20</v>
      </c>
      <c r="D55" s="49">
        <f>+B55-C55</f>
        <v>0</v>
      </c>
    </row>
    <row r="56" spans="1:4" x14ac:dyDescent="0.25">
      <c r="A56" s="4" t="s">
        <v>6</v>
      </c>
      <c r="B56" s="1">
        <f>+'TOTAL POR MES JULIO'!B56+'TOTAL POR MES AGOSTO'!B56+'TOTAL POR MES SEPTIEMBRE'!B56</f>
        <v>0</v>
      </c>
      <c r="C56" s="56">
        <f>+'TOTAL POR MES JULIO'!C56+'TOTAL POR MES AGOSTO'!C56+'TOTAL POR MES SEPTIEMBRE'!C56</f>
        <v>0</v>
      </c>
      <c r="D56" s="3">
        <f t="shared" ref="D56:D67" si="2">+B56-C56</f>
        <v>0</v>
      </c>
    </row>
    <row r="57" spans="1:4" x14ac:dyDescent="0.25">
      <c r="A57" s="4" t="s">
        <v>7</v>
      </c>
      <c r="B57" s="1">
        <f>+'TOTAL POR MES JULIO'!B57+'TOTAL POR MES AGOSTO'!B57+'TOTAL POR MES SEPTIEMBRE'!B57</f>
        <v>2</v>
      </c>
      <c r="C57" s="56">
        <f>+'TOTAL POR MES JULIO'!C57+'TOTAL POR MES AGOSTO'!C57+'TOTAL POR MES SEPTIEMBRE'!C57</f>
        <v>2</v>
      </c>
      <c r="D57" s="3">
        <f t="shared" si="2"/>
        <v>0</v>
      </c>
    </row>
    <row r="58" spans="1:4" x14ac:dyDescent="0.25">
      <c r="A58" s="4" t="s">
        <v>8</v>
      </c>
      <c r="B58" s="1">
        <f>+'TOTAL POR MES JULIO'!B58+'TOTAL POR MES AGOSTO'!B58+'TOTAL POR MES SEPTIEMBRE'!B58</f>
        <v>1</v>
      </c>
      <c r="C58" s="56">
        <f>+'TOTAL POR MES JULIO'!C58+'TOTAL POR MES AGOSTO'!C58+'TOTAL POR MES SEPTIEMBRE'!C58</f>
        <v>1</v>
      </c>
      <c r="D58" s="3">
        <f t="shared" si="2"/>
        <v>0</v>
      </c>
    </row>
    <row r="59" spans="1:4" x14ac:dyDescent="0.25">
      <c r="A59" s="4" t="s">
        <v>9</v>
      </c>
      <c r="B59" s="1">
        <f>+'TOTAL POR MES JULIO'!B59+'TOTAL POR MES AGOSTO'!B59+'TOTAL POR MES SEPTIEMBRE'!B59</f>
        <v>0</v>
      </c>
      <c r="C59" s="56">
        <f>+'TOTAL POR MES JULIO'!C59+'TOTAL POR MES AGOSTO'!C59+'TOTAL POR MES SEPTIEMBRE'!C59</f>
        <v>0</v>
      </c>
      <c r="D59" s="3">
        <f t="shared" si="2"/>
        <v>0</v>
      </c>
    </row>
    <row r="60" spans="1:4" x14ac:dyDescent="0.25">
      <c r="A60" s="4" t="s">
        <v>10</v>
      </c>
      <c r="B60" s="1">
        <f>+'TOTAL POR MES JULIO'!B60+'TOTAL POR MES AGOSTO'!B60+'TOTAL POR MES SEPTIEMBRE'!B60</f>
        <v>0</v>
      </c>
      <c r="C60" s="56">
        <f>+'TOTAL POR MES JULIO'!C60+'TOTAL POR MES AGOSTO'!C60+'TOTAL POR MES SEPTIEMBRE'!C60</f>
        <v>0</v>
      </c>
      <c r="D60" s="3">
        <f t="shared" si="2"/>
        <v>0</v>
      </c>
    </row>
    <row r="61" spans="1:4" x14ac:dyDescent="0.25">
      <c r="A61" s="4" t="s">
        <v>11</v>
      </c>
      <c r="B61" s="1">
        <f>+'TOTAL POR MES JULIO'!B61+'TOTAL POR MES AGOSTO'!B61+'TOTAL POR MES SEPTIEMBRE'!B61</f>
        <v>5</v>
      </c>
      <c r="C61" s="56">
        <f>+'TOTAL POR MES JULIO'!C61+'TOTAL POR MES AGOSTO'!C61+'TOTAL POR MES SEPTIEMBRE'!C61</f>
        <v>5</v>
      </c>
      <c r="D61" s="3">
        <f t="shared" si="2"/>
        <v>0</v>
      </c>
    </row>
    <row r="62" spans="1:4" x14ac:dyDescent="0.25">
      <c r="A62" s="4" t="s">
        <v>12</v>
      </c>
      <c r="B62" s="1">
        <f>+'TOTAL POR MES JULIO'!B62+'TOTAL POR MES AGOSTO'!B62+'TOTAL POR MES SEPTIEMBRE'!B62</f>
        <v>871</v>
      </c>
      <c r="C62" s="56">
        <f>+'TOTAL POR MES JULIO'!C62+'TOTAL POR MES AGOSTO'!C62+'TOTAL POR MES SEPTIEMBRE'!C62</f>
        <v>856</v>
      </c>
      <c r="D62" s="3">
        <f t="shared" si="2"/>
        <v>15</v>
      </c>
    </row>
    <row r="63" spans="1:4" x14ac:dyDescent="0.25">
      <c r="A63" s="4" t="s">
        <v>13</v>
      </c>
      <c r="B63" s="1">
        <f>+'TOTAL POR MES JULIO'!B63+'TOTAL POR MES AGOSTO'!B63+'TOTAL POR MES SEPTIEMBRE'!B63</f>
        <v>12122</v>
      </c>
      <c r="C63" s="56">
        <f>+'TOTAL POR MES JULIO'!C63+'TOTAL POR MES AGOSTO'!C63+'TOTAL POR MES SEPTIEMBRE'!C63</f>
        <v>12094</v>
      </c>
      <c r="D63" s="3">
        <f t="shared" si="2"/>
        <v>28</v>
      </c>
    </row>
    <row r="64" spans="1:4" x14ac:dyDescent="0.25">
      <c r="A64" s="4" t="s">
        <v>14</v>
      </c>
      <c r="B64" s="1">
        <f>+'TOTAL POR MES JULIO'!B64+'TOTAL POR MES AGOSTO'!B64+'TOTAL POR MES SEPTIEMBRE'!B64</f>
        <v>9484</v>
      </c>
      <c r="C64" s="56">
        <f>+'TOTAL POR MES JULIO'!C64+'TOTAL POR MES AGOSTO'!C64+'TOTAL POR MES SEPTIEMBRE'!C64</f>
        <v>9428</v>
      </c>
      <c r="D64" s="3">
        <f t="shared" si="2"/>
        <v>56</v>
      </c>
    </row>
    <row r="65" spans="1:4" x14ac:dyDescent="0.25">
      <c r="A65" s="4"/>
      <c r="B65" s="1">
        <f>+'TOTAL POR MES JULIO'!B65+'TOTAL POR MES AGOSTO'!B65+'TOTAL POR MES SEPTIEMBRE'!B65</f>
        <v>0</v>
      </c>
      <c r="C65" s="56">
        <f>+'TOTAL POR MES JULIO'!C65+'TOTAL POR MES AGOSTO'!C65+'TOTAL POR MES SEPTIEMBRE'!C65</f>
        <v>0</v>
      </c>
      <c r="D65" s="3">
        <f t="shared" si="2"/>
        <v>0</v>
      </c>
    </row>
    <row r="66" spans="1:4" x14ac:dyDescent="0.25">
      <c r="A66" s="4"/>
      <c r="B66" s="1">
        <f>+'TOTAL POR MES JULIO'!B66+'TOTAL POR MES AGOSTO'!B66+'TOTAL POR MES SEPTIEMBRE'!B66</f>
        <v>0</v>
      </c>
      <c r="C66" s="56">
        <f>+'TOTAL POR MES JULIO'!C66+'TOTAL POR MES AGOSTO'!C66+'TOTAL POR MES SEPTIEMBRE'!C66</f>
        <v>0</v>
      </c>
      <c r="D66" s="3">
        <f t="shared" si="2"/>
        <v>0</v>
      </c>
    </row>
    <row r="67" spans="1:4" x14ac:dyDescent="0.25">
      <c r="A67" s="4"/>
      <c r="B67" s="1">
        <f>+'TOTAL POR MES JULIO'!B67+'TOTAL POR MES AGOSTO'!B67+'TOTAL POR MES SEPTIEMBRE'!B67</f>
        <v>0</v>
      </c>
      <c r="C67" s="56">
        <f>+'TOTAL POR MES JULIO'!C67+'TOTAL POR MES AGOSTO'!C67+'TOTAL POR MES SEPTIEMBRE'!C67</f>
        <v>0</v>
      </c>
      <c r="D67" s="3">
        <f t="shared" si="2"/>
        <v>0</v>
      </c>
    </row>
    <row r="68" spans="1:4" ht="15.75" thickBot="1" x14ac:dyDescent="0.3">
      <c r="A68" s="7" t="s">
        <v>15</v>
      </c>
      <c r="B68" s="8">
        <f>SUM(B55:B67)</f>
        <v>22505</v>
      </c>
      <c r="C68" s="9">
        <f>SUM(C55:C67)</f>
        <v>22406</v>
      </c>
      <c r="D68" s="57">
        <f>SUM(D55:D67)</f>
        <v>99</v>
      </c>
    </row>
    <row r="69" spans="1:4" x14ac:dyDescent="0.25">
      <c r="A69" s="103" t="s">
        <v>18</v>
      </c>
      <c r="B69" s="104"/>
      <c r="C69" s="104"/>
      <c r="D69" s="105"/>
    </row>
    <row r="70" spans="1:4" ht="15.75" thickBot="1" x14ac:dyDescent="0.3">
      <c r="A70" s="106"/>
      <c r="B70" s="107"/>
      <c r="C70" s="107"/>
      <c r="D70" s="108"/>
    </row>
    <row r="71" spans="1:4" x14ac:dyDescent="0.25">
      <c r="A71" s="5" t="s">
        <v>1</v>
      </c>
      <c r="B71" s="6" t="s">
        <v>2</v>
      </c>
      <c r="C71" s="6" t="s">
        <v>3</v>
      </c>
      <c r="D71" s="6" t="s">
        <v>4</v>
      </c>
    </row>
    <row r="72" spans="1:4" x14ac:dyDescent="0.25">
      <c r="A72" s="4" t="s">
        <v>5</v>
      </c>
      <c r="B72" s="1">
        <f>+'TOTAL POR MES JULIO'!B72+'TOTAL POR MES AGOSTO'!B72+'TOTAL POR MES SEPTIEMBRE'!B72</f>
        <v>814</v>
      </c>
      <c r="C72" s="56">
        <f>+'TOTAL POR MES JULIO'!C72+'TOTAL POR MES AGOSTO'!C72+'TOTAL POR MES SEPTIEMBRE'!C72</f>
        <v>814</v>
      </c>
      <c r="D72" s="49">
        <f>+B72-C72</f>
        <v>0</v>
      </c>
    </row>
    <row r="73" spans="1:4" x14ac:dyDescent="0.25">
      <c r="A73" s="4" t="s">
        <v>6</v>
      </c>
      <c r="B73" s="1">
        <f>+'TOTAL POR MES JULIO'!B73+'TOTAL POR MES AGOSTO'!B73+'TOTAL POR MES SEPTIEMBRE'!B73</f>
        <v>0</v>
      </c>
      <c r="C73" s="56">
        <f>+'TOTAL POR MES JULIO'!C73+'TOTAL POR MES AGOSTO'!C73+'TOTAL POR MES SEPTIEMBRE'!C73</f>
        <v>0</v>
      </c>
      <c r="D73" s="3">
        <f t="shared" ref="D73:D84" si="3">+B73-C73</f>
        <v>0</v>
      </c>
    </row>
    <row r="74" spans="1:4" x14ac:dyDescent="0.25">
      <c r="A74" s="4" t="s">
        <v>7</v>
      </c>
      <c r="B74" s="1">
        <f>+'TOTAL POR MES JULIO'!B74+'TOTAL POR MES AGOSTO'!B74+'TOTAL POR MES SEPTIEMBRE'!B74</f>
        <v>58</v>
      </c>
      <c r="C74" s="56">
        <f>+'TOTAL POR MES JULIO'!C74+'TOTAL POR MES AGOSTO'!C74+'TOTAL POR MES SEPTIEMBRE'!C74</f>
        <v>58</v>
      </c>
      <c r="D74" s="3">
        <f t="shared" si="3"/>
        <v>0</v>
      </c>
    </row>
    <row r="75" spans="1:4" x14ac:dyDescent="0.25">
      <c r="A75" s="4" t="s">
        <v>8</v>
      </c>
      <c r="B75" s="1">
        <f>+'TOTAL POR MES JULIO'!B75+'TOTAL POR MES AGOSTO'!B75+'TOTAL POR MES SEPTIEMBRE'!B75</f>
        <v>236</v>
      </c>
      <c r="C75" s="56">
        <f>+'TOTAL POR MES JULIO'!C75+'TOTAL POR MES AGOSTO'!C75+'TOTAL POR MES SEPTIEMBRE'!C75</f>
        <v>236</v>
      </c>
      <c r="D75" s="3">
        <f t="shared" si="3"/>
        <v>0</v>
      </c>
    </row>
    <row r="76" spans="1:4" x14ac:dyDescent="0.25">
      <c r="A76" s="4" t="s">
        <v>9</v>
      </c>
      <c r="B76" s="1">
        <f>+'TOTAL POR MES JULIO'!B76+'TOTAL POR MES AGOSTO'!B76+'TOTAL POR MES SEPTIEMBRE'!B76</f>
        <v>0</v>
      </c>
      <c r="C76" s="56">
        <f>+'TOTAL POR MES JULIO'!C76+'TOTAL POR MES AGOSTO'!C76+'TOTAL POR MES SEPTIEMBRE'!C76</f>
        <v>0</v>
      </c>
      <c r="D76" s="3">
        <f t="shared" si="3"/>
        <v>0</v>
      </c>
    </row>
    <row r="77" spans="1:4" x14ac:dyDescent="0.25">
      <c r="A77" s="4" t="s">
        <v>10</v>
      </c>
      <c r="B77" s="1">
        <f>+'TOTAL POR MES JULIO'!B77+'TOTAL POR MES AGOSTO'!B77+'TOTAL POR MES SEPTIEMBRE'!B77</f>
        <v>0</v>
      </c>
      <c r="C77" s="56">
        <f>+'TOTAL POR MES JULIO'!C77+'TOTAL POR MES AGOSTO'!C77+'TOTAL POR MES SEPTIEMBRE'!C77</f>
        <v>0</v>
      </c>
      <c r="D77" s="3">
        <f t="shared" si="3"/>
        <v>0</v>
      </c>
    </row>
    <row r="78" spans="1:4" x14ac:dyDescent="0.25">
      <c r="A78" s="4" t="s">
        <v>11</v>
      </c>
      <c r="B78" s="1">
        <f>+'TOTAL POR MES JULIO'!B78+'TOTAL POR MES AGOSTO'!B78+'TOTAL POR MES SEPTIEMBRE'!B78</f>
        <v>7</v>
      </c>
      <c r="C78" s="56">
        <f>+'TOTAL POR MES JULIO'!C78+'TOTAL POR MES AGOSTO'!C78+'TOTAL POR MES SEPTIEMBRE'!C78</f>
        <v>7</v>
      </c>
      <c r="D78" s="3">
        <f t="shared" si="3"/>
        <v>0</v>
      </c>
    </row>
    <row r="79" spans="1:4" x14ac:dyDescent="0.25">
      <c r="A79" s="4" t="s">
        <v>12</v>
      </c>
      <c r="B79" s="1">
        <f>+'TOTAL POR MES JULIO'!B79+'TOTAL POR MES AGOSTO'!B79+'TOTAL POR MES SEPTIEMBRE'!B79</f>
        <v>2157</v>
      </c>
      <c r="C79" s="56">
        <f>+'TOTAL POR MES JULIO'!C79+'TOTAL POR MES AGOSTO'!C79+'TOTAL POR MES SEPTIEMBRE'!C79</f>
        <v>2141</v>
      </c>
      <c r="D79" s="3">
        <f t="shared" si="3"/>
        <v>16</v>
      </c>
    </row>
    <row r="80" spans="1:4" x14ac:dyDescent="0.25">
      <c r="A80" s="4" t="s">
        <v>13</v>
      </c>
      <c r="B80" s="1">
        <f>+'TOTAL POR MES JULIO'!B80+'TOTAL POR MES AGOSTO'!B80+'TOTAL POR MES SEPTIEMBRE'!B80</f>
        <v>10278</v>
      </c>
      <c r="C80" s="56">
        <f>+'TOTAL POR MES JULIO'!C80+'TOTAL POR MES AGOSTO'!C80+'TOTAL POR MES SEPTIEMBRE'!C80</f>
        <v>10275</v>
      </c>
      <c r="D80" s="3">
        <f t="shared" si="3"/>
        <v>3</v>
      </c>
    </row>
    <row r="81" spans="1:4" x14ac:dyDescent="0.25">
      <c r="A81" s="4" t="s">
        <v>14</v>
      </c>
      <c r="B81" s="1">
        <f>+'TOTAL POR MES JULIO'!B81+'TOTAL POR MES AGOSTO'!B81+'TOTAL POR MES SEPTIEMBRE'!B81</f>
        <v>6603</v>
      </c>
      <c r="C81" s="56">
        <f>+'TOTAL POR MES JULIO'!C81+'TOTAL POR MES AGOSTO'!C81+'TOTAL POR MES SEPTIEMBRE'!C81</f>
        <v>6574</v>
      </c>
      <c r="D81" s="3">
        <f t="shared" si="3"/>
        <v>29</v>
      </c>
    </row>
    <row r="82" spans="1:4" x14ac:dyDescent="0.25">
      <c r="A82" s="4"/>
      <c r="B82" s="1">
        <f>+'TOTAL POR MES JULIO'!B82+'TOTAL POR MES AGOSTO'!B82+'TOTAL POR MES SEPTIEMBRE'!B82</f>
        <v>0</v>
      </c>
      <c r="C82" s="56">
        <f>+'TOTAL POR MES JULIO'!C82+'TOTAL POR MES AGOSTO'!C82+'TOTAL POR MES SEPTIEMBRE'!C82</f>
        <v>0</v>
      </c>
      <c r="D82" s="3">
        <f t="shared" si="3"/>
        <v>0</v>
      </c>
    </row>
    <row r="83" spans="1:4" x14ac:dyDescent="0.25">
      <c r="A83" s="4"/>
      <c r="B83" s="1">
        <f>+'TOTAL POR MES JULIO'!B83+'TOTAL POR MES AGOSTO'!B83+'TOTAL POR MES SEPTIEMBRE'!B83</f>
        <v>0</v>
      </c>
      <c r="C83" s="56">
        <f>+'TOTAL POR MES JULIO'!C83+'TOTAL POR MES AGOSTO'!C83+'TOTAL POR MES SEPTIEMBRE'!C83</f>
        <v>0</v>
      </c>
      <c r="D83" s="3">
        <f t="shared" si="3"/>
        <v>0</v>
      </c>
    </row>
    <row r="84" spans="1:4" x14ac:dyDescent="0.25">
      <c r="A84" s="4"/>
      <c r="B84" s="1">
        <f>+'TOTAL POR MES JULIO'!B84+'TOTAL POR MES AGOSTO'!B84+'TOTAL POR MES SEPTIEMBRE'!B84</f>
        <v>0</v>
      </c>
      <c r="C84" s="56">
        <f>+'TOTAL POR MES JULIO'!C84+'TOTAL POR MES AGOSTO'!C84+'TOTAL POR MES SEPTIEMBRE'!C84</f>
        <v>0</v>
      </c>
      <c r="D84" s="3">
        <f t="shared" si="3"/>
        <v>0</v>
      </c>
    </row>
    <row r="85" spans="1:4" ht="15.75" thickBot="1" x14ac:dyDescent="0.3">
      <c r="A85" s="11" t="s">
        <v>15</v>
      </c>
      <c r="B85" s="89">
        <f>SUM(B72:B84)</f>
        <v>20153</v>
      </c>
      <c r="C85" s="13">
        <f>SUM(C72:C84)</f>
        <v>20105</v>
      </c>
      <c r="D85" s="90">
        <f>SUM(D72:D84)</f>
        <v>48</v>
      </c>
    </row>
    <row r="87" spans="1:4" x14ac:dyDescent="0.25">
      <c r="A87" s="4" t="s">
        <v>10</v>
      </c>
      <c r="B87" s="102">
        <f>+B77+B60+B43+B26</f>
        <v>73255</v>
      </c>
    </row>
  </sheetData>
  <mergeCells count="13">
    <mergeCell ref="A35:D36"/>
    <mergeCell ref="A52:D53"/>
    <mergeCell ref="A69:D70"/>
    <mergeCell ref="B2:C2"/>
    <mergeCell ref="B3:C3"/>
    <mergeCell ref="A6:B8"/>
    <mergeCell ref="A9:A11"/>
    <mergeCell ref="B9:B11"/>
    <mergeCell ref="C9:C11"/>
    <mergeCell ref="A16:A17"/>
    <mergeCell ref="B16:B17"/>
    <mergeCell ref="C16:C17"/>
    <mergeCell ref="A18:D19"/>
  </mergeCells>
  <pageMargins left="0.7" right="0.7" top="0.75" bottom="0.75" header="0.3" footer="0.3"/>
  <pageSetup paperSize="5" scale="72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A49"/>
  <sheetViews>
    <sheetView showGridLines="0" workbookViewId="0">
      <selection activeCell="A3" sqref="A3"/>
    </sheetView>
  </sheetViews>
  <sheetFormatPr baseColWidth="10" defaultColWidth="11.42578125" defaultRowHeight="15" x14ac:dyDescent="0.25"/>
  <cols>
    <col min="1" max="1" width="23.5703125" customWidth="1"/>
    <col min="2" max="2" width="20.42578125" customWidth="1"/>
    <col min="3" max="3" width="20.7109375" customWidth="1"/>
    <col min="8" max="8" width="21.5703125" customWidth="1"/>
    <col min="9" max="9" width="21.140625" customWidth="1"/>
    <col min="10" max="10" width="17.140625" customWidth="1"/>
    <col min="15" max="15" width="25.42578125" customWidth="1"/>
    <col min="16" max="16" width="20.7109375" customWidth="1"/>
    <col min="17" max="17" width="16.140625" customWidth="1"/>
    <col min="22" max="22" width="22.7109375" customWidth="1"/>
    <col min="23" max="23" width="23.7109375" customWidth="1"/>
    <col min="24" max="24" width="16.7109375" customWidth="1"/>
  </cols>
  <sheetData>
    <row r="1" spans="1:27" x14ac:dyDescent="0.25">
      <c r="B1" s="109" t="s">
        <v>66</v>
      </c>
      <c r="C1" s="134"/>
      <c r="D1" s="110"/>
    </row>
    <row r="2" spans="1:27" ht="15.75" thickBot="1" x14ac:dyDescent="0.3">
      <c r="B2" s="111" t="str">
        <f>+'TOTAL TRIMESTRE '!B3:C3</f>
        <v>JULIO - SEPTIEMBRE  -2019</v>
      </c>
      <c r="C2" s="135"/>
      <c r="D2" s="112"/>
    </row>
    <row r="3" spans="1:27" ht="15.75" thickBot="1" x14ac:dyDescent="0.3"/>
    <row r="4" spans="1:27" x14ac:dyDescent="0.25">
      <c r="A4" s="25"/>
      <c r="B4" s="139" t="s">
        <v>68</v>
      </c>
      <c r="C4" s="140"/>
      <c r="D4" s="141"/>
      <c r="E4" s="25"/>
      <c r="F4" s="25"/>
      <c r="G4" s="25"/>
      <c r="H4" s="25"/>
      <c r="I4" s="139" t="s">
        <v>69</v>
      </c>
      <c r="J4" s="140"/>
      <c r="K4" s="141"/>
      <c r="L4" s="25"/>
      <c r="M4" s="25"/>
      <c r="N4" s="26"/>
      <c r="O4" s="25"/>
      <c r="P4" s="139" t="s">
        <v>70</v>
      </c>
      <c r="Q4" s="140"/>
      <c r="R4" s="141"/>
      <c r="S4" s="25"/>
      <c r="T4" s="25"/>
      <c r="U4" s="26"/>
      <c r="V4" s="25"/>
      <c r="W4" s="139" t="s">
        <v>71</v>
      </c>
      <c r="X4" s="140"/>
      <c r="Y4" s="141"/>
      <c r="Z4" s="25"/>
      <c r="AA4" s="25"/>
    </row>
    <row r="5" spans="1:27" x14ac:dyDescent="0.25">
      <c r="A5" s="136" t="s">
        <v>25</v>
      </c>
      <c r="B5" s="137" t="s">
        <v>26</v>
      </c>
      <c r="C5" s="137" t="s">
        <v>27</v>
      </c>
      <c r="D5" s="138" t="s">
        <v>28</v>
      </c>
      <c r="E5" s="137" t="s">
        <v>29</v>
      </c>
      <c r="F5" s="138" t="s">
        <v>30</v>
      </c>
      <c r="G5" s="27"/>
      <c r="H5" s="136" t="s">
        <v>25</v>
      </c>
      <c r="I5" s="137" t="s">
        <v>26</v>
      </c>
      <c r="J5" s="137" t="s">
        <v>27</v>
      </c>
      <c r="K5" s="138" t="s">
        <v>28</v>
      </c>
      <c r="L5" s="137" t="s">
        <v>29</v>
      </c>
      <c r="M5" s="138" t="s">
        <v>30</v>
      </c>
      <c r="N5" s="26"/>
      <c r="O5" s="136" t="s">
        <v>25</v>
      </c>
      <c r="P5" s="137" t="s">
        <v>26</v>
      </c>
      <c r="Q5" s="137" t="s">
        <v>27</v>
      </c>
      <c r="R5" s="138" t="s">
        <v>28</v>
      </c>
      <c r="S5" s="137" t="s">
        <v>29</v>
      </c>
      <c r="T5" s="138" t="s">
        <v>30</v>
      </c>
      <c r="U5" s="26"/>
      <c r="V5" s="136" t="s">
        <v>25</v>
      </c>
      <c r="W5" s="137" t="s">
        <v>26</v>
      </c>
      <c r="X5" s="137" t="s">
        <v>27</v>
      </c>
      <c r="Y5" s="138" t="s">
        <v>28</v>
      </c>
      <c r="Z5" s="137" t="s">
        <v>29</v>
      </c>
      <c r="AA5" s="138" t="s">
        <v>30</v>
      </c>
    </row>
    <row r="6" spans="1:27" x14ac:dyDescent="0.25">
      <c r="A6" s="136"/>
      <c r="B6" s="137"/>
      <c r="C6" s="137"/>
      <c r="D6" s="138"/>
      <c r="E6" s="137"/>
      <c r="F6" s="138"/>
      <c r="G6" s="28"/>
      <c r="H6" s="136"/>
      <c r="I6" s="137"/>
      <c r="J6" s="137"/>
      <c r="K6" s="138"/>
      <c r="L6" s="137"/>
      <c r="M6" s="138"/>
      <c r="N6" s="26"/>
      <c r="O6" s="136"/>
      <c r="P6" s="137"/>
      <c r="Q6" s="137"/>
      <c r="R6" s="138"/>
      <c r="S6" s="137"/>
      <c r="T6" s="138"/>
      <c r="U6" s="26"/>
      <c r="V6" s="136"/>
      <c r="W6" s="137"/>
      <c r="X6" s="137"/>
      <c r="Y6" s="138"/>
      <c r="Z6" s="137"/>
      <c r="AA6" s="138"/>
    </row>
    <row r="7" spans="1:27" x14ac:dyDescent="0.25">
      <c r="A7" s="66" t="s">
        <v>31</v>
      </c>
      <c r="B7" s="29">
        <f>+'TOTAL JULIO POR REGIÓN'!B7+'TOTAL AGOSTO POR REGIÓN'!B7+'TOTAL SEPTIEMBRE POR REGIÓN'!B7</f>
        <v>450</v>
      </c>
      <c r="C7" s="30">
        <f>+'TOTAL JULIO POR REGIÓN'!C7+'TOTAL AGOSTO POR REGIÓN'!C7+'TOTAL SEPTIEMBRE POR REGIÓN'!C7</f>
        <v>448</v>
      </c>
      <c r="D7" s="86">
        <f t="shared" ref="D7:D21" si="0">+C7/B7</f>
        <v>0.99555555555555553</v>
      </c>
      <c r="E7" s="68">
        <f t="shared" ref="E7:E21" si="1">+B7-C7</f>
        <v>2</v>
      </c>
      <c r="F7" s="86">
        <f t="shared" ref="F7:F21" si="2">+E7/B7</f>
        <v>4.4444444444444444E-3</v>
      </c>
      <c r="G7" s="25"/>
      <c r="H7" s="66" t="s">
        <v>31</v>
      </c>
      <c r="I7" s="29">
        <f>+'TOTAL JULIO POR REGIÓN'!I7+'TOTAL AGOSTO POR REGIÓN'!I7+'TOTAL SEPTIEMBRE POR REGIÓN'!I7</f>
        <v>0</v>
      </c>
      <c r="J7" s="29">
        <f>+'TOTAL JULIO POR REGIÓN'!J7+'TOTAL AGOSTO POR REGIÓN'!J7+'TOTAL SEPTIEMBRE POR REGIÓN'!J7</f>
        <v>0</v>
      </c>
      <c r="K7" s="67">
        <v>0</v>
      </c>
      <c r="L7" s="30">
        <f t="shared" ref="L7:L21" si="3">+I7-J7</f>
        <v>0</v>
      </c>
      <c r="M7" s="69">
        <v>0</v>
      </c>
      <c r="N7" s="26"/>
      <c r="O7" s="66" t="s">
        <v>31</v>
      </c>
      <c r="P7" s="29">
        <f>+'TOTAL JULIO POR REGIÓN'!P7+'TOTAL AGOSTO POR REGIÓN'!P7+'TOTAL SEPTIEMBRE POR REGIÓN'!P7</f>
        <v>479</v>
      </c>
      <c r="Q7" s="29">
        <f>+'TOTAL JULIO POR REGIÓN'!Q7+'TOTAL AGOSTO POR REGIÓN'!Q7+'TOTAL SEPTIEMBRE POR REGIÓN'!Q7</f>
        <v>479</v>
      </c>
      <c r="R7" s="86">
        <f t="shared" ref="R7:R21" si="4">+Q7/P7</f>
        <v>1</v>
      </c>
      <c r="S7" s="30">
        <f t="shared" ref="S7:S20" si="5">+P7-Q7</f>
        <v>0</v>
      </c>
      <c r="T7" s="86">
        <f t="shared" ref="T7:T21" si="6">+S7/P7</f>
        <v>0</v>
      </c>
      <c r="U7" s="26"/>
      <c r="V7" s="66" t="s">
        <v>31</v>
      </c>
      <c r="W7" s="29">
        <f>+'TOTAL JULIO POR REGIÓN'!W7+'TOTAL AGOSTO POR REGIÓN'!W7+'TOTAL SEPTIEMBRE POR REGIÓN'!W7</f>
        <v>204</v>
      </c>
      <c r="X7" s="29">
        <f>+'TOTAL JULIO POR REGIÓN'!X7+'TOTAL AGOSTO POR REGIÓN'!X7+'TOTAL SEPTIEMBRE POR REGIÓN'!X7</f>
        <v>203</v>
      </c>
      <c r="Y7" s="86">
        <f t="shared" ref="Y7:Y21" si="7">+X7/W7</f>
        <v>0.99509803921568629</v>
      </c>
      <c r="Z7" s="30">
        <f t="shared" ref="Z7:Z20" si="8">+W7-X7</f>
        <v>1</v>
      </c>
      <c r="AA7" s="86">
        <f t="shared" ref="AA7:AA21" si="9">+Z7/W7</f>
        <v>4.9019607843137254E-3</v>
      </c>
    </row>
    <row r="8" spans="1:27" x14ac:dyDescent="0.25">
      <c r="A8" s="66" t="s">
        <v>32</v>
      </c>
      <c r="B8" s="29">
        <f>+'TOTAL JULIO POR REGIÓN'!B8+'TOTAL AGOSTO POR REGIÓN'!B8+'TOTAL SEPTIEMBRE POR REGIÓN'!B8</f>
        <v>243</v>
      </c>
      <c r="C8" s="30">
        <f>+'TOTAL JULIO POR REGIÓN'!C8+'TOTAL AGOSTO POR REGIÓN'!C8+'TOTAL SEPTIEMBRE POR REGIÓN'!C8</f>
        <v>243</v>
      </c>
      <c r="D8" s="86">
        <f t="shared" si="0"/>
        <v>1</v>
      </c>
      <c r="E8" s="68">
        <f t="shared" si="1"/>
        <v>0</v>
      </c>
      <c r="F8" s="86">
        <f t="shared" si="2"/>
        <v>0</v>
      </c>
      <c r="G8" s="25"/>
      <c r="H8" s="66" t="s">
        <v>32</v>
      </c>
      <c r="I8" s="29">
        <f>+'TOTAL JULIO POR REGIÓN'!I8+'TOTAL AGOSTO POR REGIÓN'!I8+'TOTAL SEPTIEMBRE POR REGIÓN'!I8</f>
        <v>0</v>
      </c>
      <c r="J8" s="29">
        <f>+'TOTAL JULIO POR REGIÓN'!J8+'TOTAL AGOSTO POR REGIÓN'!J8+'TOTAL SEPTIEMBRE POR REGIÓN'!J8</f>
        <v>0</v>
      </c>
      <c r="K8" s="69">
        <v>0</v>
      </c>
      <c r="L8" s="30">
        <f t="shared" si="3"/>
        <v>0</v>
      </c>
      <c r="M8" s="69">
        <v>0</v>
      </c>
      <c r="N8" s="26"/>
      <c r="O8" s="66" t="s">
        <v>32</v>
      </c>
      <c r="P8" s="29">
        <f>+'TOTAL JULIO POR REGIÓN'!P8+'TOTAL AGOSTO POR REGIÓN'!P8+'TOTAL SEPTIEMBRE POR REGIÓN'!P8</f>
        <v>225</v>
      </c>
      <c r="Q8" s="29">
        <f>+'TOTAL JULIO POR REGIÓN'!Q8+'TOTAL AGOSTO POR REGIÓN'!Q8+'TOTAL SEPTIEMBRE POR REGIÓN'!Q8</f>
        <v>225</v>
      </c>
      <c r="R8" s="86">
        <f t="shared" si="4"/>
        <v>1</v>
      </c>
      <c r="S8" s="30">
        <f t="shared" si="5"/>
        <v>0</v>
      </c>
      <c r="T8" s="86">
        <f t="shared" si="6"/>
        <v>0</v>
      </c>
      <c r="U8" s="26"/>
      <c r="V8" s="66" t="s">
        <v>32</v>
      </c>
      <c r="W8" s="29">
        <f>+'TOTAL JULIO POR REGIÓN'!W8+'TOTAL AGOSTO POR REGIÓN'!W8+'TOTAL SEPTIEMBRE POR REGIÓN'!W8</f>
        <v>140</v>
      </c>
      <c r="X8" s="29">
        <f>+'TOTAL JULIO POR REGIÓN'!X8+'TOTAL AGOSTO POR REGIÓN'!X8+'TOTAL SEPTIEMBRE POR REGIÓN'!X8</f>
        <v>140</v>
      </c>
      <c r="Y8" s="86">
        <f t="shared" si="7"/>
        <v>1</v>
      </c>
      <c r="Z8" s="30">
        <f t="shared" si="8"/>
        <v>0</v>
      </c>
      <c r="AA8" s="86">
        <f t="shared" si="9"/>
        <v>0</v>
      </c>
    </row>
    <row r="9" spans="1:27" x14ac:dyDescent="0.25">
      <c r="A9" s="66" t="s">
        <v>33</v>
      </c>
      <c r="B9" s="29">
        <f>+'TOTAL JULIO POR REGIÓN'!B9+'TOTAL AGOSTO POR REGIÓN'!B9+'TOTAL SEPTIEMBRE POR REGIÓN'!B9</f>
        <v>136</v>
      </c>
      <c r="C9" s="30">
        <f>+'TOTAL JULIO POR REGIÓN'!C9+'TOTAL AGOSTO POR REGIÓN'!C9+'TOTAL SEPTIEMBRE POR REGIÓN'!C9</f>
        <v>134</v>
      </c>
      <c r="D9" s="86">
        <f t="shared" si="0"/>
        <v>0.98529411764705888</v>
      </c>
      <c r="E9" s="68">
        <f t="shared" si="1"/>
        <v>2</v>
      </c>
      <c r="F9" s="86">
        <f t="shared" si="2"/>
        <v>1.4705882352941176E-2</v>
      </c>
      <c r="G9" s="25"/>
      <c r="H9" s="66" t="s">
        <v>33</v>
      </c>
      <c r="I9" s="29">
        <f>+'TOTAL JULIO POR REGIÓN'!I9+'TOTAL AGOSTO POR REGIÓN'!I9+'TOTAL SEPTIEMBRE POR REGIÓN'!I9</f>
        <v>0</v>
      </c>
      <c r="J9" s="29">
        <f>+'TOTAL JULIO POR REGIÓN'!J9+'TOTAL AGOSTO POR REGIÓN'!J9+'TOTAL SEPTIEMBRE POR REGIÓN'!J9</f>
        <v>0</v>
      </c>
      <c r="K9" s="69">
        <v>0</v>
      </c>
      <c r="L9" s="30">
        <f t="shared" ref="L9:L20" si="10">+I9-J9</f>
        <v>0</v>
      </c>
      <c r="M9" s="69">
        <v>0</v>
      </c>
      <c r="N9" s="26"/>
      <c r="O9" s="66" t="s">
        <v>33</v>
      </c>
      <c r="P9" s="29">
        <f>+'TOTAL JULIO POR REGIÓN'!P9+'TOTAL AGOSTO POR REGIÓN'!P9+'TOTAL SEPTIEMBRE POR REGIÓN'!P9</f>
        <v>172</v>
      </c>
      <c r="Q9" s="29">
        <f>+'TOTAL JULIO POR REGIÓN'!Q9+'TOTAL AGOSTO POR REGIÓN'!Q9+'TOTAL SEPTIEMBRE POR REGIÓN'!Q9</f>
        <v>170</v>
      </c>
      <c r="R9" s="86">
        <f t="shared" si="4"/>
        <v>0.98837209302325579</v>
      </c>
      <c r="S9" s="30">
        <f t="shared" si="5"/>
        <v>2</v>
      </c>
      <c r="T9" s="86">
        <f t="shared" si="6"/>
        <v>1.1627906976744186E-2</v>
      </c>
      <c r="U9" s="26"/>
      <c r="V9" s="66" t="s">
        <v>33</v>
      </c>
      <c r="W9" s="29">
        <f>+'TOTAL JULIO POR REGIÓN'!W9+'TOTAL AGOSTO POR REGIÓN'!W9+'TOTAL SEPTIEMBRE POR REGIÓN'!W9</f>
        <v>301</v>
      </c>
      <c r="X9" s="29">
        <f>+'TOTAL JULIO POR REGIÓN'!X9+'TOTAL AGOSTO POR REGIÓN'!X9+'TOTAL SEPTIEMBRE POR REGIÓN'!X9</f>
        <v>301</v>
      </c>
      <c r="Y9" s="86">
        <f t="shared" si="7"/>
        <v>1</v>
      </c>
      <c r="Z9" s="30">
        <f t="shared" si="8"/>
        <v>0</v>
      </c>
      <c r="AA9" s="86">
        <f t="shared" si="9"/>
        <v>0</v>
      </c>
    </row>
    <row r="10" spans="1:27" x14ac:dyDescent="0.25">
      <c r="A10" s="66" t="s">
        <v>34</v>
      </c>
      <c r="B10" s="29">
        <f>+'TOTAL JULIO POR REGIÓN'!B10+'TOTAL AGOSTO POR REGIÓN'!B10+'TOTAL SEPTIEMBRE POR REGIÓN'!B10</f>
        <v>141</v>
      </c>
      <c r="C10" s="30">
        <f>+'TOTAL JULIO POR REGIÓN'!C10+'TOTAL AGOSTO POR REGIÓN'!C10+'TOTAL SEPTIEMBRE POR REGIÓN'!C10</f>
        <v>141</v>
      </c>
      <c r="D10" s="86">
        <f t="shared" si="0"/>
        <v>1</v>
      </c>
      <c r="E10" s="68">
        <f t="shared" si="1"/>
        <v>0</v>
      </c>
      <c r="F10" s="86">
        <f t="shared" si="2"/>
        <v>0</v>
      </c>
      <c r="G10" s="25"/>
      <c r="H10" s="66" t="s">
        <v>34</v>
      </c>
      <c r="I10" s="29">
        <f>+'TOTAL JULIO POR REGIÓN'!I10+'TOTAL AGOSTO POR REGIÓN'!I10+'TOTAL SEPTIEMBRE POR REGIÓN'!I10</f>
        <v>0</v>
      </c>
      <c r="J10" s="29">
        <f>+'TOTAL JULIO POR REGIÓN'!J10+'TOTAL AGOSTO POR REGIÓN'!J10+'TOTAL SEPTIEMBRE POR REGIÓN'!J10</f>
        <v>0</v>
      </c>
      <c r="K10" s="69">
        <v>0</v>
      </c>
      <c r="L10" s="30">
        <f t="shared" si="10"/>
        <v>0</v>
      </c>
      <c r="M10" s="69">
        <v>0</v>
      </c>
      <c r="N10" s="26"/>
      <c r="O10" s="66" t="s">
        <v>34</v>
      </c>
      <c r="P10" s="29">
        <f>+'TOTAL JULIO POR REGIÓN'!P10+'TOTAL AGOSTO POR REGIÓN'!P10+'TOTAL SEPTIEMBRE POR REGIÓN'!P10</f>
        <v>144</v>
      </c>
      <c r="Q10" s="29">
        <f>+'TOTAL JULIO POR REGIÓN'!Q10+'TOTAL AGOSTO POR REGIÓN'!Q10+'TOTAL SEPTIEMBRE POR REGIÓN'!Q10</f>
        <v>143</v>
      </c>
      <c r="R10" s="86">
        <f t="shared" si="4"/>
        <v>0.99305555555555558</v>
      </c>
      <c r="S10" s="30">
        <f t="shared" si="5"/>
        <v>1</v>
      </c>
      <c r="T10" s="86">
        <f t="shared" si="6"/>
        <v>6.9444444444444441E-3</v>
      </c>
      <c r="U10" s="26"/>
      <c r="V10" s="66" t="s">
        <v>34</v>
      </c>
      <c r="W10" s="29">
        <f>+'TOTAL JULIO POR REGIÓN'!W10+'TOTAL AGOSTO POR REGIÓN'!W10+'TOTAL SEPTIEMBRE POR REGIÓN'!W10</f>
        <v>253</v>
      </c>
      <c r="X10" s="29">
        <f>+'TOTAL JULIO POR REGIÓN'!X10+'TOTAL AGOSTO POR REGIÓN'!X10+'TOTAL SEPTIEMBRE POR REGIÓN'!X10</f>
        <v>253</v>
      </c>
      <c r="Y10" s="86">
        <f t="shared" si="7"/>
        <v>1</v>
      </c>
      <c r="Z10" s="30">
        <f t="shared" si="8"/>
        <v>0</v>
      </c>
      <c r="AA10" s="86">
        <f t="shared" si="9"/>
        <v>0</v>
      </c>
    </row>
    <row r="11" spans="1:27" x14ac:dyDescent="0.25">
      <c r="A11" s="66" t="s">
        <v>35</v>
      </c>
      <c r="B11" s="29">
        <f>+'TOTAL JULIO POR REGIÓN'!B11+'TOTAL AGOSTO POR REGIÓN'!B11+'TOTAL SEPTIEMBRE POR REGIÓN'!B11</f>
        <v>61</v>
      </c>
      <c r="C11" s="30">
        <f>+'TOTAL JULIO POR REGIÓN'!C11+'TOTAL AGOSTO POR REGIÓN'!C11+'TOTAL SEPTIEMBRE POR REGIÓN'!C11</f>
        <v>61</v>
      </c>
      <c r="D11" s="86">
        <f t="shared" si="0"/>
        <v>1</v>
      </c>
      <c r="E11" s="68">
        <f t="shared" si="1"/>
        <v>0</v>
      </c>
      <c r="F11" s="86">
        <f t="shared" si="2"/>
        <v>0</v>
      </c>
      <c r="G11" s="25"/>
      <c r="H11" s="66" t="s">
        <v>35</v>
      </c>
      <c r="I11" s="29">
        <f>+'TOTAL JULIO POR REGIÓN'!I11+'TOTAL AGOSTO POR REGIÓN'!I11+'TOTAL SEPTIEMBRE POR REGIÓN'!I11</f>
        <v>0</v>
      </c>
      <c r="J11" s="29">
        <f>+'TOTAL JULIO POR REGIÓN'!J11+'TOTAL AGOSTO POR REGIÓN'!J11+'TOTAL SEPTIEMBRE POR REGIÓN'!J11</f>
        <v>0</v>
      </c>
      <c r="K11" s="69">
        <v>0</v>
      </c>
      <c r="L11" s="30">
        <f t="shared" si="10"/>
        <v>0</v>
      </c>
      <c r="M11" s="69">
        <v>0</v>
      </c>
      <c r="N11" s="26"/>
      <c r="O11" s="66" t="s">
        <v>35</v>
      </c>
      <c r="P11" s="29">
        <f>+'TOTAL JULIO POR REGIÓN'!P11+'TOTAL AGOSTO POR REGIÓN'!P11+'TOTAL SEPTIEMBRE POR REGIÓN'!P11</f>
        <v>71</v>
      </c>
      <c r="Q11" s="29">
        <f>+'TOTAL JULIO POR REGIÓN'!Q11+'TOTAL AGOSTO POR REGIÓN'!Q11+'TOTAL SEPTIEMBRE POR REGIÓN'!Q11</f>
        <v>69</v>
      </c>
      <c r="R11" s="86">
        <f t="shared" si="4"/>
        <v>0.971830985915493</v>
      </c>
      <c r="S11" s="30">
        <f t="shared" si="5"/>
        <v>2</v>
      </c>
      <c r="T11" s="86">
        <f t="shared" si="6"/>
        <v>2.8169014084507043E-2</v>
      </c>
      <c r="U11" s="26"/>
      <c r="V11" s="66" t="s">
        <v>35</v>
      </c>
      <c r="W11" s="29">
        <f>+'TOTAL JULIO POR REGIÓN'!W11+'TOTAL AGOSTO POR REGIÓN'!W11+'TOTAL SEPTIEMBRE POR REGIÓN'!W11</f>
        <v>87</v>
      </c>
      <c r="X11" s="29">
        <f>+'TOTAL JULIO POR REGIÓN'!X11+'TOTAL AGOSTO POR REGIÓN'!X11+'TOTAL SEPTIEMBRE POR REGIÓN'!X11</f>
        <v>86</v>
      </c>
      <c r="Y11" s="86">
        <f t="shared" si="7"/>
        <v>0.9885057471264368</v>
      </c>
      <c r="Z11" s="30">
        <f t="shared" si="8"/>
        <v>1</v>
      </c>
      <c r="AA11" s="86">
        <f t="shared" si="9"/>
        <v>1.1494252873563218E-2</v>
      </c>
    </row>
    <row r="12" spans="1:27" x14ac:dyDescent="0.25">
      <c r="A12" s="66" t="s">
        <v>36</v>
      </c>
      <c r="B12" s="29">
        <f>+'TOTAL JULIO POR REGIÓN'!B12+'TOTAL AGOSTO POR REGIÓN'!B12+'TOTAL SEPTIEMBRE POR REGIÓN'!B12</f>
        <v>103</v>
      </c>
      <c r="C12" s="30">
        <f>+'TOTAL JULIO POR REGIÓN'!C12+'TOTAL AGOSTO POR REGIÓN'!C12+'TOTAL SEPTIEMBRE POR REGIÓN'!C12</f>
        <v>103</v>
      </c>
      <c r="D12" s="86">
        <f t="shared" si="0"/>
        <v>1</v>
      </c>
      <c r="E12" s="68">
        <f t="shared" si="1"/>
        <v>0</v>
      </c>
      <c r="F12" s="86">
        <f t="shared" si="2"/>
        <v>0</v>
      </c>
      <c r="G12" s="25"/>
      <c r="H12" s="66" t="s">
        <v>36</v>
      </c>
      <c r="I12" s="29">
        <f>+'TOTAL JULIO POR REGIÓN'!I12+'TOTAL AGOSTO POR REGIÓN'!I12+'TOTAL SEPTIEMBRE POR REGIÓN'!I12</f>
        <v>0</v>
      </c>
      <c r="J12" s="29">
        <f>+'TOTAL JULIO POR REGIÓN'!J12+'TOTAL AGOSTO POR REGIÓN'!J12+'TOTAL SEPTIEMBRE POR REGIÓN'!J12</f>
        <v>0</v>
      </c>
      <c r="K12" s="69">
        <v>0</v>
      </c>
      <c r="L12" s="30">
        <f t="shared" si="10"/>
        <v>0</v>
      </c>
      <c r="M12" s="69">
        <v>0</v>
      </c>
      <c r="N12" s="26"/>
      <c r="O12" s="66" t="s">
        <v>36</v>
      </c>
      <c r="P12" s="29">
        <f>+'TOTAL JULIO POR REGIÓN'!P12+'TOTAL AGOSTO POR REGIÓN'!P12+'TOTAL SEPTIEMBRE POR REGIÓN'!P12</f>
        <v>127</v>
      </c>
      <c r="Q12" s="29">
        <f>+'TOTAL JULIO POR REGIÓN'!Q12+'TOTAL AGOSTO POR REGIÓN'!Q12+'TOTAL SEPTIEMBRE POR REGIÓN'!Q12</f>
        <v>127</v>
      </c>
      <c r="R12" s="86">
        <f t="shared" si="4"/>
        <v>1</v>
      </c>
      <c r="S12" s="30">
        <f t="shared" si="5"/>
        <v>0</v>
      </c>
      <c r="T12" s="86">
        <f t="shared" si="6"/>
        <v>0</v>
      </c>
      <c r="U12" s="26"/>
      <c r="V12" s="66" t="s">
        <v>36</v>
      </c>
      <c r="W12" s="29">
        <f>+'TOTAL JULIO POR REGIÓN'!W12+'TOTAL AGOSTO POR REGIÓN'!W12+'TOTAL SEPTIEMBRE POR REGIÓN'!W12</f>
        <v>112</v>
      </c>
      <c r="X12" s="29">
        <f>+'TOTAL JULIO POR REGIÓN'!X12+'TOTAL AGOSTO POR REGIÓN'!X12+'TOTAL SEPTIEMBRE POR REGIÓN'!X12</f>
        <v>112</v>
      </c>
      <c r="Y12" s="86">
        <f t="shared" si="7"/>
        <v>1</v>
      </c>
      <c r="Z12" s="30">
        <f t="shared" si="8"/>
        <v>0</v>
      </c>
      <c r="AA12" s="86">
        <f t="shared" si="9"/>
        <v>0</v>
      </c>
    </row>
    <row r="13" spans="1:27" x14ac:dyDescent="0.25">
      <c r="A13" s="66" t="s">
        <v>37</v>
      </c>
      <c r="B13" s="29">
        <f>+'TOTAL JULIO POR REGIÓN'!B13+'TOTAL AGOSTO POR REGIÓN'!B13+'TOTAL SEPTIEMBRE POR REGIÓN'!B13</f>
        <v>44</v>
      </c>
      <c r="C13" s="30">
        <f>+'TOTAL JULIO POR REGIÓN'!C13+'TOTAL AGOSTO POR REGIÓN'!C13+'TOTAL SEPTIEMBRE POR REGIÓN'!C13</f>
        <v>44</v>
      </c>
      <c r="D13" s="86">
        <f t="shared" si="0"/>
        <v>1</v>
      </c>
      <c r="E13" s="68">
        <f t="shared" si="1"/>
        <v>0</v>
      </c>
      <c r="F13" s="86">
        <f t="shared" si="2"/>
        <v>0</v>
      </c>
      <c r="G13" s="25"/>
      <c r="H13" s="66" t="s">
        <v>37</v>
      </c>
      <c r="I13" s="29">
        <f>+'TOTAL JULIO POR REGIÓN'!I13+'TOTAL AGOSTO POR REGIÓN'!I13+'TOTAL SEPTIEMBRE POR REGIÓN'!I13</f>
        <v>0</v>
      </c>
      <c r="J13" s="29">
        <f>+'TOTAL JULIO POR REGIÓN'!J13+'TOTAL AGOSTO POR REGIÓN'!J13+'TOTAL SEPTIEMBRE POR REGIÓN'!J13</f>
        <v>0</v>
      </c>
      <c r="K13" s="69">
        <v>0</v>
      </c>
      <c r="L13" s="30">
        <f t="shared" si="10"/>
        <v>0</v>
      </c>
      <c r="M13" s="69">
        <v>0</v>
      </c>
      <c r="N13" s="26"/>
      <c r="O13" s="66" t="s">
        <v>37</v>
      </c>
      <c r="P13" s="29">
        <f>+'TOTAL JULIO POR REGIÓN'!P13+'TOTAL AGOSTO POR REGIÓN'!P13+'TOTAL SEPTIEMBRE POR REGIÓN'!P13</f>
        <v>70</v>
      </c>
      <c r="Q13" s="29">
        <f>+'TOTAL JULIO POR REGIÓN'!Q13+'TOTAL AGOSTO POR REGIÓN'!Q13+'TOTAL SEPTIEMBRE POR REGIÓN'!Q13</f>
        <v>70</v>
      </c>
      <c r="R13" s="86">
        <f t="shared" si="4"/>
        <v>1</v>
      </c>
      <c r="S13" s="30">
        <f t="shared" si="5"/>
        <v>0</v>
      </c>
      <c r="T13" s="86">
        <f t="shared" si="6"/>
        <v>0</v>
      </c>
      <c r="U13" s="26"/>
      <c r="V13" s="66" t="s">
        <v>37</v>
      </c>
      <c r="W13" s="29">
        <f>+'TOTAL JULIO POR REGIÓN'!W13+'TOTAL AGOSTO POR REGIÓN'!W13+'TOTAL SEPTIEMBRE POR REGIÓN'!W13</f>
        <v>88</v>
      </c>
      <c r="X13" s="29">
        <f>+'TOTAL JULIO POR REGIÓN'!X13+'TOTAL AGOSTO POR REGIÓN'!X13+'TOTAL SEPTIEMBRE POR REGIÓN'!X13</f>
        <v>87</v>
      </c>
      <c r="Y13" s="86">
        <f t="shared" si="7"/>
        <v>0.98863636363636365</v>
      </c>
      <c r="Z13" s="30">
        <f t="shared" si="8"/>
        <v>1</v>
      </c>
      <c r="AA13" s="86">
        <f t="shared" si="9"/>
        <v>1.1363636363636364E-2</v>
      </c>
    </row>
    <row r="14" spans="1:27" x14ac:dyDescent="0.25">
      <c r="A14" s="66" t="s">
        <v>38</v>
      </c>
      <c r="B14" s="29">
        <f>+'TOTAL JULIO POR REGIÓN'!B14+'TOTAL AGOSTO POR REGIÓN'!B14+'TOTAL SEPTIEMBRE POR REGIÓN'!B14</f>
        <v>243</v>
      </c>
      <c r="C14" s="30">
        <f>+'TOTAL JULIO POR REGIÓN'!C14+'TOTAL AGOSTO POR REGIÓN'!C14+'TOTAL SEPTIEMBRE POR REGIÓN'!C14</f>
        <v>240</v>
      </c>
      <c r="D14" s="86">
        <f t="shared" si="0"/>
        <v>0.98765432098765427</v>
      </c>
      <c r="E14" s="68">
        <f t="shared" si="1"/>
        <v>3</v>
      </c>
      <c r="F14" s="86">
        <f t="shared" si="2"/>
        <v>1.2345679012345678E-2</v>
      </c>
      <c r="G14" s="25"/>
      <c r="H14" s="66" t="s">
        <v>38</v>
      </c>
      <c r="I14" s="29">
        <f>+'TOTAL JULIO POR REGIÓN'!I14+'TOTAL AGOSTO POR REGIÓN'!I14+'TOTAL SEPTIEMBRE POR REGIÓN'!I14</f>
        <v>0</v>
      </c>
      <c r="J14" s="29">
        <f>+'TOTAL JULIO POR REGIÓN'!J14+'TOTAL AGOSTO POR REGIÓN'!J14+'TOTAL SEPTIEMBRE POR REGIÓN'!J14</f>
        <v>0</v>
      </c>
      <c r="K14" s="69">
        <v>0</v>
      </c>
      <c r="L14" s="30">
        <f t="shared" si="10"/>
        <v>0</v>
      </c>
      <c r="M14" s="69">
        <v>0</v>
      </c>
      <c r="N14" s="26"/>
      <c r="O14" s="66" t="s">
        <v>38</v>
      </c>
      <c r="P14" s="29">
        <f>+'TOTAL JULIO POR REGIÓN'!P14+'TOTAL AGOSTO POR REGIÓN'!P14+'TOTAL SEPTIEMBRE POR REGIÓN'!P14</f>
        <v>312</v>
      </c>
      <c r="Q14" s="29">
        <f>+'TOTAL JULIO POR REGIÓN'!Q14+'TOTAL AGOSTO POR REGIÓN'!Q14+'TOTAL SEPTIEMBRE POR REGIÓN'!Q14</f>
        <v>310</v>
      </c>
      <c r="R14" s="86">
        <f t="shared" si="4"/>
        <v>0.99358974358974361</v>
      </c>
      <c r="S14" s="30">
        <f t="shared" si="5"/>
        <v>2</v>
      </c>
      <c r="T14" s="86">
        <f t="shared" si="6"/>
        <v>6.41025641025641E-3</v>
      </c>
      <c r="U14" s="26"/>
      <c r="V14" s="66" t="s">
        <v>38</v>
      </c>
      <c r="W14" s="29">
        <f>+'TOTAL JULIO POR REGIÓN'!W14+'TOTAL AGOSTO POR REGIÓN'!W14+'TOTAL SEPTIEMBRE POR REGIÓN'!W14</f>
        <v>107</v>
      </c>
      <c r="X14" s="29">
        <f>+'TOTAL JULIO POR REGIÓN'!X14+'TOTAL AGOSTO POR REGIÓN'!X14+'TOTAL SEPTIEMBRE POR REGIÓN'!X14</f>
        <v>107</v>
      </c>
      <c r="Y14" s="86">
        <f t="shared" si="7"/>
        <v>1</v>
      </c>
      <c r="Z14" s="30">
        <f t="shared" si="8"/>
        <v>0</v>
      </c>
      <c r="AA14" s="86">
        <f t="shared" si="9"/>
        <v>0</v>
      </c>
    </row>
    <row r="15" spans="1:27" x14ac:dyDescent="0.25">
      <c r="A15" s="66" t="s">
        <v>39</v>
      </c>
      <c r="B15" s="29">
        <f>+'TOTAL JULIO POR REGIÓN'!B15+'TOTAL AGOSTO POR REGIÓN'!B15+'TOTAL SEPTIEMBRE POR REGIÓN'!B15</f>
        <v>331</v>
      </c>
      <c r="C15" s="30">
        <f>+'TOTAL JULIO POR REGIÓN'!C15+'TOTAL AGOSTO POR REGIÓN'!C15+'TOTAL SEPTIEMBRE POR REGIÓN'!C15</f>
        <v>330</v>
      </c>
      <c r="D15" s="86">
        <f t="shared" si="0"/>
        <v>0.99697885196374625</v>
      </c>
      <c r="E15" s="68">
        <f t="shared" si="1"/>
        <v>1</v>
      </c>
      <c r="F15" s="86">
        <f t="shared" si="2"/>
        <v>3.0211480362537764E-3</v>
      </c>
      <c r="G15" s="25"/>
      <c r="H15" s="66" t="s">
        <v>39</v>
      </c>
      <c r="I15" s="29">
        <f>+'TOTAL JULIO POR REGIÓN'!I15+'TOTAL AGOSTO POR REGIÓN'!I15+'TOTAL SEPTIEMBRE POR REGIÓN'!I15</f>
        <v>0</v>
      </c>
      <c r="J15" s="29">
        <f>+'TOTAL JULIO POR REGIÓN'!J15+'TOTAL AGOSTO POR REGIÓN'!J15+'TOTAL SEPTIEMBRE POR REGIÓN'!J15</f>
        <v>0</v>
      </c>
      <c r="K15" s="69">
        <v>0</v>
      </c>
      <c r="L15" s="30">
        <f t="shared" si="10"/>
        <v>0</v>
      </c>
      <c r="M15" s="69">
        <v>0</v>
      </c>
      <c r="N15" s="26"/>
      <c r="O15" s="66" t="s">
        <v>39</v>
      </c>
      <c r="P15" s="29">
        <f>+'TOTAL JULIO POR REGIÓN'!P15+'TOTAL AGOSTO POR REGIÓN'!P15+'TOTAL SEPTIEMBRE POR REGIÓN'!P15</f>
        <v>341</v>
      </c>
      <c r="Q15" s="29">
        <f>+'TOTAL JULIO POR REGIÓN'!Q15+'TOTAL AGOSTO POR REGIÓN'!Q15+'TOTAL SEPTIEMBRE POR REGIÓN'!Q15</f>
        <v>339</v>
      </c>
      <c r="R15" s="86">
        <f t="shared" si="4"/>
        <v>0.99413489736070382</v>
      </c>
      <c r="S15" s="30">
        <f t="shared" si="5"/>
        <v>2</v>
      </c>
      <c r="T15" s="86">
        <f t="shared" si="6"/>
        <v>5.8651026392961877E-3</v>
      </c>
      <c r="U15" s="26"/>
      <c r="V15" s="66" t="s">
        <v>39</v>
      </c>
      <c r="W15" s="29">
        <f>+'TOTAL JULIO POR REGIÓN'!W15+'TOTAL AGOSTO POR REGIÓN'!W15+'TOTAL SEPTIEMBRE POR REGIÓN'!W15</f>
        <v>190</v>
      </c>
      <c r="X15" s="29">
        <f>+'TOTAL JULIO POR REGIÓN'!X15+'TOTAL AGOSTO POR REGIÓN'!X15+'TOTAL SEPTIEMBRE POR REGIÓN'!X15</f>
        <v>189</v>
      </c>
      <c r="Y15" s="86">
        <f t="shared" si="7"/>
        <v>0.99473684210526314</v>
      </c>
      <c r="Z15" s="30">
        <f t="shared" si="8"/>
        <v>1</v>
      </c>
      <c r="AA15" s="86">
        <f t="shared" si="9"/>
        <v>5.263157894736842E-3</v>
      </c>
    </row>
    <row r="16" spans="1:27" x14ac:dyDescent="0.25">
      <c r="A16" s="66" t="s">
        <v>40</v>
      </c>
      <c r="B16" s="29">
        <f>+'TOTAL JULIO POR REGIÓN'!B16+'TOTAL AGOSTO POR REGIÓN'!B16+'TOTAL SEPTIEMBRE POR REGIÓN'!B16</f>
        <v>698</v>
      </c>
      <c r="C16" s="30">
        <f>+'TOTAL JULIO POR REGIÓN'!C16+'TOTAL AGOSTO POR REGIÓN'!C16+'TOTAL SEPTIEMBRE POR REGIÓN'!C16</f>
        <v>694</v>
      </c>
      <c r="D16" s="86">
        <f t="shared" si="0"/>
        <v>0.99426934097421205</v>
      </c>
      <c r="E16" s="68">
        <f t="shared" si="1"/>
        <v>4</v>
      </c>
      <c r="F16" s="86">
        <f t="shared" si="2"/>
        <v>5.7306590257879654E-3</v>
      </c>
      <c r="G16" s="25"/>
      <c r="H16" s="66" t="s">
        <v>40</v>
      </c>
      <c r="I16" s="29">
        <f>+'TOTAL JULIO POR REGIÓN'!I16+'TOTAL AGOSTO POR REGIÓN'!I16+'TOTAL SEPTIEMBRE POR REGIÓN'!I16</f>
        <v>0</v>
      </c>
      <c r="J16" s="29">
        <f>+'TOTAL JULIO POR REGIÓN'!J16+'TOTAL AGOSTO POR REGIÓN'!J16+'TOTAL SEPTIEMBRE POR REGIÓN'!J16</f>
        <v>0</v>
      </c>
      <c r="K16" s="69">
        <v>0</v>
      </c>
      <c r="L16" s="30">
        <f t="shared" si="10"/>
        <v>0</v>
      </c>
      <c r="M16" s="69">
        <v>0</v>
      </c>
      <c r="N16" s="26"/>
      <c r="O16" s="66" t="s">
        <v>40</v>
      </c>
      <c r="P16" s="29">
        <f>+'TOTAL JULIO POR REGIÓN'!P16+'TOTAL AGOSTO POR REGIÓN'!P16+'TOTAL SEPTIEMBRE POR REGIÓN'!P16</f>
        <v>840</v>
      </c>
      <c r="Q16" s="29">
        <f>+'TOTAL JULIO POR REGIÓN'!Q16+'TOTAL AGOSTO POR REGIÓN'!Q16+'TOTAL SEPTIEMBRE POR REGIÓN'!Q16</f>
        <v>836</v>
      </c>
      <c r="R16" s="86">
        <f t="shared" si="4"/>
        <v>0.99523809523809526</v>
      </c>
      <c r="S16" s="30">
        <f t="shared" si="5"/>
        <v>4</v>
      </c>
      <c r="T16" s="86">
        <f t="shared" si="6"/>
        <v>4.7619047619047623E-3</v>
      </c>
      <c r="U16" s="26"/>
      <c r="V16" s="66" t="s">
        <v>40</v>
      </c>
      <c r="W16" s="29">
        <f>+'TOTAL JULIO POR REGIÓN'!W16+'TOTAL AGOSTO POR REGIÓN'!W16+'TOTAL SEPTIEMBRE POR REGIÓN'!W16</f>
        <v>362</v>
      </c>
      <c r="X16" s="29">
        <f>+'TOTAL JULIO POR REGIÓN'!X16+'TOTAL AGOSTO POR REGIÓN'!X16+'TOTAL SEPTIEMBRE POR REGIÓN'!X16</f>
        <v>360</v>
      </c>
      <c r="Y16" s="86">
        <f t="shared" si="7"/>
        <v>0.99447513812154698</v>
      </c>
      <c r="Z16" s="30">
        <f t="shared" si="8"/>
        <v>2</v>
      </c>
      <c r="AA16" s="86">
        <f t="shared" si="9"/>
        <v>5.5248618784530384E-3</v>
      </c>
    </row>
    <row r="17" spans="1:27" x14ac:dyDescent="0.25">
      <c r="A17" s="66" t="s">
        <v>41</v>
      </c>
      <c r="B17" s="29">
        <f>+'TOTAL JULIO POR REGIÓN'!B17+'TOTAL AGOSTO POR REGIÓN'!B17+'TOTAL SEPTIEMBRE POR REGIÓN'!B17</f>
        <v>2673</v>
      </c>
      <c r="C17" s="30">
        <f>+'TOTAL JULIO POR REGIÓN'!C17+'TOTAL AGOSTO POR REGIÓN'!C17+'TOTAL SEPTIEMBRE POR REGIÓN'!C17</f>
        <v>2656</v>
      </c>
      <c r="D17" s="86">
        <f t="shared" si="0"/>
        <v>0.99364010475121589</v>
      </c>
      <c r="E17" s="68">
        <f t="shared" si="1"/>
        <v>17</v>
      </c>
      <c r="F17" s="86">
        <f t="shared" si="2"/>
        <v>6.3598952487841373E-3</v>
      </c>
      <c r="G17" s="25"/>
      <c r="H17" s="66" t="s">
        <v>41</v>
      </c>
      <c r="I17" s="29">
        <f>+'TOTAL JULIO POR REGIÓN'!I17+'TOTAL AGOSTO POR REGIÓN'!I17+'TOTAL SEPTIEMBRE POR REGIÓN'!I17</f>
        <v>0</v>
      </c>
      <c r="J17" s="29">
        <f>+'TOTAL JULIO POR REGIÓN'!J17+'TOTAL AGOSTO POR REGIÓN'!J17+'TOTAL SEPTIEMBRE POR REGIÓN'!J17</f>
        <v>0</v>
      </c>
      <c r="K17" s="69">
        <v>0</v>
      </c>
      <c r="L17" s="30">
        <f t="shared" si="10"/>
        <v>0</v>
      </c>
      <c r="M17" s="69">
        <v>0</v>
      </c>
      <c r="N17" s="26"/>
      <c r="O17" s="66" t="s">
        <v>41</v>
      </c>
      <c r="P17" s="29">
        <f>+'TOTAL JULIO POR REGIÓN'!P17+'TOTAL AGOSTO POR REGIÓN'!P17+'TOTAL SEPTIEMBRE POR REGIÓN'!P17</f>
        <v>2508</v>
      </c>
      <c r="Q17" s="29">
        <f>+'TOTAL JULIO POR REGIÓN'!Q17+'TOTAL AGOSTO POR REGIÓN'!Q17+'TOTAL SEPTIEMBRE POR REGIÓN'!Q17</f>
        <v>2489</v>
      </c>
      <c r="R17" s="86">
        <f t="shared" si="4"/>
        <v>0.99242424242424243</v>
      </c>
      <c r="S17" s="30">
        <f t="shared" si="5"/>
        <v>19</v>
      </c>
      <c r="T17" s="86">
        <f t="shared" si="6"/>
        <v>7.575757575757576E-3</v>
      </c>
      <c r="U17" s="26"/>
      <c r="V17" s="66" t="s">
        <v>41</v>
      </c>
      <c r="W17" s="29">
        <f>+'TOTAL JULIO POR REGIÓN'!W17+'TOTAL AGOSTO POR REGIÓN'!W17+'TOTAL SEPTIEMBRE POR REGIÓN'!W17</f>
        <v>1303</v>
      </c>
      <c r="X17" s="29">
        <f>+'TOTAL JULIO POR REGIÓN'!X17+'TOTAL AGOSTO POR REGIÓN'!X17+'TOTAL SEPTIEMBRE POR REGIÓN'!X17</f>
        <v>1302</v>
      </c>
      <c r="Y17" s="86">
        <f t="shared" si="7"/>
        <v>0.99923254029163466</v>
      </c>
      <c r="Z17" s="30">
        <f t="shared" si="8"/>
        <v>1</v>
      </c>
      <c r="AA17" s="86">
        <f t="shared" si="9"/>
        <v>7.6745970836531081E-4</v>
      </c>
    </row>
    <row r="18" spans="1:27" x14ac:dyDescent="0.25">
      <c r="A18" s="66" t="s">
        <v>42</v>
      </c>
      <c r="B18" s="29">
        <f>+'TOTAL JULIO POR REGIÓN'!B18+'TOTAL AGOSTO POR REGIÓN'!B18+'TOTAL SEPTIEMBRE POR REGIÓN'!B18</f>
        <v>856</v>
      </c>
      <c r="C18" s="30">
        <f>+'TOTAL JULIO POR REGIÓN'!C18+'TOTAL AGOSTO POR REGIÓN'!C18+'TOTAL SEPTIEMBRE POR REGIÓN'!C18</f>
        <v>849</v>
      </c>
      <c r="D18" s="86">
        <f t="shared" si="0"/>
        <v>0.99182242990654201</v>
      </c>
      <c r="E18" s="68">
        <f t="shared" si="1"/>
        <v>7</v>
      </c>
      <c r="F18" s="86">
        <f t="shared" si="2"/>
        <v>8.1775700934579431E-3</v>
      </c>
      <c r="G18" s="25"/>
      <c r="H18" s="66" t="s">
        <v>42</v>
      </c>
      <c r="I18" s="29">
        <f>+'TOTAL JULIO POR REGIÓN'!I18+'TOTAL AGOSTO POR REGIÓN'!I18+'TOTAL SEPTIEMBRE POR REGIÓN'!I18</f>
        <v>0</v>
      </c>
      <c r="J18" s="29">
        <f>+'TOTAL JULIO POR REGIÓN'!J18+'TOTAL AGOSTO POR REGIÓN'!J18+'TOTAL SEPTIEMBRE POR REGIÓN'!J18</f>
        <v>0</v>
      </c>
      <c r="K18" s="69">
        <v>0</v>
      </c>
      <c r="L18" s="30">
        <f t="shared" si="10"/>
        <v>0</v>
      </c>
      <c r="M18" s="69">
        <v>0</v>
      </c>
      <c r="N18" s="26"/>
      <c r="O18" s="66" t="s">
        <v>42</v>
      </c>
      <c r="P18" s="29">
        <f>+'TOTAL JULIO POR REGIÓN'!P18+'TOTAL AGOSTO POR REGIÓN'!P18+'TOTAL SEPTIEMBRE POR REGIÓN'!P18</f>
        <v>975</v>
      </c>
      <c r="Q18" s="29">
        <f>+'TOTAL JULIO POR REGIÓN'!Q18+'TOTAL AGOSTO POR REGIÓN'!Q18+'TOTAL SEPTIEMBRE POR REGIÓN'!Q18</f>
        <v>966</v>
      </c>
      <c r="R18" s="86">
        <f t="shared" si="4"/>
        <v>0.99076923076923074</v>
      </c>
      <c r="S18" s="30">
        <f t="shared" si="5"/>
        <v>9</v>
      </c>
      <c r="T18" s="86">
        <f t="shared" si="6"/>
        <v>9.2307692307692316E-3</v>
      </c>
      <c r="U18" s="26"/>
      <c r="V18" s="66" t="s">
        <v>42</v>
      </c>
      <c r="W18" s="29">
        <f>+'TOTAL JULIO POR REGIÓN'!W18+'TOTAL AGOSTO POR REGIÓN'!W18+'TOTAL SEPTIEMBRE POR REGIÓN'!W18</f>
        <v>516</v>
      </c>
      <c r="X18" s="29">
        <f>+'TOTAL JULIO POR REGIÓN'!X18+'TOTAL AGOSTO POR REGIÓN'!X18+'TOTAL SEPTIEMBRE POR REGIÓN'!X18</f>
        <v>516</v>
      </c>
      <c r="Y18" s="86">
        <f t="shared" si="7"/>
        <v>1</v>
      </c>
      <c r="Z18" s="30">
        <f t="shared" si="8"/>
        <v>0</v>
      </c>
      <c r="AA18" s="86">
        <f t="shared" si="9"/>
        <v>0</v>
      </c>
    </row>
    <row r="19" spans="1:27" x14ac:dyDescent="0.25">
      <c r="A19" s="66" t="s">
        <v>43</v>
      </c>
      <c r="B19" s="29">
        <f>+'TOTAL JULIO POR REGIÓN'!B19+'TOTAL AGOSTO POR REGIÓN'!B19+'TOTAL SEPTIEMBRE POR REGIÓN'!B19</f>
        <v>480</v>
      </c>
      <c r="C19" s="30">
        <f>+'TOTAL JULIO POR REGIÓN'!C19+'TOTAL AGOSTO POR REGIÓN'!C19+'TOTAL SEPTIEMBRE POR REGIÓN'!C19</f>
        <v>478</v>
      </c>
      <c r="D19" s="86">
        <f t="shared" si="0"/>
        <v>0.99583333333333335</v>
      </c>
      <c r="E19" s="68">
        <f t="shared" si="1"/>
        <v>2</v>
      </c>
      <c r="F19" s="86">
        <f t="shared" si="2"/>
        <v>4.1666666666666666E-3</v>
      </c>
      <c r="G19" s="25"/>
      <c r="H19" s="66" t="s">
        <v>43</v>
      </c>
      <c r="I19" s="29">
        <f>+'TOTAL JULIO POR REGIÓN'!I19+'TOTAL AGOSTO POR REGIÓN'!I19+'TOTAL SEPTIEMBRE POR REGIÓN'!I19</f>
        <v>0</v>
      </c>
      <c r="J19" s="29">
        <f>+'TOTAL JULIO POR REGIÓN'!J19+'TOTAL AGOSTO POR REGIÓN'!J19+'TOTAL SEPTIEMBRE POR REGIÓN'!J19</f>
        <v>0</v>
      </c>
      <c r="K19" s="69">
        <v>0</v>
      </c>
      <c r="L19" s="30">
        <f t="shared" si="10"/>
        <v>0</v>
      </c>
      <c r="M19" s="69">
        <v>0</v>
      </c>
      <c r="N19" s="26"/>
      <c r="O19" s="66" t="s">
        <v>43</v>
      </c>
      <c r="P19" s="29">
        <f>+'TOTAL JULIO POR REGIÓN'!P19+'TOTAL AGOSTO POR REGIÓN'!P19+'TOTAL SEPTIEMBRE POR REGIÓN'!P19</f>
        <v>569</v>
      </c>
      <c r="Q19" s="29">
        <f>+'TOTAL JULIO POR REGIÓN'!Q19+'TOTAL AGOSTO POR REGIÓN'!Q19+'TOTAL SEPTIEMBRE POR REGIÓN'!Q19</f>
        <v>569</v>
      </c>
      <c r="R19" s="86">
        <f t="shared" si="4"/>
        <v>1</v>
      </c>
      <c r="S19" s="30">
        <f t="shared" si="5"/>
        <v>0</v>
      </c>
      <c r="T19" s="86">
        <f t="shared" si="6"/>
        <v>0</v>
      </c>
      <c r="U19" s="26"/>
      <c r="V19" s="66" t="s">
        <v>43</v>
      </c>
      <c r="W19" s="29">
        <f>+'TOTAL JULIO POR REGIÓN'!W19+'TOTAL AGOSTO POR REGIÓN'!W19+'TOTAL SEPTIEMBRE POR REGIÓN'!W19</f>
        <v>464</v>
      </c>
      <c r="X19" s="29">
        <f>+'TOTAL JULIO POR REGIÓN'!X19+'TOTAL AGOSTO POR REGIÓN'!X19+'TOTAL SEPTIEMBRE POR REGIÓN'!X19</f>
        <v>464</v>
      </c>
      <c r="Y19" s="86">
        <f t="shared" si="7"/>
        <v>1</v>
      </c>
      <c r="Z19" s="30">
        <f t="shared" si="8"/>
        <v>0</v>
      </c>
      <c r="AA19" s="86">
        <f t="shared" si="9"/>
        <v>0</v>
      </c>
    </row>
    <row r="20" spans="1:27" x14ac:dyDescent="0.25">
      <c r="A20" s="66" t="s">
        <v>44</v>
      </c>
      <c r="B20" s="29">
        <f>+'TOTAL JULIO POR REGIÓN'!B20+'TOTAL AGOSTO POR REGIÓN'!B20+'TOTAL SEPTIEMBRE POR REGIÓN'!B20</f>
        <v>232</v>
      </c>
      <c r="C20" s="30">
        <f>+'TOTAL JULIO POR REGIÓN'!C20+'TOTAL AGOSTO POR REGIÓN'!C20+'TOTAL SEPTIEMBRE POR REGIÓN'!C20</f>
        <v>230</v>
      </c>
      <c r="D20" s="86">
        <f t="shared" si="0"/>
        <v>0.99137931034482762</v>
      </c>
      <c r="E20" s="68">
        <f t="shared" si="1"/>
        <v>2</v>
      </c>
      <c r="F20" s="86">
        <f t="shared" si="2"/>
        <v>8.6206896551724137E-3</v>
      </c>
      <c r="G20" s="25"/>
      <c r="H20" s="66" t="s">
        <v>44</v>
      </c>
      <c r="I20" s="29">
        <f>+'TOTAL JULIO POR REGIÓN'!I20+'TOTAL AGOSTO POR REGIÓN'!I20+'TOTAL SEPTIEMBRE POR REGIÓN'!I20</f>
        <v>0</v>
      </c>
      <c r="J20" s="29">
        <f>+'TOTAL JULIO POR REGIÓN'!J20+'TOTAL AGOSTO POR REGIÓN'!J20+'TOTAL SEPTIEMBRE POR REGIÓN'!J20</f>
        <v>0</v>
      </c>
      <c r="K20" s="69">
        <v>0</v>
      </c>
      <c r="L20" s="30">
        <f t="shared" si="10"/>
        <v>0</v>
      </c>
      <c r="M20" s="69">
        <v>0</v>
      </c>
      <c r="N20" s="26"/>
      <c r="O20" s="66" t="s">
        <v>44</v>
      </c>
      <c r="P20" s="29">
        <f>+'TOTAL JULIO POR REGIÓN'!P20+'TOTAL AGOSTO POR REGIÓN'!P20+'TOTAL SEPTIEMBRE POR REGIÓN'!P20</f>
        <v>268</v>
      </c>
      <c r="Q20" s="29">
        <f>+'TOTAL JULIO POR REGIÓN'!Q20+'TOTAL AGOSTO POR REGIÓN'!Q20+'TOTAL SEPTIEMBRE POR REGIÓN'!Q20</f>
        <v>268</v>
      </c>
      <c r="R20" s="86">
        <f t="shared" si="4"/>
        <v>1</v>
      </c>
      <c r="S20" s="30">
        <f t="shared" si="5"/>
        <v>0</v>
      </c>
      <c r="T20" s="86">
        <f t="shared" si="6"/>
        <v>0</v>
      </c>
      <c r="U20" s="26"/>
      <c r="V20" s="66" t="s">
        <v>44</v>
      </c>
      <c r="W20" s="29">
        <f>+'TOTAL JULIO POR REGIÓN'!W20+'TOTAL AGOSTO POR REGIÓN'!W20+'TOTAL SEPTIEMBRE POR REGIÓN'!W20</f>
        <v>201</v>
      </c>
      <c r="X20" s="29">
        <f>+'TOTAL JULIO POR REGIÓN'!X20+'TOTAL AGOSTO POR REGIÓN'!X20+'TOTAL SEPTIEMBRE POR REGIÓN'!X20</f>
        <v>201</v>
      </c>
      <c r="Y20" s="86">
        <f t="shared" si="7"/>
        <v>1</v>
      </c>
      <c r="Z20" s="30">
        <f t="shared" si="8"/>
        <v>0</v>
      </c>
      <c r="AA20" s="86">
        <f t="shared" si="9"/>
        <v>0</v>
      </c>
    </row>
    <row r="21" spans="1:27" x14ac:dyDescent="0.25">
      <c r="A21" s="66" t="s">
        <v>15</v>
      </c>
      <c r="B21" s="70">
        <f>SUM(B7:B20)</f>
        <v>6691</v>
      </c>
      <c r="C21" s="70">
        <f>SUM(C7:C20)</f>
        <v>6651</v>
      </c>
      <c r="D21" s="93">
        <f t="shared" si="0"/>
        <v>0.99402182035570164</v>
      </c>
      <c r="E21" s="71">
        <f t="shared" si="1"/>
        <v>40</v>
      </c>
      <c r="F21" s="93">
        <f t="shared" si="2"/>
        <v>5.978179644298311E-3</v>
      </c>
      <c r="G21" s="25"/>
      <c r="H21" s="66" t="s">
        <v>15</v>
      </c>
      <c r="I21" s="70">
        <f>SUM(I7:I20)</f>
        <v>0</v>
      </c>
      <c r="J21" s="70">
        <f>SUM(J7:J20)</f>
        <v>0</v>
      </c>
      <c r="K21" s="80">
        <v>0</v>
      </c>
      <c r="L21" s="42">
        <f t="shared" si="3"/>
        <v>0</v>
      </c>
      <c r="M21" s="42">
        <v>0</v>
      </c>
      <c r="N21" s="26"/>
      <c r="O21" s="66" t="s">
        <v>15</v>
      </c>
      <c r="P21" s="70">
        <f>SUM(P7:P20)</f>
        <v>7101</v>
      </c>
      <c r="Q21" s="70">
        <f>SUM(Q7:Q20)</f>
        <v>7060</v>
      </c>
      <c r="R21" s="96">
        <f t="shared" si="4"/>
        <v>0.99422616532882691</v>
      </c>
      <c r="S21" s="95">
        <f>SUM(S7:S20)</f>
        <v>41</v>
      </c>
      <c r="T21" s="93">
        <f t="shared" si="6"/>
        <v>5.773834671173074E-3</v>
      </c>
      <c r="U21" s="26"/>
      <c r="V21" s="66" t="s">
        <v>15</v>
      </c>
      <c r="W21" s="70">
        <f>SUM(W7:W20)</f>
        <v>4328</v>
      </c>
      <c r="X21" s="70">
        <f>SUM(X7:X20)</f>
        <v>4321</v>
      </c>
      <c r="Y21" s="96">
        <f t="shared" si="7"/>
        <v>0.99838262476894635</v>
      </c>
      <c r="Z21" s="95">
        <f>SUM(Z7:Z20)</f>
        <v>7</v>
      </c>
      <c r="AA21" s="93">
        <f t="shared" si="9"/>
        <v>1.6173752310536045E-3</v>
      </c>
    </row>
    <row r="22" spans="1:27" x14ac:dyDescent="0.25">
      <c r="A22" s="31"/>
      <c r="B22" s="32"/>
      <c r="C22" s="32"/>
      <c r="D22" s="32"/>
      <c r="E22" s="33"/>
      <c r="F22" s="33"/>
      <c r="G22" s="25"/>
      <c r="H22" s="31"/>
      <c r="I22" s="32"/>
      <c r="J22" s="32"/>
      <c r="K22" s="32"/>
      <c r="L22" s="33"/>
      <c r="M22" s="33"/>
      <c r="N22" s="26"/>
      <c r="O22" s="31"/>
      <c r="P22" s="32"/>
      <c r="Q22" s="32"/>
      <c r="R22" s="32"/>
      <c r="S22" s="33"/>
      <c r="T22" s="33"/>
      <c r="U22" s="26"/>
      <c r="V22" s="31"/>
      <c r="W22" s="32"/>
      <c r="X22" s="32"/>
      <c r="Y22" s="32"/>
      <c r="Z22" s="33"/>
      <c r="AA22" s="33"/>
    </row>
    <row r="23" spans="1:27" x14ac:dyDescent="0.25">
      <c r="A23" s="136" t="s">
        <v>45</v>
      </c>
      <c r="B23" s="137" t="s">
        <v>26</v>
      </c>
      <c r="C23" s="137" t="s">
        <v>27</v>
      </c>
      <c r="D23" s="138" t="s">
        <v>28</v>
      </c>
      <c r="E23" s="137" t="s">
        <v>29</v>
      </c>
      <c r="F23" s="138" t="s">
        <v>30</v>
      </c>
      <c r="G23" s="25"/>
      <c r="H23" s="136" t="s">
        <v>45</v>
      </c>
      <c r="I23" s="137" t="s">
        <v>26</v>
      </c>
      <c r="J23" s="137" t="s">
        <v>27</v>
      </c>
      <c r="K23" s="138" t="s">
        <v>28</v>
      </c>
      <c r="L23" s="137" t="s">
        <v>29</v>
      </c>
      <c r="M23" s="138" t="s">
        <v>30</v>
      </c>
      <c r="N23" s="26"/>
      <c r="O23" s="136" t="s">
        <v>45</v>
      </c>
      <c r="P23" s="137" t="s">
        <v>26</v>
      </c>
      <c r="Q23" s="137" t="s">
        <v>27</v>
      </c>
      <c r="R23" s="138" t="s">
        <v>28</v>
      </c>
      <c r="S23" s="137" t="s">
        <v>29</v>
      </c>
      <c r="T23" s="138" t="s">
        <v>30</v>
      </c>
      <c r="U23" s="26"/>
      <c r="V23" s="136" t="s">
        <v>45</v>
      </c>
      <c r="W23" s="137" t="s">
        <v>26</v>
      </c>
      <c r="X23" s="137" t="s">
        <v>27</v>
      </c>
      <c r="Y23" s="138" t="s">
        <v>28</v>
      </c>
      <c r="Z23" s="137" t="s">
        <v>29</v>
      </c>
      <c r="AA23" s="138" t="s">
        <v>30</v>
      </c>
    </row>
    <row r="24" spans="1:27" x14ac:dyDescent="0.25">
      <c r="A24" s="136"/>
      <c r="B24" s="137"/>
      <c r="C24" s="137"/>
      <c r="D24" s="138"/>
      <c r="E24" s="137"/>
      <c r="F24" s="138"/>
      <c r="G24" s="25"/>
      <c r="H24" s="136"/>
      <c r="I24" s="137"/>
      <c r="J24" s="137"/>
      <c r="K24" s="138"/>
      <c r="L24" s="137"/>
      <c r="M24" s="138"/>
      <c r="N24" s="26"/>
      <c r="O24" s="136"/>
      <c r="P24" s="137"/>
      <c r="Q24" s="137"/>
      <c r="R24" s="138"/>
      <c r="S24" s="137"/>
      <c r="T24" s="138"/>
      <c r="U24" s="26"/>
      <c r="V24" s="136"/>
      <c r="W24" s="137"/>
      <c r="X24" s="137"/>
      <c r="Y24" s="138"/>
      <c r="Z24" s="137"/>
      <c r="AA24" s="138"/>
    </row>
    <row r="25" spans="1:27" x14ac:dyDescent="0.25">
      <c r="A25" s="63" t="s">
        <v>46</v>
      </c>
      <c r="B25" s="35">
        <f>+'TOTAL JULIO POR REGIÓN'!B25+'TOTAL AGOSTO POR REGIÓN'!B25+'TOTAL SEPTIEMBRE POR REGIÓN'!B25</f>
        <v>194</v>
      </c>
      <c r="C25" s="35">
        <f>+'TOTAL JULIO POR REGIÓN'!C25+'TOTAL AGOSTO POR REGIÓN'!C25+'TOTAL SEPTIEMBRE POR REGIÓN'!C25</f>
        <v>194</v>
      </c>
      <c r="D25" s="91">
        <f t="shared" ref="D25:D35" si="11">+C25/B25</f>
        <v>1</v>
      </c>
      <c r="E25" s="64">
        <f t="shared" ref="E25:E35" si="12">+B25-C25</f>
        <v>0</v>
      </c>
      <c r="F25" s="91">
        <f t="shared" ref="F25:F35" si="13">+E25/B25</f>
        <v>0</v>
      </c>
      <c r="G25" s="25"/>
      <c r="H25" s="63" t="s">
        <v>46</v>
      </c>
      <c r="I25" s="35">
        <f>+'TOTAL JULIO POR REGIÓN'!I25+'TOTAL AGOSTO POR REGIÓN'!I25+'TOTAL SEPTIEMBRE POR REGIÓN'!I25</f>
        <v>0</v>
      </c>
      <c r="J25" s="35">
        <f>+'TOTAL JULIO POR REGIÓN'!J25+'TOTAL AGOSTO POR REGIÓN'!J25+'TOTAL SEPTIEMBRE POR REGIÓN'!J25</f>
        <v>0</v>
      </c>
      <c r="K25" s="34">
        <v>0</v>
      </c>
      <c r="L25" s="81">
        <f t="shared" ref="L25:L26" si="14">+I25-J25</f>
        <v>0</v>
      </c>
      <c r="M25" s="34">
        <v>0</v>
      </c>
      <c r="N25" s="26"/>
      <c r="O25" s="63" t="s">
        <v>46</v>
      </c>
      <c r="P25" s="35">
        <f>+'TOTAL JULIO POR REGIÓN'!P25+'TOTAL AGOSTO POR REGIÓN'!P25+'TOTAL SEPTIEMBRE POR REGIÓN'!P25</f>
        <v>272</v>
      </c>
      <c r="Q25" s="35">
        <f>+'TOTAL JULIO POR REGIÓN'!Q25+'TOTAL AGOSTO POR REGIÓN'!Q25+'TOTAL SEPTIEMBRE POR REGIÓN'!Q25</f>
        <v>272</v>
      </c>
      <c r="R25" s="91">
        <f t="shared" ref="R25:R35" si="15">+Q25/P25</f>
        <v>1</v>
      </c>
      <c r="S25" s="81">
        <f t="shared" ref="S25:S35" si="16">+P25-Q25</f>
        <v>0</v>
      </c>
      <c r="T25" s="91">
        <f t="shared" ref="T25:T35" si="17">+S25/P25</f>
        <v>0</v>
      </c>
      <c r="U25" s="26"/>
      <c r="V25" s="63" t="s">
        <v>46</v>
      </c>
      <c r="W25" s="35">
        <f>+'TOTAL JULIO POR REGIÓN'!W25+'TOTAL AGOSTO POR REGIÓN'!W25+'TOTAL SEPTIEMBRE POR REGIÓN'!W25</f>
        <v>650</v>
      </c>
      <c r="X25" s="81">
        <f>+'TOTAL JULIO POR REGIÓN'!X25+'TOTAL AGOSTO POR REGIÓN'!X25+'TOTAL SEPTIEMBRE POR REGIÓN'!X25</f>
        <v>650</v>
      </c>
      <c r="Y25" s="91">
        <f t="shared" ref="Y25:Y35" si="18">+X25/W25</f>
        <v>1</v>
      </c>
      <c r="Z25" s="81">
        <f t="shared" ref="Z25:Z35" si="19">+W25-X25</f>
        <v>0</v>
      </c>
      <c r="AA25" s="91">
        <f t="shared" ref="AA25:AA35" si="20">+Z25/W25</f>
        <v>0</v>
      </c>
    </row>
    <row r="26" spans="1:27" x14ac:dyDescent="0.25">
      <c r="A26" s="63" t="s">
        <v>47</v>
      </c>
      <c r="B26" s="35">
        <f>+'TOTAL JULIO POR REGIÓN'!B26+'TOTAL AGOSTO POR REGIÓN'!B26+'TOTAL SEPTIEMBRE POR REGIÓN'!B26</f>
        <v>596</v>
      </c>
      <c r="C26" s="35">
        <f>+'TOTAL JULIO POR REGIÓN'!C26+'TOTAL AGOSTO POR REGIÓN'!C26+'TOTAL SEPTIEMBRE POR REGIÓN'!C26</f>
        <v>592</v>
      </c>
      <c r="D26" s="91">
        <f t="shared" si="11"/>
        <v>0.99328859060402686</v>
      </c>
      <c r="E26" s="64">
        <f t="shared" si="12"/>
        <v>4</v>
      </c>
      <c r="F26" s="91">
        <f t="shared" si="13"/>
        <v>6.7114093959731542E-3</v>
      </c>
      <c r="G26" s="25"/>
      <c r="H26" s="63" t="s">
        <v>47</v>
      </c>
      <c r="I26" s="35">
        <f>+'TOTAL JULIO POR REGIÓN'!I26+'TOTAL AGOSTO POR REGIÓN'!I26+'TOTAL SEPTIEMBRE POR REGIÓN'!I26</f>
        <v>0</v>
      </c>
      <c r="J26" s="35">
        <f>+'TOTAL JULIO POR REGIÓN'!J26+'TOTAL AGOSTO POR REGIÓN'!J26+'TOTAL SEPTIEMBRE POR REGIÓN'!J26</f>
        <v>0</v>
      </c>
      <c r="K26" s="34">
        <v>0</v>
      </c>
      <c r="L26" s="81">
        <f t="shared" si="14"/>
        <v>0</v>
      </c>
      <c r="M26" s="34">
        <v>0</v>
      </c>
      <c r="N26" s="26"/>
      <c r="O26" s="63" t="s">
        <v>47</v>
      </c>
      <c r="P26" s="35">
        <f>+'TOTAL JULIO POR REGIÓN'!P26+'TOTAL AGOSTO POR REGIÓN'!P26+'TOTAL SEPTIEMBRE POR REGIÓN'!P26</f>
        <v>636</v>
      </c>
      <c r="Q26" s="35">
        <f>+'TOTAL JULIO POR REGIÓN'!Q26+'TOTAL AGOSTO POR REGIÓN'!Q26+'TOTAL SEPTIEMBRE POR REGIÓN'!Q26</f>
        <v>633</v>
      </c>
      <c r="R26" s="91">
        <f t="shared" si="15"/>
        <v>0.99528301886792447</v>
      </c>
      <c r="S26" s="81">
        <f t="shared" si="16"/>
        <v>3</v>
      </c>
      <c r="T26" s="91">
        <f t="shared" si="17"/>
        <v>4.7169811320754715E-3</v>
      </c>
      <c r="U26" s="26"/>
      <c r="V26" s="63" t="s">
        <v>47</v>
      </c>
      <c r="W26" s="35">
        <f>+'TOTAL JULIO POR REGIÓN'!W26+'TOTAL AGOSTO POR REGIÓN'!W26+'TOTAL SEPTIEMBRE POR REGIÓN'!W26</f>
        <v>375</v>
      </c>
      <c r="X26" s="81">
        <f>+'TOTAL JULIO POR REGIÓN'!X26+'TOTAL AGOSTO POR REGIÓN'!X26+'TOTAL SEPTIEMBRE POR REGIÓN'!X26</f>
        <v>374</v>
      </c>
      <c r="Y26" s="91">
        <f t="shared" si="18"/>
        <v>0.99733333333333329</v>
      </c>
      <c r="Z26" s="81">
        <f t="shared" si="19"/>
        <v>1</v>
      </c>
      <c r="AA26" s="91">
        <f t="shared" si="20"/>
        <v>2.6666666666666666E-3</v>
      </c>
    </row>
    <row r="27" spans="1:27" x14ac:dyDescent="0.25">
      <c r="A27" s="63" t="s">
        <v>48</v>
      </c>
      <c r="B27" s="35">
        <f>+'TOTAL JULIO POR REGIÓN'!B27+'TOTAL AGOSTO POR REGIÓN'!B27+'TOTAL SEPTIEMBRE POR REGIÓN'!B27</f>
        <v>68</v>
      </c>
      <c r="C27" s="35">
        <f>+'TOTAL JULIO POR REGIÓN'!C27+'TOTAL AGOSTO POR REGIÓN'!C27+'TOTAL SEPTIEMBRE POR REGIÓN'!C27</f>
        <v>68</v>
      </c>
      <c r="D27" s="91">
        <f t="shared" si="11"/>
        <v>1</v>
      </c>
      <c r="E27" s="64">
        <f t="shared" si="12"/>
        <v>0</v>
      </c>
      <c r="F27" s="91">
        <f t="shared" si="13"/>
        <v>0</v>
      </c>
      <c r="G27" s="25"/>
      <c r="H27" s="63" t="s">
        <v>48</v>
      </c>
      <c r="I27" s="35">
        <f>+'TOTAL JULIO POR REGIÓN'!I27+'TOTAL AGOSTO POR REGIÓN'!I27+'TOTAL SEPTIEMBRE POR REGIÓN'!I27</f>
        <v>0</v>
      </c>
      <c r="J27" s="35">
        <f>+'TOTAL JULIO POR REGIÓN'!J27+'TOTAL AGOSTO POR REGIÓN'!J27+'TOTAL SEPTIEMBRE POR REGIÓN'!J27</f>
        <v>0</v>
      </c>
      <c r="K27" s="34">
        <v>0</v>
      </c>
      <c r="L27" s="81">
        <f t="shared" ref="L27:L35" si="21">+I27-J27</f>
        <v>0</v>
      </c>
      <c r="M27" s="34">
        <v>0</v>
      </c>
      <c r="N27" s="26"/>
      <c r="O27" s="63" t="s">
        <v>48</v>
      </c>
      <c r="P27" s="35">
        <f>+'TOTAL JULIO POR REGIÓN'!P27+'TOTAL AGOSTO POR REGIÓN'!P27+'TOTAL SEPTIEMBRE POR REGIÓN'!P27</f>
        <v>66</v>
      </c>
      <c r="Q27" s="35">
        <f>+'TOTAL JULIO POR REGIÓN'!Q27+'TOTAL AGOSTO POR REGIÓN'!Q27+'TOTAL SEPTIEMBRE POR REGIÓN'!Q27</f>
        <v>66</v>
      </c>
      <c r="R27" s="91">
        <f t="shared" si="15"/>
        <v>1</v>
      </c>
      <c r="S27" s="81">
        <f t="shared" si="16"/>
        <v>0</v>
      </c>
      <c r="T27" s="91">
        <f t="shared" si="17"/>
        <v>0</v>
      </c>
      <c r="U27" s="26"/>
      <c r="V27" s="63" t="s">
        <v>48</v>
      </c>
      <c r="W27" s="35">
        <f>+'TOTAL JULIO POR REGIÓN'!W27+'TOTAL AGOSTO POR REGIÓN'!W27+'TOTAL SEPTIEMBRE POR REGIÓN'!W27</f>
        <v>122</v>
      </c>
      <c r="X27" s="81">
        <f>+'TOTAL JULIO POR REGIÓN'!X27+'TOTAL AGOSTO POR REGIÓN'!X27+'TOTAL SEPTIEMBRE POR REGIÓN'!X27</f>
        <v>122</v>
      </c>
      <c r="Y27" s="91">
        <f t="shared" si="18"/>
        <v>1</v>
      </c>
      <c r="Z27" s="81">
        <f t="shared" si="19"/>
        <v>0</v>
      </c>
      <c r="AA27" s="91">
        <f t="shared" si="20"/>
        <v>0</v>
      </c>
    </row>
    <row r="28" spans="1:27" x14ac:dyDescent="0.25">
      <c r="A28" s="63" t="s">
        <v>49</v>
      </c>
      <c r="B28" s="35">
        <f>+'TOTAL JULIO POR REGIÓN'!B28+'TOTAL AGOSTO POR REGIÓN'!B28+'TOTAL SEPTIEMBRE POR REGIÓN'!B28</f>
        <v>1236</v>
      </c>
      <c r="C28" s="35">
        <f>+'TOTAL JULIO POR REGIÓN'!C28+'TOTAL AGOSTO POR REGIÓN'!C28+'TOTAL SEPTIEMBRE POR REGIÓN'!C28</f>
        <v>1233</v>
      </c>
      <c r="D28" s="91">
        <f t="shared" si="11"/>
        <v>0.99757281553398058</v>
      </c>
      <c r="E28" s="64">
        <f t="shared" si="12"/>
        <v>3</v>
      </c>
      <c r="F28" s="91">
        <f t="shared" si="13"/>
        <v>2.4271844660194173E-3</v>
      </c>
      <c r="G28" s="25"/>
      <c r="H28" s="63" t="s">
        <v>49</v>
      </c>
      <c r="I28" s="35">
        <f>+'TOTAL JULIO POR REGIÓN'!I28+'TOTAL AGOSTO POR REGIÓN'!I28+'TOTAL SEPTIEMBRE POR REGIÓN'!I28</f>
        <v>0</v>
      </c>
      <c r="J28" s="35">
        <f>+'TOTAL JULIO POR REGIÓN'!J28+'TOTAL AGOSTO POR REGIÓN'!J28+'TOTAL SEPTIEMBRE POR REGIÓN'!J28</f>
        <v>0</v>
      </c>
      <c r="K28" s="34">
        <v>0</v>
      </c>
      <c r="L28" s="81">
        <f t="shared" si="21"/>
        <v>0</v>
      </c>
      <c r="M28" s="34">
        <v>0</v>
      </c>
      <c r="N28" s="26"/>
      <c r="O28" s="63" t="s">
        <v>49</v>
      </c>
      <c r="P28" s="35">
        <f>+'TOTAL JULIO POR REGIÓN'!P28+'TOTAL AGOSTO POR REGIÓN'!P28+'TOTAL SEPTIEMBRE POR REGIÓN'!P28</f>
        <v>987</v>
      </c>
      <c r="Q28" s="35">
        <f>+'TOTAL JULIO POR REGIÓN'!Q28+'TOTAL AGOSTO POR REGIÓN'!Q28+'TOTAL SEPTIEMBRE POR REGIÓN'!Q28</f>
        <v>985</v>
      </c>
      <c r="R28" s="91">
        <f t="shared" si="15"/>
        <v>0.99797365754812561</v>
      </c>
      <c r="S28" s="81">
        <f t="shared" si="16"/>
        <v>2</v>
      </c>
      <c r="T28" s="91">
        <f t="shared" si="17"/>
        <v>2.0263424518743669E-3</v>
      </c>
      <c r="U28" s="26"/>
      <c r="V28" s="63" t="s">
        <v>49</v>
      </c>
      <c r="W28" s="35">
        <f>+'TOTAL JULIO POR REGIÓN'!W28+'TOTAL AGOSTO POR REGIÓN'!W28+'TOTAL SEPTIEMBRE POR REGIÓN'!W28</f>
        <v>1115</v>
      </c>
      <c r="X28" s="81">
        <f>+'TOTAL JULIO POR REGIÓN'!X28+'TOTAL AGOSTO POR REGIÓN'!X28+'TOTAL SEPTIEMBRE POR REGIÓN'!X28</f>
        <v>1109</v>
      </c>
      <c r="Y28" s="91">
        <f t="shared" si="18"/>
        <v>0.9946188340807175</v>
      </c>
      <c r="Z28" s="81">
        <f t="shared" si="19"/>
        <v>6</v>
      </c>
      <c r="AA28" s="91">
        <f t="shared" si="20"/>
        <v>5.3811659192825115E-3</v>
      </c>
    </row>
    <row r="29" spans="1:27" x14ac:dyDescent="0.25">
      <c r="A29" s="63" t="s">
        <v>50</v>
      </c>
      <c r="B29" s="35">
        <f>+'TOTAL JULIO POR REGIÓN'!B29+'TOTAL AGOSTO POR REGIÓN'!B29+'TOTAL SEPTIEMBRE POR REGIÓN'!B29</f>
        <v>21</v>
      </c>
      <c r="C29" s="35">
        <f>+'TOTAL JULIO POR REGIÓN'!C29+'TOTAL AGOSTO POR REGIÓN'!C29+'TOTAL SEPTIEMBRE POR REGIÓN'!C29</f>
        <v>21</v>
      </c>
      <c r="D29" s="91">
        <f t="shared" si="11"/>
        <v>1</v>
      </c>
      <c r="E29" s="64">
        <f t="shared" si="12"/>
        <v>0</v>
      </c>
      <c r="F29" s="91">
        <f t="shared" si="13"/>
        <v>0</v>
      </c>
      <c r="G29" s="25"/>
      <c r="H29" s="63" t="s">
        <v>50</v>
      </c>
      <c r="I29" s="35">
        <f>+'TOTAL JULIO POR REGIÓN'!I29+'TOTAL AGOSTO POR REGIÓN'!I29+'TOTAL SEPTIEMBRE POR REGIÓN'!I29</f>
        <v>0</v>
      </c>
      <c r="J29" s="35">
        <f>+'TOTAL JULIO POR REGIÓN'!J29+'TOTAL AGOSTO POR REGIÓN'!J29+'TOTAL SEPTIEMBRE POR REGIÓN'!J29</f>
        <v>0</v>
      </c>
      <c r="K29" s="34">
        <v>0</v>
      </c>
      <c r="L29" s="81">
        <f t="shared" si="21"/>
        <v>0</v>
      </c>
      <c r="M29" s="34">
        <v>0</v>
      </c>
      <c r="N29" s="26"/>
      <c r="O29" s="63" t="s">
        <v>50</v>
      </c>
      <c r="P29" s="35">
        <f>+'TOTAL JULIO POR REGIÓN'!P29+'TOTAL AGOSTO POR REGIÓN'!P29+'TOTAL SEPTIEMBRE POR REGIÓN'!P29</f>
        <v>24</v>
      </c>
      <c r="Q29" s="35">
        <f>+'TOTAL JULIO POR REGIÓN'!Q29+'TOTAL AGOSTO POR REGIÓN'!Q29+'TOTAL SEPTIEMBRE POR REGIÓN'!Q29</f>
        <v>24</v>
      </c>
      <c r="R29" s="91">
        <f t="shared" si="15"/>
        <v>1</v>
      </c>
      <c r="S29" s="81">
        <f t="shared" si="16"/>
        <v>0</v>
      </c>
      <c r="T29" s="91">
        <f t="shared" si="17"/>
        <v>0</v>
      </c>
      <c r="U29" s="26"/>
      <c r="V29" s="63" t="s">
        <v>50</v>
      </c>
      <c r="W29" s="35">
        <f>+'TOTAL JULIO POR REGIÓN'!W29+'TOTAL AGOSTO POR REGIÓN'!W29+'TOTAL SEPTIEMBRE POR REGIÓN'!W29</f>
        <v>84</v>
      </c>
      <c r="X29" s="81">
        <f>+'TOTAL JULIO POR REGIÓN'!X29+'TOTAL AGOSTO POR REGIÓN'!X29+'TOTAL SEPTIEMBRE POR REGIÓN'!X29</f>
        <v>83</v>
      </c>
      <c r="Y29" s="91">
        <f t="shared" si="18"/>
        <v>0.98809523809523814</v>
      </c>
      <c r="Z29" s="81">
        <f t="shared" si="19"/>
        <v>1</v>
      </c>
      <c r="AA29" s="91">
        <f t="shared" si="20"/>
        <v>1.1904761904761904E-2</v>
      </c>
    </row>
    <row r="30" spans="1:27" x14ac:dyDescent="0.25">
      <c r="A30" s="63" t="s">
        <v>51</v>
      </c>
      <c r="B30" s="35">
        <f>+'TOTAL JULIO POR REGIÓN'!B30+'TOTAL AGOSTO POR REGIÓN'!B30+'TOTAL SEPTIEMBRE POR REGIÓN'!B30</f>
        <v>305</v>
      </c>
      <c r="C30" s="35">
        <f>+'TOTAL JULIO POR REGIÓN'!C30+'TOTAL AGOSTO POR REGIÓN'!C30+'TOTAL SEPTIEMBRE POR REGIÓN'!C30</f>
        <v>300</v>
      </c>
      <c r="D30" s="91">
        <f t="shared" si="11"/>
        <v>0.98360655737704916</v>
      </c>
      <c r="E30" s="64">
        <f t="shared" si="12"/>
        <v>5</v>
      </c>
      <c r="F30" s="91">
        <f t="shared" si="13"/>
        <v>1.6393442622950821E-2</v>
      </c>
      <c r="G30" s="25"/>
      <c r="H30" s="63" t="s">
        <v>51</v>
      </c>
      <c r="I30" s="35">
        <f>+'TOTAL JULIO POR REGIÓN'!I30+'TOTAL AGOSTO POR REGIÓN'!I30+'TOTAL SEPTIEMBRE POR REGIÓN'!I30</f>
        <v>0</v>
      </c>
      <c r="J30" s="35">
        <f>+'TOTAL JULIO POR REGIÓN'!J30+'TOTAL AGOSTO POR REGIÓN'!J30+'TOTAL SEPTIEMBRE POR REGIÓN'!J30</f>
        <v>0</v>
      </c>
      <c r="K30" s="34">
        <v>0</v>
      </c>
      <c r="L30" s="81">
        <f t="shared" si="21"/>
        <v>0</v>
      </c>
      <c r="M30" s="34">
        <v>0</v>
      </c>
      <c r="N30" s="26"/>
      <c r="O30" s="63" t="s">
        <v>51</v>
      </c>
      <c r="P30" s="35">
        <f>+'TOTAL JULIO POR REGIÓN'!P30+'TOTAL AGOSTO POR REGIÓN'!P30+'TOTAL SEPTIEMBRE POR REGIÓN'!P30</f>
        <v>277</v>
      </c>
      <c r="Q30" s="35">
        <f>+'TOTAL JULIO POR REGIÓN'!Q30+'TOTAL AGOSTO POR REGIÓN'!Q30+'TOTAL SEPTIEMBRE POR REGIÓN'!Q30</f>
        <v>277</v>
      </c>
      <c r="R30" s="91">
        <f t="shared" si="15"/>
        <v>1</v>
      </c>
      <c r="S30" s="81">
        <f t="shared" si="16"/>
        <v>0</v>
      </c>
      <c r="T30" s="91">
        <f t="shared" si="17"/>
        <v>0</v>
      </c>
      <c r="U30" s="26"/>
      <c r="V30" s="63" t="s">
        <v>51</v>
      </c>
      <c r="W30" s="35">
        <f>+'TOTAL JULIO POR REGIÓN'!W30+'TOTAL AGOSTO POR REGIÓN'!W30+'TOTAL SEPTIEMBRE POR REGIÓN'!W30</f>
        <v>412</v>
      </c>
      <c r="X30" s="81">
        <f>+'TOTAL JULIO POR REGIÓN'!X30+'TOTAL AGOSTO POR REGIÓN'!X30+'TOTAL SEPTIEMBRE POR REGIÓN'!X30</f>
        <v>411</v>
      </c>
      <c r="Y30" s="91">
        <f t="shared" si="18"/>
        <v>0.99757281553398058</v>
      </c>
      <c r="Z30" s="81">
        <f t="shared" si="19"/>
        <v>1</v>
      </c>
      <c r="AA30" s="91">
        <f t="shared" si="20"/>
        <v>2.4271844660194173E-3</v>
      </c>
    </row>
    <row r="31" spans="1:27" x14ac:dyDescent="0.25">
      <c r="A31" s="63" t="s">
        <v>52</v>
      </c>
      <c r="B31" s="35">
        <f>+'TOTAL JULIO POR REGIÓN'!B31+'TOTAL AGOSTO POR REGIÓN'!B31+'TOTAL SEPTIEMBRE POR REGIÓN'!B31</f>
        <v>355</v>
      </c>
      <c r="C31" s="35">
        <f>+'TOTAL JULIO POR REGIÓN'!C31+'TOTAL AGOSTO POR REGIÓN'!C31+'TOTAL SEPTIEMBRE POR REGIÓN'!C31</f>
        <v>353</v>
      </c>
      <c r="D31" s="91">
        <f t="shared" si="11"/>
        <v>0.9943661971830986</v>
      </c>
      <c r="E31" s="64">
        <f t="shared" si="12"/>
        <v>2</v>
      </c>
      <c r="F31" s="91">
        <f t="shared" si="13"/>
        <v>5.6338028169014088E-3</v>
      </c>
      <c r="G31" s="25"/>
      <c r="H31" s="63" t="s">
        <v>52</v>
      </c>
      <c r="I31" s="35">
        <f>+'TOTAL JULIO POR REGIÓN'!I31+'TOTAL AGOSTO POR REGIÓN'!I31+'TOTAL SEPTIEMBRE POR REGIÓN'!I31</f>
        <v>0</v>
      </c>
      <c r="J31" s="35">
        <f>+'TOTAL JULIO POR REGIÓN'!J31+'TOTAL AGOSTO POR REGIÓN'!J31+'TOTAL SEPTIEMBRE POR REGIÓN'!J31</f>
        <v>0</v>
      </c>
      <c r="K31" s="34">
        <v>0</v>
      </c>
      <c r="L31" s="81">
        <f t="shared" si="21"/>
        <v>0</v>
      </c>
      <c r="M31" s="34">
        <v>0</v>
      </c>
      <c r="N31" s="26"/>
      <c r="O31" s="63" t="s">
        <v>52</v>
      </c>
      <c r="P31" s="35">
        <f>+'TOTAL JULIO POR REGIÓN'!P31+'TOTAL AGOSTO POR REGIÓN'!P31+'TOTAL SEPTIEMBRE POR REGIÓN'!P31</f>
        <v>351</v>
      </c>
      <c r="Q31" s="35">
        <f>+'TOTAL JULIO POR REGIÓN'!Q31+'TOTAL AGOSTO POR REGIÓN'!Q31+'TOTAL SEPTIEMBRE POR REGIÓN'!Q31</f>
        <v>350</v>
      </c>
      <c r="R31" s="91">
        <f t="shared" si="15"/>
        <v>0.9971509971509972</v>
      </c>
      <c r="S31" s="81">
        <f t="shared" si="16"/>
        <v>1</v>
      </c>
      <c r="T31" s="91">
        <f t="shared" si="17"/>
        <v>2.8490028490028491E-3</v>
      </c>
      <c r="U31" s="26"/>
      <c r="V31" s="63" t="s">
        <v>52</v>
      </c>
      <c r="W31" s="35">
        <f>+'TOTAL JULIO POR REGIÓN'!W31+'TOTAL AGOSTO POR REGIÓN'!W31+'TOTAL SEPTIEMBRE POR REGIÓN'!W31</f>
        <v>318</v>
      </c>
      <c r="X31" s="81">
        <f>+'TOTAL JULIO POR REGIÓN'!X31+'TOTAL AGOSTO POR REGIÓN'!X31+'TOTAL SEPTIEMBRE POR REGIÓN'!X31</f>
        <v>317</v>
      </c>
      <c r="Y31" s="91">
        <f t="shared" si="18"/>
        <v>0.99685534591194969</v>
      </c>
      <c r="Z31" s="81">
        <f t="shared" si="19"/>
        <v>1</v>
      </c>
      <c r="AA31" s="91">
        <f t="shared" si="20"/>
        <v>3.1446540880503146E-3</v>
      </c>
    </row>
    <row r="32" spans="1:27" x14ac:dyDescent="0.25">
      <c r="A32" s="63" t="s">
        <v>53</v>
      </c>
      <c r="B32" s="35">
        <f>+'TOTAL JULIO POR REGIÓN'!B32+'TOTAL AGOSTO POR REGIÓN'!B32+'TOTAL SEPTIEMBRE POR REGIÓN'!B32</f>
        <v>62</v>
      </c>
      <c r="C32" s="35">
        <f>+'TOTAL JULIO POR REGIÓN'!C32+'TOTAL AGOSTO POR REGIÓN'!C32+'TOTAL SEPTIEMBRE POR REGIÓN'!C32</f>
        <v>60</v>
      </c>
      <c r="D32" s="91">
        <f t="shared" si="11"/>
        <v>0.967741935483871</v>
      </c>
      <c r="E32" s="64">
        <f t="shared" si="12"/>
        <v>2</v>
      </c>
      <c r="F32" s="91">
        <f t="shared" si="13"/>
        <v>3.2258064516129031E-2</v>
      </c>
      <c r="G32" s="25"/>
      <c r="H32" s="63" t="s">
        <v>53</v>
      </c>
      <c r="I32" s="35">
        <f>+'TOTAL JULIO POR REGIÓN'!I32+'TOTAL AGOSTO POR REGIÓN'!I32+'TOTAL SEPTIEMBRE POR REGIÓN'!I32</f>
        <v>0</v>
      </c>
      <c r="J32" s="35">
        <f>+'TOTAL JULIO POR REGIÓN'!J32+'TOTAL AGOSTO POR REGIÓN'!J32+'TOTAL SEPTIEMBRE POR REGIÓN'!J32</f>
        <v>0</v>
      </c>
      <c r="K32" s="34">
        <v>0</v>
      </c>
      <c r="L32" s="81">
        <f t="shared" si="21"/>
        <v>0</v>
      </c>
      <c r="M32" s="34">
        <v>0</v>
      </c>
      <c r="N32" s="26"/>
      <c r="O32" s="63" t="s">
        <v>53</v>
      </c>
      <c r="P32" s="35">
        <f>+'TOTAL JULIO POR REGIÓN'!P32+'TOTAL AGOSTO POR REGIÓN'!P32+'TOTAL SEPTIEMBRE POR REGIÓN'!P32</f>
        <v>59</v>
      </c>
      <c r="Q32" s="35">
        <f>+'TOTAL JULIO POR REGIÓN'!Q32+'TOTAL AGOSTO POR REGIÓN'!Q32+'TOTAL SEPTIEMBRE POR REGIÓN'!Q32</f>
        <v>59</v>
      </c>
      <c r="R32" s="91">
        <f t="shared" si="15"/>
        <v>1</v>
      </c>
      <c r="S32" s="81">
        <f t="shared" si="16"/>
        <v>0</v>
      </c>
      <c r="T32" s="91">
        <f t="shared" si="17"/>
        <v>0</v>
      </c>
      <c r="U32" s="26"/>
      <c r="V32" s="63" t="s">
        <v>53</v>
      </c>
      <c r="W32" s="35">
        <f>+'TOTAL JULIO POR REGIÓN'!W32+'TOTAL AGOSTO POR REGIÓN'!W32+'TOTAL SEPTIEMBRE POR REGIÓN'!W32</f>
        <v>100</v>
      </c>
      <c r="X32" s="81">
        <f>+'TOTAL JULIO POR REGIÓN'!X32+'TOTAL AGOSTO POR REGIÓN'!X32+'TOTAL SEPTIEMBRE POR REGIÓN'!X32</f>
        <v>100</v>
      </c>
      <c r="Y32" s="91">
        <f t="shared" si="18"/>
        <v>1</v>
      </c>
      <c r="Z32" s="81">
        <f t="shared" si="19"/>
        <v>0</v>
      </c>
      <c r="AA32" s="91">
        <f t="shared" si="20"/>
        <v>0</v>
      </c>
    </row>
    <row r="33" spans="1:27" x14ac:dyDescent="0.25">
      <c r="A33" s="63" t="s">
        <v>54</v>
      </c>
      <c r="B33" s="35">
        <f>+'TOTAL JULIO POR REGIÓN'!B33+'TOTAL AGOSTO POR REGIÓN'!B33+'TOTAL SEPTIEMBRE POR REGIÓN'!B33</f>
        <v>15</v>
      </c>
      <c r="C33" s="35">
        <f>+'TOTAL JULIO POR REGIÓN'!C33+'TOTAL AGOSTO POR REGIÓN'!C33+'TOTAL SEPTIEMBRE POR REGIÓN'!C33</f>
        <v>15</v>
      </c>
      <c r="D33" s="91">
        <f t="shared" si="11"/>
        <v>1</v>
      </c>
      <c r="E33" s="64">
        <f t="shared" si="12"/>
        <v>0</v>
      </c>
      <c r="F33" s="91">
        <f t="shared" si="13"/>
        <v>0</v>
      </c>
      <c r="G33" s="25"/>
      <c r="H33" s="63" t="s">
        <v>54</v>
      </c>
      <c r="I33" s="35">
        <f>+'TOTAL JULIO POR REGIÓN'!I33+'TOTAL AGOSTO POR REGIÓN'!I33+'TOTAL SEPTIEMBRE POR REGIÓN'!I33</f>
        <v>0</v>
      </c>
      <c r="J33" s="35">
        <f>+'TOTAL JULIO POR REGIÓN'!J33+'TOTAL AGOSTO POR REGIÓN'!J33+'TOTAL SEPTIEMBRE POR REGIÓN'!J33</f>
        <v>0</v>
      </c>
      <c r="K33" s="34">
        <v>0</v>
      </c>
      <c r="L33" s="81">
        <f t="shared" si="21"/>
        <v>0</v>
      </c>
      <c r="M33" s="34">
        <v>0</v>
      </c>
      <c r="N33" s="26"/>
      <c r="O33" s="63" t="s">
        <v>54</v>
      </c>
      <c r="P33" s="35">
        <f>+'TOTAL JULIO POR REGIÓN'!P33+'TOTAL AGOSTO POR REGIÓN'!P33+'TOTAL SEPTIEMBRE POR REGIÓN'!P33</f>
        <v>35</v>
      </c>
      <c r="Q33" s="35">
        <f>+'TOTAL JULIO POR REGIÓN'!Q33+'TOTAL AGOSTO POR REGIÓN'!Q33+'TOTAL SEPTIEMBRE POR REGIÓN'!Q33</f>
        <v>35</v>
      </c>
      <c r="R33" s="91">
        <f t="shared" si="15"/>
        <v>1</v>
      </c>
      <c r="S33" s="81">
        <f t="shared" si="16"/>
        <v>0</v>
      </c>
      <c r="T33" s="91">
        <f t="shared" si="17"/>
        <v>0</v>
      </c>
      <c r="U33" s="26"/>
      <c r="V33" s="63" t="s">
        <v>54</v>
      </c>
      <c r="W33" s="35">
        <f>+'TOTAL JULIO POR REGIÓN'!W33+'TOTAL AGOSTO POR REGIÓN'!W33+'TOTAL SEPTIEMBRE POR REGIÓN'!W33</f>
        <v>34</v>
      </c>
      <c r="X33" s="81">
        <f>+'TOTAL JULIO POR REGIÓN'!X33+'TOTAL AGOSTO POR REGIÓN'!X33+'TOTAL SEPTIEMBRE POR REGIÓN'!X33</f>
        <v>34</v>
      </c>
      <c r="Y33" s="91">
        <f t="shared" si="18"/>
        <v>1</v>
      </c>
      <c r="Z33" s="81">
        <f t="shared" si="19"/>
        <v>0</v>
      </c>
      <c r="AA33" s="91">
        <f t="shared" si="20"/>
        <v>0</v>
      </c>
    </row>
    <row r="34" spans="1:27" x14ac:dyDescent="0.25">
      <c r="A34" s="63" t="s">
        <v>55</v>
      </c>
      <c r="B34" s="35">
        <f>+'TOTAL JULIO POR REGIÓN'!B34+'TOTAL AGOSTO POR REGIÓN'!B34+'TOTAL SEPTIEMBRE POR REGIÓN'!B34</f>
        <v>18</v>
      </c>
      <c r="C34" s="35">
        <f>+'TOTAL JULIO POR REGIÓN'!C34+'TOTAL AGOSTO POR REGIÓN'!C34+'TOTAL SEPTIEMBRE POR REGIÓN'!C34</f>
        <v>18</v>
      </c>
      <c r="D34" s="91">
        <f t="shared" si="11"/>
        <v>1</v>
      </c>
      <c r="E34" s="64">
        <f t="shared" si="12"/>
        <v>0</v>
      </c>
      <c r="F34" s="91">
        <f t="shared" si="13"/>
        <v>0</v>
      </c>
      <c r="G34" s="25"/>
      <c r="H34" s="63" t="s">
        <v>55</v>
      </c>
      <c r="I34" s="35">
        <f>+'TOTAL JULIO POR REGIÓN'!I34+'TOTAL AGOSTO POR REGIÓN'!I34+'TOTAL SEPTIEMBRE POR REGIÓN'!I34</f>
        <v>0</v>
      </c>
      <c r="J34" s="35">
        <f>+'TOTAL JULIO POR REGIÓN'!J34+'TOTAL AGOSTO POR REGIÓN'!J34+'TOTAL SEPTIEMBRE POR REGIÓN'!J34</f>
        <v>0</v>
      </c>
      <c r="K34" s="34">
        <v>0</v>
      </c>
      <c r="L34" s="81">
        <f t="shared" si="21"/>
        <v>0</v>
      </c>
      <c r="M34" s="34">
        <v>0</v>
      </c>
      <c r="N34" s="26"/>
      <c r="O34" s="63" t="s">
        <v>55</v>
      </c>
      <c r="P34" s="35">
        <f>+'TOTAL JULIO POR REGIÓN'!P34+'TOTAL AGOSTO POR REGIÓN'!P34+'TOTAL SEPTIEMBRE POR REGIÓN'!P34</f>
        <v>5</v>
      </c>
      <c r="Q34" s="35">
        <f>+'TOTAL JULIO POR REGIÓN'!Q34+'TOTAL AGOSTO POR REGIÓN'!Q34+'TOTAL SEPTIEMBRE POR REGIÓN'!Q34</f>
        <v>5</v>
      </c>
      <c r="R34" s="91">
        <f t="shared" si="15"/>
        <v>1</v>
      </c>
      <c r="S34" s="81">
        <f t="shared" si="16"/>
        <v>0</v>
      </c>
      <c r="T34" s="91">
        <f t="shared" si="17"/>
        <v>0</v>
      </c>
      <c r="U34" s="26"/>
      <c r="V34" s="63" t="s">
        <v>55</v>
      </c>
      <c r="W34" s="35">
        <f>+'TOTAL JULIO POR REGIÓN'!W34+'TOTAL AGOSTO POR REGIÓN'!W34+'TOTAL SEPTIEMBRE POR REGIÓN'!W34</f>
        <v>29</v>
      </c>
      <c r="X34" s="81">
        <f>+'TOTAL JULIO POR REGIÓN'!X34+'TOTAL AGOSTO POR REGIÓN'!X34+'TOTAL SEPTIEMBRE POR REGIÓN'!X34</f>
        <v>29</v>
      </c>
      <c r="Y34" s="91">
        <f t="shared" si="18"/>
        <v>1</v>
      </c>
      <c r="Z34" s="81">
        <f t="shared" si="19"/>
        <v>0</v>
      </c>
      <c r="AA34" s="91">
        <f t="shared" si="20"/>
        <v>0</v>
      </c>
    </row>
    <row r="35" spans="1:27" x14ac:dyDescent="0.25">
      <c r="A35" s="63" t="s">
        <v>15</v>
      </c>
      <c r="B35" s="65">
        <f>SUM(B25:B34)</f>
        <v>2870</v>
      </c>
      <c r="C35" s="65">
        <f>SUM(C25:C34)</f>
        <v>2854</v>
      </c>
      <c r="D35" s="92">
        <f t="shared" si="11"/>
        <v>0.99442508710801392</v>
      </c>
      <c r="E35" s="76">
        <f t="shared" si="12"/>
        <v>16</v>
      </c>
      <c r="F35" s="92">
        <f t="shared" si="13"/>
        <v>5.5749128919860627E-3</v>
      </c>
      <c r="G35" s="25"/>
      <c r="H35" s="63" t="s">
        <v>15</v>
      </c>
      <c r="I35" s="65">
        <f>SUM(I25:I34)</f>
        <v>0</v>
      </c>
      <c r="J35" s="82">
        <f>SUM(J25:J34)</f>
        <v>0</v>
      </c>
      <c r="K35" s="36">
        <v>0</v>
      </c>
      <c r="L35" s="94">
        <f t="shared" si="21"/>
        <v>0</v>
      </c>
      <c r="M35" s="36">
        <v>0</v>
      </c>
      <c r="N35" s="26"/>
      <c r="O35" s="63" t="s">
        <v>15</v>
      </c>
      <c r="P35" s="65">
        <f>SUM(P25:P34)</f>
        <v>2712</v>
      </c>
      <c r="Q35" s="65">
        <f>SUM(Q25:Q34)</f>
        <v>2706</v>
      </c>
      <c r="R35" s="92">
        <f t="shared" si="15"/>
        <v>0.99778761061946908</v>
      </c>
      <c r="S35" s="94">
        <f t="shared" si="16"/>
        <v>6</v>
      </c>
      <c r="T35" s="92">
        <f t="shared" si="17"/>
        <v>2.2123893805309734E-3</v>
      </c>
      <c r="U35" s="26"/>
      <c r="V35" s="63" t="s">
        <v>15</v>
      </c>
      <c r="W35" s="65">
        <f>SUM(W25:W34)</f>
        <v>3239</v>
      </c>
      <c r="X35" s="65">
        <f>SUM(X25:X34)</f>
        <v>3229</v>
      </c>
      <c r="Y35" s="92">
        <f t="shared" si="18"/>
        <v>0.99691262735412167</v>
      </c>
      <c r="Z35" s="94">
        <f t="shared" si="19"/>
        <v>10</v>
      </c>
      <c r="AA35" s="92">
        <f t="shared" si="20"/>
        <v>3.0873726458783574E-3</v>
      </c>
    </row>
    <row r="36" spans="1:27" x14ac:dyDescent="0.25">
      <c r="A36" s="61"/>
      <c r="B36" s="37"/>
      <c r="C36" s="37"/>
      <c r="D36" s="37"/>
      <c r="E36" s="37"/>
      <c r="F36" s="37"/>
      <c r="G36" s="25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62"/>
      <c r="AA36" s="37"/>
    </row>
    <row r="37" spans="1:27" x14ac:dyDescent="0.25">
      <c r="A37" s="142" t="s">
        <v>56</v>
      </c>
      <c r="B37" s="142" t="s">
        <v>26</v>
      </c>
      <c r="C37" s="142" t="s">
        <v>27</v>
      </c>
      <c r="D37" s="138" t="s">
        <v>28</v>
      </c>
      <c r="E37" s="142" t="s">
        <v>29</v>
      </c>
      <c r="F37" s="138" t="s">
        <v>30</v>
      </c>
      <c r="G37" s="25"/>
      <c r="H37" s="142" t="s">
        <v>56</v>
      </c>
      <c r="I37" s="142" t="s">
        <v>26</v>
      </c>
      <c r="J37" s="142" t="s">
        <v>27</v>
      </c>
      <c r="K37" s="138" t="s">
        <v>28</v>
      </c>
      <c r="L37" s="142" t="s">
        <v>29</v>
      </c>
      <c r="M37" s="138" t="s">
        <v>30</v>
      </c>
      <c r="N37" s="26"/>
      <c r="O37" s="142" t="s">
        <v>56</v>
      </c>
      <c r="P37" s="142" t="s">
        <v>26</v>
      </c>
      <c r="Q37" s="142" t="s">
        <v>27</v>
      </c>
      <c r="R37" s="138" t="s">
        <v>28</v>
      </c>
      <c r="S37" s="142" t="s">
        <v>29</v>
      </c>
      <c r="T37" s="138" t="s">
        <v>30</v>
      </c>
      <c r="U37" s="26"/>
      <c r="V37" s="142" t="s">
        <v>56</v>
      </c>
      <c r="W37" s="142" t="s">
        <v>26</v>
      </c>
      <c r="X37" s="142" t="s">
        <v>27</v>
      </c>
      <c r="Y37" s="138" t="s">
        <v>28</v>
      </c>
      <c r="Z37" s="142" t="s">
        <v>29</v>
      </c>
      <c r="AA37" s="138" t="s">
        <v>30</v>
      </c>
    </row>
    <row r="38" spans="1:27" x14ac:dyDescent="0.25">
      <c r="A38" s="142"/>
      <c r="B38" s="142"/>
      <c r="C38" s="142"/>
      <c r="D38" s="138"/>
      <c r="E38" s="142"/>
      <c r="F38" s="138"/>
      <c r="G38" s="25"/>
      <c r="H38" s="142"/>
      <c r="I38" s="142"/>
      <c r="J38" s="142"/>
      <c r="K38" s="138"/>
      <c r="L38" s="142"/>
      <c r="M38" s="138"/>
      <c r="N38" s="26"/>
      <c r="O38" s="142"/>
      <c r="P38" s="142"/>
      <c r="Q38" s="142"/>
      <c r="R38" s="138"/>
      <c r="S38" s="142"/>
      <c r="T38" s="138"/>
      <c r="U38" s="26"/>
      <c r="V38" s="142"/>
      <c r="W38" s="142"/>
      <c r="X38" s="142"/>
      <c r="Y38" s="138"/>
      <c r="Z38" s="142"/>
      <c r="AA38" s="138"/>
    </row>
    <row r="39" spans="1:27" x14ac:dyDescent="0.25">
      <c r="A39" s="72" t="s">
        <v>57</v>
      </c>
      <c r="B39" s="38">
        <f>+'TOTAL JULIO POR REGIÓN'!B39+'TOTAL AGOSTO POR REGIÓN'!B39+'TOTAL SEPTIEMBRE POR REGIÓN'!B39</f>
        <v>7497</v>
      </c>
      <c r="C39" s="38">
        <f>+'TOTAL JULIO POR REGIÓN'!C39+'TOTAL AGOSTO POR REGIÓN'!C39+'TOTAL SEPTIEMBRE POR REGIÓN'!C39</f>
        <v>7450</v>
      </c>
      <c r="D39" s="87">
        <f>+C39/B39</f>
        <v>0.99373082566359883</v>
      </c>
      <c r="E39" s="73">
        <f>+B39-C39</f>
        <v>47</v>
      </c>
      <c r="F39" s="87">
        <f>+E39/B39</f>
        <v>6.2691743364012269E-3</v>
      </c>
      <c r="G39" s="25"/>
      <c r="H39" s="72" t="s">
        <v>57</v>
      </c>
      <c r="I39" s="38">
        <f>+'TOTAL JULIO POR REGIÓN'!I39+'TOTAL AGOSTO POR REGIÓN'!I39+'TOTAL SEPTIEMBRE POR REGIÓN'!I39</f>
        <v>0</v>
      </c>
      <c r="J39" s="38">
        <f>+'TOTAL JULIO POR REGIÓN'!J39+'TOTAL AGOSTO POR REGIÓN'!J39+'TOTAL SEPTIEMBRE POR REGIÓN'!J39</f>
        <v>0</v>
      </c>
      <c r="K39" s="39">
        <v>0</v>
      </c>
      <c r="L39" s="40">
        <f>+I39-J39</f>
        <v>0</v>
      </c>
      <c r="M39" s="39">
        <v>0</v>
      </c>
      <c r="N39" s="26"/>
      <c r="O39" s="72" t="s">
        <v>57</v>
      </c>
      <c r="P39" s="38">
        <f>+'TOTAL JULIO POR REGIÓN'!P39+'TOTAL AGOSTO POR REGIÓN'!P39+'TOTAL SEPTIEMBRE POR REGIÓN'!P39</f>
        <v>3794</v>
      </c>
      <c r="Q39" s="38">
        <f>+'TOTAL JULIO POR REGIÓN'!Q39+'TOTAL AGOSTO POR REGIÓN'!Q39+'TOTAL SEPTIEMBRE POR REGIÓN'!Q39</f>
        <v>3779</v>
      </c>
      <c r="R39" s="87">
        <f>+Q39/P39</f>
        <v>0.99604638903531895</v>
      </c>
      <c r="S39" s="40">
        <f>+P39-Q39</f>
        <v>15</v>
      </c>
      <c r="T39" s="87">
        <f>+S39/P39</f>
        <v>3.9536109646810752E-3</v>
      </c>
      <c r="U39" s="26"/>
      <c r="V39" s="72" t="s">
        <v>57</v>
      </c>
      <c r="W39" s="38">
        <f>+'TOTAL JULIO POR REGIÓN'!W39+'TOTAL AGOSTO POR REGIÓN'!W39+'TOTAL SEPTIEMBRE POR REGIÓN'!W39</f>
        <v>4246</v>
      </c>
      <c r="X39" s="40">
        <f>+'TOTAL JULIO POR REGIÓN'!X39+'TOTAL AGOSTO POR REGIÓN'!X39+'TOTAL SEPTIEMBRE POR REGIÓN'!X39</f>
        <v>4237</v>
      </c>
      <c r="Y39" s="87">
        <f>+X39/W39</f>
        <v>0.99788035798398489</v>
      </c>
      <c r="Z39" s="40">
        <f>+W39-X39</f>
        <v>9</v>
      </c>
      <c r="AA39" s="87">
        <f>+Z39/W39</f>
        <v>2.1196420160150731E-3</v>
      </c>
    </row>
    <row r="40" spans="1:27" x14ac:dyDescent="0.25">
      <c r="A40" s="72" t="s">
        <v>58</v>
      </c>
      <c r="B40" s="38">
        <f>+'TOTAL JULIO POR REGIÓN'!B40+'TOTAL AGOSTO POR REGIÓN'!B40+'TOTAL SEPTIEMBRE POR REGIÓN'!B40</f>
        <v>7981</v>
      </c>
      <c r="C40" s="38">
        <f>+'TOTAL JULIO POR REGIÓN'!C40+'TOTAL AGOSTO POR REGIÓN'!C40+'TOTAL SEPTIEMBRE POR REGIÓN'!C40</f>
        <v>7921</v>
      </c>
      <c r="D40" s="87">
        <f t="shared" ref="D40:D49" si="22">+C40/B40</f>
        <v>0.99248214509459964</v>
      </c>
      <c r="E40" s="73">
        <f t="shared" ref="E40:E49" si="23">+B40-C40</f>
        <v>60</v>
      </c>
      <c r="F40" s="87">
        <f t="shared" ref="F40:F49" si="24">+E40/B40</f>
        <v>7.5178549054003259E-3</v>
      </c>
      <c r="G40" s="25"/>
      <c r="H40" s="72" t="s">
        <v>58</v>
      </c>
      <c r="I40" s="38">
        <f>+'TOTAL JULIO POR REGIÓN'!I40+'TOTAL AGOSTO POR REGIÓN'!I40+'TOTAL SEPTIEMBRE POR REGIÓN'!I40</f>
        <v>0</v>
      </c>
      <c r="J40" s="38">
        <f>+'TOTAL JULIO POR REGIÓN'!J40+'TOTAL AGOSTO POR REGIÓN'!J40+'TOTAL SEPTIEMBRE POR REGIÓN'!J40</f>
        <v>0</v>
      </c>
      <c r="K40" s="39">
        <v>0</v>
      </c>
      <c r="L40" s="40">
        <f t="shared" ref="L40" si="25">+I40-J40</f>
        <v>0</v>
      </c>
      <c r="M40" s="39">
        <v>0</v>
      </c>
      <c r="N40" s="26"/>
      <c r="O40" s="72" t="s">
        <v>58</v>
      </c>
      <c r="P40" s="38">
        <f>+'TOTAL JULIO POR REGIÓN'!P40+'TOTAL AGOSTO POR REGIÓN'!P40+'TOTAL SEPTIEMBRE POR REGIÓN'!P40</f>
        <v>6543</v>
      </c>
      <c r="Q40" s="38">
        <f>+'TOTAL JULIO POR REGIÓN'!Q40+'TOTAL AGOSTO POR REGIÓN'!Q40+'TOTAL SEPTIEMBRE POR REGIÓN'!Q40</f>
        <v>6515</v>
      </c>
      <c r="R40" s="87">
        <f t="shared" ref="R40:R47" si="26">+Q40/P40</f>
        <v>0.99572061745376739</v>
      </c>
      <c r="S40" s="40">
        <f t="shared" ref="S40:S47" si="27">+P40-Q40</f>
        <v>28</v>
      </c>
      <c r="T40" s="87">
        <f t="shared" ref="T40:T47" si="28">+S40/P40</f>
        <v>4.2793825462326147E-3</v>
      </c>
      <c r="U40" s="26"/>
      <c r="V40" s="72" t="s">
        <v>58</v>
      </c>
      <c r="W40" s="38">
        <f>+'TOTAL JULIO POR REGIÓN'!W40+'TOTAL AGOSTO POR REGIÓN'!W40+'TOTAL SEPTIEMBRE POR REGIÓN'!W40</f>
        <v>5292</v>
      </c>
      <c r="X40" s="40">
        <f>+'TOTAL JULIO POR REGIÓN'!X40+'TOTAL AGOSTO POR REGIÓN'!X40+'TOTAL SEPTIEMBRE POR REGIÓN'!X40</f>
        <v>5276</v>
      </c>
      <c r="Y40" s="87">
        <f t="shared" ref="Y40:Y47" si="29">+X40/W40</f>
        <v>0.99697656840513982</v>
      </c>
      <c r="Z40" s="40">
        <f t="shared" ref="Z40:Z46" si="30">+W40-X40</f>
        <v>16</v>
      </c>
      <c r="AA40" s="87">
        <f t="shared" ref="AA40:AA47" si="31">+Z40/W40</f>
        <v>3.0234315948601664E-3</v>
      </c>
    </row>
    <row r="41" spans="1:27" x14ac:dyDescent="0.25">
      <c r="A41" s="72" t="s">
        <v>59</v>
      </c>
      <c r="B41" s="38">
        <f>+'TOTAL JULIO POR REGIÓN'!B41+'TOTAL AGOSTO POR REGIÓN'!B41+'TOTAL SEPTIEMBRE POR REGIÓN'!B41</f>
        <v>129</v>
      </c>
      <c r="C41" s="38">
        <f>+'TOTAL JULIO POR REGIÓN'!C41+'TOTAL AGOSTO POR REGIÓN'!C41+'TOTAL SEPTIEMBRE POR REGIÓN'!C41</f>
        <v>129</v>
      </c>
      <c r="D41" s="87">
        <f t="shared" si="22"/>
        <v>1</v>
      </c>
      <c r="E41" s="73">
        <f t="shared" si="23"/>
        <v>0</v>
      </c>
      <c r="F41" s="87">
        <f t="shared" si="24"/>
        <v>0</v>
      </c>
      <c r="G41" s="25"/>
      <c r="H41" s="72" t="s">
        <v>59</v>
      </c>
      <c r="I41" s="38">
        <f>+'TOTAL JULIO POR REGIÓN'!I41+'TOTAL AGOSTO POR REGIÓN'!I41+'TOTAL SEPTIEMBRE POR REGIÓN'!I41</f>
        <v>0</v>
      </c>
      <c r="J41" s="38">
        <f>+'TOTAL JULIO POR REGIÓN'!J41+'TOTAL AGOSTO POR REGIÓN'!J41+'TOTAL SEPTIEMBRE POR REGIÓN'!J41</f>
        <v>0</v>
      </c>
      <c r="K41" s="39">
        <v>0</v>
      </c>
      <c r="L41" s="40">
        <f t="shared" ref="L41:L47" si="32">+I41-J41</f>
        <v>0</v>
      </c>
      <c r="M41" s="39">
        <v>0</v>
      </c>
      <c r="N41" s="26"/>
      <c r="O41" s="72" t="s">
        <v>59</v>
      </c>
      <c r="P41" s="38">
        <f>+'TOTAL JULIO POR REGIÓN'!P41+'TOTAL AGOSTO POR REGIÓN'!P41+'TOTAL SEPTIEMBRE POR REGIÓN'!P41</f>
        <v>141</v>
      </c>
      <c r="Q41" s="38">
        <f>+'TOTAL JULIO POR REGIÓN'!Q41+'TOTAL AGOSTO POR REGIÓN'!Q41+'TOTAL SEPTIEMBRE POR REGIÓN'!Q41</f>
        <v>141</v>
      </c>
      <c r="R41" s="87">
        <f t="shared" si="26"/>
        <v>1</v>
      </c>
      <c r="S41" s="40">
        <f t="shared" si="27"/>
        <v>0</v>
      </c>
      <c r="T41" s="87">
        <f t="shared" si="28"/>
        <v>0</v>
      </c>
      <c r="U41" s="26"/>
      <c r="V41" s="72" t="s">
        <v>59</v>
      </c>
      <c r="W41" s="38">
        <f>+'TOTAL JULIO POR REGIÓN'!W41+'TOTAL AGOSTO POR REGIÓN'!W41+'TOTAL SEPTIEMBRE POR REGIÓN'!W41</f>
        <v>233</v>
      </c>
      <c r="X41" s="40">
        <f>+'TOTAL JULIO POR REGIÓN'!X41+'TOTAL AGOSTO POR REGIÓN'!X41+'TOTAL SEPTIEMBRE POR REGIÓN'!X41</f>
        <v>233</v>
      </c>
      <c r="Y41" s="87">
        <f t="shared" si="29"/>
        <v>1</v>
      </c>
      <c r="Z41" s="40">
        <f t="shared" si="30"/>
        <v>0</v>
      </c>
      <c r="AA41" s="87">
        <f t="shared" si="31"/>
        <v>0</v>
      </c>
    </row>
    <row r="42" spans="1:27" x14ac:dyDescent="0.25">
      <c r="A42" s="72" t="s">
        <v>60</v>
      </c>
      <c r="B42" s="38">
        <f>+'TOTAL JULIO POR REGIÓN'!B42+'TOTAL AGOSTO POR REGIÓN'!B42+'TOTAL SEPTIEMBRE POR REGIÓN'!B42</f>
        <v>95</v>
      </c>
      <c r="C42" s="38">
        <f>+'TOTAL JULIO POR REGIÓN'!C42+'TOTAL AGOSTO POR REGIÓN'!C42+'TOTAL SEPTIEMBRE POR REGIÓN'!C42</f>
        <v>95</v>
      </c>
      <c r="D42" s="87">
        <f t="shared" si="22"/>
        <v>1</v>
      </c>
      <c r="E42" s="73">
        <f t="shared" si="23"/>
        <v>0</v>
      </c>
      <c r="F42" s="87">
        <f t="shared" si="24"/>
        <v>0</v>
      </c>
      <c r="G42" s="25"/>
      <c r="H42" s="72" t="s">
        <v>60</v>
      </c>
      <c r="I42" s="38">
        <f>+'TOTAL JULIO POR REGIÓN'!I42+'TOTAL AGOSTO POR REGIÓN'!I42+'TOTAL SEPTIEMBRE POR REGIÓN'!I42</f>
        <v>0</v>
      </c>
      <c r="J42" s="38">
        <f>+'TOTAL JULIO POR REGIÓN'!J42+'TOTAL AGOSTO POR REGIÓN'!J42+'TOTAL SEPTIEMBRE POR REGIÓN'!J42</f>
        <v>0</v>
      </c>
      <c r="K42" s="39">
        <v>0</v>
      </c>
      <c r="L42" s="40">
        <f t="shared" si="32"/>
        <v>0</v>
      </c>
      <c r="M42" s="39">
        <v>0</v>
      </c>
      <c r="N42" s="26"/>
      <c r="O42" s="72" t="s">
        <v>60</v>
      </c>
      <c r="P42" s="38">
        <f>+'TOTAL JULIO POR REGIÓN'!P42+'TOTAL AGOSTO POR REGIÓN'!P42+'TOTAL SEPTIEMBRE POR REGIÓN'!P42</f>
        <v>115</v>
      </c>
      <c r="Q42" s="38">
        <f>+'TOTAL JULIO POR REGIÓN'!Q42+'TOTAL AGOSTO POR REGIÓN'!Q42+'TOTAL SEPTIEMBRE POR REGIÓN'!Q42</f>
        <v>115</v>
      </c>
      <c r="R42" s="87">
        <f t="shared" si="26"/>
        <v>1</v>
      </c>
      <c r="S42" s="40">
        <f t="shared" si="27"/>
        <v>0</v>
      </c>
      <c r="T42" s="87">
        <f t="shared" si="28"/>
        <v>0</v>
      </c>
      <c r="U42" s="26"/>
      <c r="V42" s="72" t="s">
        <v>60</v>
      </c>
      <c r="W42" s="38">
        <f>+'TOTAL JULIO POR REGIÓN'!W42+'TOTAL AGOSTO POR REGIÓN'!W42+'TOTAL SEPTIEMBRE POR REGIÓN'!W42</f>
        <v>330</v>
      </c>
      <c r="X42" s="40">
        <f>+'TOTAL JULIO POR REGIÓN'!X42+'TOTAL AGOSTO POR REGIÓN'!X42+'TOTAL SEPTIEMBRE POR REGIÓN'!X42</f>
        <v>329</v>
      </c>
      <c r="Y42" s="87">
        <f t="shared" si="29"/>
        <v>0.99696969696969695</v>
      </c>
      <c r="Z42" s="40">
        <f t="shared" si="30"/>
        <v>1</v>
      </c>
      <c r="AA42" s="87">
        <f t="shared" si="31"/>
        <v>3.0303030303030303E-3</v>
      </c>
    </row>
    <row r="43" spans="1:27" x14ac:dyDescent="0.25">
      <c r="A43" s="72" t="s">
        <v>61</v>
      </c>
      <c r="B43" s="38">
        <f>+'TOTAL JULIO POR REGIÓN'!B43+'TOTAL AGOSTO POR REGIÓN'!B43+'TOTAL SEPTIEMBRE POR REGIÓN'!B43</f>
        <v>861</v>
      </c>
      <c r="C43" s="38">
        <f>+'TOTAL JULIO POR REGIÓN'!C43+'TOTAL AGOSTO POR REGIÓN'!C43+'TOTAL SEPTIEMBRE POR REGIÓN'!C43</f>
        <v>856</v>
      </c>
      <c r="D43" s="87">
        <f t="shared" si="22"/>
        <v>0.9941927990708479</v>
      </c>
      <c r="E43" s="73">
        <f t="shared" si="23"/>
        <v>5</v>
      </c>
      <c r="F43" s="87">
        <f t="shared" si="24"/>
        <v>5.8072009291521487E-3</v>
      </c>
      <c r="G43" s="25"/>
      <c r="H43" s="72" t="s">
        <v>61</v>
      </c>
      <c r="I43" s="38">
        <f>+'TOTAL JULIO POR REGIÓN'!I43+'TOTAL AGOSTO POR REGIÓN'!I43+'TOTAL SEPTIEMBRE POR REGIÓN'!I43</f>
        <v>0</v>
      </c>
      <c r="J43" s="38">
        <f>+'TOTAL JULIO POR REGIÓN'!J43+'TOTAL AGOSTO POR REGIÓN'!J43+'TOTAL SEPTIEMBRE POR REGIÓN'!J43</f>
        <v>0</v>
      </c>
      <c r="K43" s="39">
        <v>0</v>
      </c>
      <c r="L43" s="40">
        <f t="shared" si="32"/>
        <v>0</v>
      </c>
      <c r="M43" s="39">
        <v>0</v>
      </c>
      <c r="N43" s="26"/>
      <c r="O43" s="72" t="s">
        <v>61</v>
      </c>
      <c r="P43" s="38">
        <f>+'TOTAL JULIO POR REGIÓN'!P43+'TOTAL AGOSTO POR REGIÓN'!P43+'TOTAL SEPTIEMBRE POR REGIÓN'!P43</f>
        <v>751</v>
      </c>
      <c r="Q43" s="38">
        <f>+'TOTAL JULIO POR REGIÓN'!Q43+'TOTAL AGOSTO POR REGIÓN'!Q43+'TOTAL SEPTIEMBRE POR REGIÓN'!Q43</f>
        <v>749</v>
      </c>
      <c r="R43" s="87">
        <f t="shared" si="26"/>
        <v>0.99733688415446076</v>
      </c>
      <c r="S43" s="40">
        <f t="shared" si="27"/>
        <v>2</v>
      </c>
      <c r="T43" s="87">
        <f t="shared" si="28"/>
        <v>2.6631158455392811E-3</v>
      </c>
      <c r="U43" s="26"/>
      <c r="V43" s="72" t="s">
        <v>61</v>
      </c>
      <c r="W43" s="38">
        <f>+'TOTAL JULIO POR REGIÓN'!W43+'TOTAL AGOSTO POR REGIÓN'!W43+'TOTAL SEPTIEMBRE POR REGIÓN'!W43</f>
        <v>757</v>
      </c>
      <c r="X43" s="40">
        <f>+'TOTAL JULIO POR REGIÓN'!X43+'TOTAL AGOSTO POR REGIÓN'!X43+'TOTAL SEPTIEMBRE POR REGIÓN'!X43</f>
        <v>755</v>
      </c>
      <c r="Y43" s="87">
        <f t="shared" si="29"/>
        <v>0.99735799207397624</v>
      </c>
      <c r="Z43" s="40">
        <f t="shared" si="30"/>
        <v>2</v>
      </c>
      <c r="AA43" s="87">
        <f t="shared" si="31"/>
        <v>2.6420079260237781E-3</v>
      </c>
    </row>
    <row r="44" spans="1:27" x14ac:dyDescent="0.25">
      <c r="A44" s="72" t="s">
        <v>62</v>
      </c>
      <c r="B44" s="38">
        <f>+'TOTAL JULIO POR REGIÓN'!B44+'TOTAL AGOSTO POR REGIÓN'!B44+'TOTAL SEPTIEMBRE POR REGIÓN'!B44</f>
        <v>45</v>
      </c>
      <c r="C44" s="38">
        <f>+'TOTAL JULIO POR REGIÓN'!C44+'TOTAL AGOSTO POR REGIÓN'!C44+'TOTAL SEPTIEMBRE POR REGIÓN'!C44</f>
        <v>45</v>
      </c>
      <c r="D44" s="87">
        <f t="shared" si="22"/>
        <v>1</v>
      </c>
      <c r="E44" s="73">
        <f t="shared" si="23"/>
        <v>0</v>
      </c>
      <c r="F44" s="87">
        <f t="shared" si="24"/>
        <v>0</v>
      </c>
      <c r="G44" s="25"/>
      <c r="H44" s="72" t="s">
        <v>62</v>
      </c>
      <c r="I44" s="38">
        <f>+'TOTAL JULIO POR REGIÓN'!I44+'TOTAL AGOSTO POR REGIÓN'!I44+'TOTAL SEPTIEMBRE POR REGIÓN'!I44</f>
        <v>0</v>
      </c>
      <c r="J44" s="38">
        <f>+'TOTAL JULIO POR REGIÓN'!J44+'TOTAL AGOSTO POR REGIÓN'!J44+'TOTAL SEPTIEMBRE POR REGIÓN'!J44</f>
        <v>0</v>
      </c>
      <c r="K44" s="39">
        <v>0</v>
      </c>
      <c r="L44" s="40">
        <f t="shared" si="32"/>
        <v>0</v>
      </c>
      <c r="M44" s="39">
        <v>0</v>
      </c>
      <c r="N44" s="26"/>
      <c r="O44" s="72" t="s">
        <v>62</v>
      </c>
      <c r="P44" s="38">
        <f>+'TOTAL JULIO POR REGIÓN'!P44+'TOTAL AGOSTO POR REGIÓN'!P44+'TOTAL SEPTIEMBRE POR REGIÓN'!P44</f>
        <v>67</v>
      </c>
      <c r="Q44" s="38">
        <f>+'TOTAL JULIO POR REGIÓN'!Q44+'TOTAL AGOSTO POR REGIÓN'!Q44+'TOTAL SEPTIEMBRE POR REGIÓN'!Q44</f>
        <v>67</v>
      </c>
      <c r="R44" s="87">
        <f t="shared" si="26"/>
        <v>1</v>
      </c>
      <c r="S44" s="40">
        <f t="shared" si="27"/>
        <v>0</v>
      </c>
      <c r="T44" s="87">
        <f t="shared" si="28"/>
        <v>0</v>
      </c>
      <c r="U44" s="26"/>
      <c r="V44" s="72" t="s">
        <v>62</v>
      </c>
      <c r="W44" s="38">
        <f>+'TOTAL JULIO POR REGIÓN'!W44+'TOTAL AGOSTO POR REGIÓN'!W44+'TOTAL SEPTIEMBRE POR REGIÓN'!W44</f>
        <v>167</v>
      </c>
      <c r="X44" s="40">
        <f>+'TOTAL JULIO POR REGIÓN'!X44+'TOTAL AGOSTO POR REGIÓN'!X44+'TOTAL SEPTIEMBRE POR REGIÓN'!X44</f>
        <v>167</v>
      </c>
      <c r="Y44" s="87">
        <f t="shared" si="29"/>
        <v>1</v>
      </c>
      <c r="Z44" s="40">
        <f t="shared" si="30"/>
        <v>0</v>
      </c>
      <c r="AA44" s="87">
        <f t="shared" si="31"/>
        <v>0</v>
      </c>
    </row>
    <row r="45" spans="1:27" x14ac:dyDescent="0.25">
      <c r="A45" s="72" t="s">
        <v>63</v>
      </c>
      <c r="B45" s="38">
        <f>+'TOTAL JULIO POR REGIÓN'!B45+'TOTAL AGOSTO POR REGIÓN'!B45+'TOTAL SEPTIEMBRE POR REGIÓN'!B45</f>
        <v>585</v>
      </c>
      <c r="C45" s="38">
        <f>+'TOTAL JULIO POR REGIÓN'!C45+'TOTAL AGOSTO POR REGIÓN'!C45+'TOTAL SEPTIEMBRE POR REGIÓN'!C45</f>
        <v>583</v>
      </c>
      <c r="D45" s="87">
        <f t="shared" si="22"/>
        <v>0.99658119658119659</v>
      </c>
      <c r="E45" s="73">
        <f t="shared" si="23"/>
        <v>2</v>
      </c>
      <c r="F45" s="87">
        <f t="shared" si="24"/>
        <v>3.4188034188034188E-3</v>
      </c>
      <c r="G45" s="25"/>
      <c r="H45" s="72" t="s">
        <v>63</v>
      </c>
      <c r="I45" s="38">
        <f>+'TOTAL JULIO POR REGIÓN'!I45+'TOTAL AGOSTO POR REGIÓN'!I45+'TOTAL SEPTIEMBRE POR REGIÓN'!I45</f>
        <v>0</v>
      </c>
      <c r="J45" s="38">
        <f>+'TOTAL JULIO POR REGIÓN'!J45+'TOTAL AGOSTO POR REGIÓN'!J45+'TOTAL SEPTIEMBRE POR REGIÓN'!J45</f>
        <v>0</v>
      </c>
      <c r="K45" s="39">
        <v>0</v>
      </c>
      <c r="L45" s="40">
        <f t="shared" si="32"/>
        <v>0</v>
      </c>
      <c r="M45" s="39">
        <v>0</v>
      </c>
      <c r="N45" s="26"/>
      <c r="O45" s="72" t="s">
        <v>63</v>
      </c>
      <c r="P45" s="38">
        <f>+'TOTAL JULIO POR REGIÓN'!P45+'TOTAL AGOSTO POR REGIÓN'!P45+'TOTAL SEPTIEMBRE POR REGIÓN'!P45</f>
        <v>483</v>
      </c>
      <c r="Q45" s="38">
        <f>+'TOTAL JULIO POR REGIÓN'!Q45+'TOTAL AGOSTO POR REGIÓN'!Q45+'TOTAL SEPTIEMBRE POR REGIÓN'!Q45</f>
        <v>481</v>
      </c>
      <c r="R45" s="87">
        <f t="shared" si="26"/>
        <v>0.99585921325051763</v>
      </c>
      <c r="S45" s="40">
        <f t="shared" si="27"/>
        <v>2</v>
      </c>
      <c r="T45" s="87">
        <f t="shared" si="28"/>
        <v>4.140786749482402E-3</v>
      </c>
      <c r="U45" s="26"/>
      <c r="V45" s="72" t="s">
        <v>63</v>
      </c>
      <c r="W45" s="38">
        <f>+'TOTAL JULIO POR REGIÓN'!W45+'TOTAL AGOSTO POR REGIÓN'!W45+'TOTAL SEPTIEMBRE POR REGIÓN'!W45</f>
        <v>576</v>
      </c>
      <c r="X45" s="40">
        <f>+'TOTAL JULIO POR REGIÓN'!X45+'TOTAL AGOSTO POR REGIÓN'!X45+'TOTAL SEPTIEMBRE POR REGIÓN'!X45</f>
        <v>575</v>
      </c>
      <c r="Y45" s="87">
        <f t="shared" si="29"/>
        <v>0.99826388888888884</v>
      </c>
      <c r="Z45" s="40">
        <f t="shared" si="30"/>
        <v>1</v>
      </c>
      <c r="AA45" s="87">
        <f t="shared" si="31"/>
        <v>1.736111111111111E-3</v>
      </c>
    </row>
    <row r="46" spans="1:27" x14ac:dyDescent="0.25">
      <c r="A46" s="72" t="s">
        <v>64</v>
      </c>
      <c r="B46" s="38">
        <f>+'TOTAL JULIO POR REGIÓN'!B46+'TOTAL AGOSTO POR REGIÓN'!B46+'TOTAL SEPTIEMBRE POR REGIÓN'!B46</f>
        <v>931</v>
      </c>
      <c r="C46" s="38">
        <f>+'TOTAL JULIO POR REGIÓN'!C46+'TOTAL AGOSTO POR REGIÓN'!C46+'TOTAL SEPTIEMBRE POR REGIÓN'!C46</f>
        <v>924</v>
      </c>
      <c r="D46" s="87">
        <f t="shared" si="22"/>
        <v>0.99248120300751874</v>
      </c>
      <c r="E46" s="73">
        <f t="shared" si="23"/>
        <v>7</v>
      </c>
      <c r="F46" s="87">
        <f t="shared" si="24"/>
        <v>7.5187969924812026E-3</v>
      </c>
      <c r="G46" s="25"/>
      <c r="H46" s="72" t="s">
        <v>64</v>
      </c>
      <c r="I46" s="38">
        <f>+'TOTAL JULIO POR REGIÓN'!I46+'TOTAL AGOSTO POR REGIÓN'!I46+'TOTAL SEPTIEMBRE POR REGIÓN'!I46</f>
        <v>0</v>
      </c>
      <c r="J46" s="38">
        <f>+'TOTAL JULIO POR REGIÓN'!J46+'TOTAL AGOSTO POR REGIÓN'!J46+'TOTAL SEPTIEMBRE POR REGIÓN'!J46</f>
        <v>0</v>
      </c>
      <c r="K46" s="39">
        <v>0</v>
      </c>
      <c r="L46" s="40">
        <f t="shared" si="32"/>
        <v>0</v>
      </c>
      <c r="M46" s="39">
        <v>0</v>
      </c>
      <c r="N46" s="26"/>
      <c r="O46" s="72" t="s">
        <v>64</v>
      </c>
      <c r="P46" s="38">
        <f>+'TOTAL JULIO POR REGIÓN'!P46+'TOTAL AGOSTO POR REGIÓN'!P46+'TOTAL SEPTIEMBRE POR REGIÓN'!P46</f>
        <v>798</v>
      </c>
      <c r="Q46" s="38">
        <f>+'TOTAL JULIO POR REGIÓN'!Q46+'TOTAL AGOSTO POR REGIÓN'!Q46+'TOTAL SEPTIEMBRE POR REGIÓN'!Q46</f>
        <v>793</v>
      </c>
      <c r="R46" s="87">
        <f t="shared" si="26"/>
        <v>0.99373433583959903</v>
      </c>
      <c r="S46" s="40">
        <f t="shared" si="27"/>
        <v>5</v>
      </c>
      <c r="T46" s="87">
        <f t="shared" si="28"/>
        <v>6.2656641604010022E-3</v>
      </c>
      <c r="U46" s="26"/>
      <c r="V46" s="72" t="s">
        <v>64</v>
      </c>
      <c r="W46" s="38">
        <f>+'TOTAL JULIO POR REGIÓN'!W46+'TOTAL AGOSTO POR REGIÓN'!W46+'TOTAL SEPTIEMBRE POR REGIÓN'!W46</f>
        <v>985</v>
      </c>
      <c r="X46" s="40">
        <f>+'TOTAL JULIO POR REGIÓN'!X46+'TOTAL AGOSTO POR REGIÓN'!X46+'TOTAL SEPTIEMBRE POR REGIÓN'!X46</f>
        <v>983</v>
      </c>
      <c r="Y46" s="87">
        <f t="shared" si="29"/>
        <v>0.99796954314720809</v>
      </c>
      <c r="Z46" s="40">
        <f t="shared" si="30"/>
        <v>2</v>
      </c>
      <c r="AA46" s="87">
        <f t="shared" si="31"/>
        <v>2.0304568527918783E-3</v>
      </c>
    </row>
    <row r="47" spans="1:27" x14ac:dyDescent="0.25">
      <c r="A47" s="72" t="s">
        <v>15</v>
      </c>
      <c r="B47" s="74">
        <f>SUM(B39:B46)</f>
        <v>18124</v>
      </c>
      <c r="C47" s="74">
        <f>SUM(C39:C46)</f>
        <v>18003</v>
      </c>
      <c r="D47" s="88">
        <f t="shared" si="22"/>
        <v>0.99332376958728752</v>
      </c>
      <c r="E47" s="75">
        <f t="shared" si="23"/>
        <v>121</v>
      </c>
      <c r="F47" s="88">
        <f t="shared" si="24"/>
        <v>6.6762304127124259E-3</v>
      </c>
      <c r="G47" s="25"/>
      <c r="H47" s="72" t="s">
        <v>15</v>
      </c>
      <c r="I47" s="74">
        <f>SUM(I39:I46)</f>
        <v>0</v>
      </c>
      <c r="J47" s="74">
        <f>SUM(J39:J46)</f>
        <v>0</v>
      </c>
      <c r="K47" s="75">
        <v>0</v>
      </c>
      <c r="L47" s="84">
        <f t="shared" si="32"/>
        <v>0</v>
      </c>
      <c r="M47" s="41">
        <v>0</v>
      </c>
      <c r="N47" s="26"/>
      <c r="O47" s="72" t="s">
        <v>15</v>
      </c>
      <c r="P47" s="74">
        <f>SUM(P39:P46)</f>
        <v>12692</v>
      </c>
      <c r="Q47" s="74">
        <f>SUM(Q39:Q46)</f>
        <v>12640</v>
      </c>
      <c r="R47" s="88">
        <f t="shared" si="26"/>
        <v>0.99590293098014493</v>
      </c>
      <c r="S47" s="84">
        <f t="shared" si="27"/>
        <v>52</v>
      </c>
      <c r="T47" s="88">
        <f t="shared" si="28"/>
        <v>4.0970690198550265E-3</v>
      </c>
      <c r="U47" s="26"/>
      <c r="V47" s="72" t="s">
        <v>15</v>
      </c>
      <c r="W47" s="74">
        <f>SUM(W39:W46)</f>
        <v>12586</v>
      </c>
      <c r="X47" s="74">
        <f>SUM(X39:X46)</f>
        <v>12555</v>
      </c>
      <c r="Y47" s="88">
        <f t="shared" si="29"/>
        <v>0.99753694581280783</v>
      </c>
      <c r="Z47" s="84">
        <f>SUM(Z39:Z46)</f>
        <v>31</v>
      </c>
      <c r="AA47" s="88">
        <f t="shared" si="31"/>
        <v>2.4630541871921183E-3</v>
      </c>
    </row>
    <row r="48" spans="1:27" ht="15.75" thickBot="1" x14ac:dyDescent="0.3">
      <c r="A48" s="31"/>
      <c r="B48" s="32"/>
      <c r="C48" s="32"/>
      <c r="D48" s="32"/>
      <c r="E48" s="32"/>
      <c r="F48" s="32"/>
      <c r="G48" s="25"/>
      <c r="H48" s="31"/>
      <c r="I48" s="32"/>
      <c r="J48" s="32"/>
      <c r="K48" s="32"/>
      <c r="L48" s="32"/>
      <c r="M48" s="32"/>
      <c r="N48" s="26"/>
      <c r="O48" s="31"/>
      <c r="P48" s="32"/>
      <c r="Q48" s="32"/>
      <c r="R48" s="32"/>
      <c r="S48" s="32"/>
      <c r="T48" s="32"/>
      <c r="U48" s="26"/>
      <c r="V48" s="31"/>
      <c r="W48" s="32"/>
      <c r="X48" s="32"/>
      <c r="Y48" s="32"/>
      <c r="Z48" s="32"/>
      <c r="AA48" s="32"/>
    </row>
    <row r="49" spans="1:27" ht="15.75" thickBot="1" x14ac:dyDescent="0.3">
      <c r="A49" s="43" t="s">
        <v>15</v>
      </c>
      <c r="B49" s="44">
        <f>SUM(B47,B35,B21)</f>
        <v>27685</v>
      </c>
      <c r="C49" s="44">
        <f t="shared" ref="C49" si="33">SUM(C47,C35,C21)</f>
        <v>27508</v>
      </c>
      <c r="D49" s="58">
        <f t="shared" si="22"/>
        <v>0.9936066461983023</v>
      </c>
      <c r="E49" s="79">
        <f t="shared" si="23"/>
        <v>177</v>
      </c>
      <c r="F49" s="59">
        <f t="shared" si="24"/>
        <v>6.3933538016976701E-3</v>
      </c>
      <c r="G49" s="25"/>
      <c r="H49" s="43" t="s">
        <v>15</v>
      </c>
      <c r="I49" s="44">
        <f>+'TOTAL JULIO POR REGIÓN'!I49+'TOTAL AGOSTO POR REGIÓN'!I49+'TOTAL SEPTIEMBRE POR REGIÓN'!I49</f>
        <v>145467</v>
      </c>
      <c r="J49" s="44">
        <f>+'TOTAL JULIO POR REGIÓN'!J49+'TOTAL AGOSTO POR REGIÓN'!J49+'TOTAL SEPTIEMBRE POR REGIÓN'!J49</f>
        <v>139501</v>
      </c>
      <c r="K49" s="58">
        <f t="shared" ref="K49" si="34">+J49/I49</f>
        <v>0.95898726171571558</v>
      </c>
      <c r="L49" s="44">
        <f>+I49-J49</f>
        <v>5966</v>
      </c>
      <c r="M49" s="59">
        <f t="shared" ref="M49" si="35">+L49/I49</f>
        <v>4.1012738284284408E-2</v>
      </c>
      <c r="N49" s="26"/>
      <c r="O49" s="43" t="s">
        <v>15</v>
      </c>
      <c r="P49" s="47">
        <f>SUM(P47,P35,P21)</f>
        <v>22505</v>
      </c>
      <c r="Q49" s="47">
        <f t="shared" ref="Q49:S49" si="36">SUM(Q47,Q35,Q21)</f>
        <v>22406</v>
      </c>
      <c r="R49" s="77">
        <f t="shared" ref="R49" si="37">+Q49/P49</f>
        <v>0.99560097756054211</v>
      </c>
      <c r="S49" s="79">
        <f t="shared" si="36"/>
        <v>99</v>
      </c>
      <c r="T49" s="78">
        <f t="shared" ref="T49" si="38">+S49/P49</f>
        <v>4.3990224394578979E-3</v>
      </c>
      <c r="U49" s="26"/>
      <c r="V49" s="43" t="s">
        <v>15</v>
      </c>
      <c r="W49" s="47">
        <f>SUM(W47,W35,W21)</f>
        <v>20153</v>
      </c>
      <c r="X49" s="47">
        <f t="shared" ref="X49:Z49" si="39">SUM(X47,X35,X21)</f>
        <v>20105</v>
      </c>
      <c r="Y49" s="58">
        <f t="shared" ref="Y49" si="40">+X49/W49</f>
        <v>0.99761822061231575</v>
      </c>
      <c r="Z49" s="79">
        <f t="shared" si="39"/>
        <v>48</v>
      </c>
      <c r="AA49" s="59">
        <f t="shared" ref="AA49" si="41">+Z49/W49</f>
        <v>2.3817793876842156E-3</v>
      </c>
    </row>
  </sheetData>
  <mergeCells count="78"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W4:Y4"/>
    <mergeCell ref="F5:F6"/>
    <mergeCell ref="H5:H6"/>
    <mergeCell ref="I5:I6"/>
    <mergeCell ref="J5:J6"/>
    <mergeCell ref="K5:K6"/>
    <mergeCell ref="L5:L6"/>
    <mergeCell ref="E5:E6"/>
    <mergeCell ref="M5:M6"/>
    <mergeCell ref="B4:D4"/>
    <mergeCell ref="I4:K4"/>
    <mergeCell ref="P4:R4"/>
    <mergeCell ref="B1:D1"/>
    <mergeCell ref="B2:D2"/>
    <mergeCell ref="A5:A6"/>
    <mergeCell ref="B5:B6"/>
    <mergeCell ref="C5:C6"/>
    <mergeCell ref="D5:D6"/>
  </mergeCells>
  <pageMargins left="0.7" right="0.7" top="0.75" bottom="0.75" header="0.3" footer="0.3"/>
  <pageSetup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D87"/>
  <sheetViews>
    <sheetView showGridLines="0" workbookViewId="0">
      <selection sqref="A1:D85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</cols>
  <sheetData>
    <row r="1" spans="1:4" ht="15.75" thickBot="1" x14ac:dyDescent="0.3">
      <c r="A1" s="18"/>
      <c r="B1" s="18"/>
      <c r="C1" s="18"/>
      <c r="D1" s="18"/>
    </row>
    <row r="2" spans="1:4" x14ac:dyDescent="0.25">
      <c r="A2" s="18"/>
      <c r="B2" s="109" t="s">
        <v>66</v>
      </c>
      <c r="C2" s="110"/>
      <c r="D2" s="18"/>
    </row>
    <row r="3" spans="1:4" ht="15.75" thickBot="1" x14ac:dyDescent="0.3">
      <c r="A3" s="18"/>
      <c r="B3" s="111" t="s">
        <v>85</v>
      </c>
      <c r="C3" s="112"/>
      <c r="D3" s="18"/>
    </row>
    <row r="4" spans="1:4" x14ac:dyDescent="0.25">
      <c r="A4" s="18"/>
      <c r="B4" s="18"/>
      <c r="C4" s="18"/>
      <c r="D4" s="18"/>
    </row>
    <row r="5" spans="1:4" ht="15.75" thickBot="1" x14ac:dyDescent="0.3">
      <c r="A5" s="18"/>
      <c r="B5" s="18"/>
      <c r="C5" s="18"/>
      <c r="D5" s="18"/>
    </row>
    <row r="6" spans="1:4" x14ac:dyDescent="0.25">
      <c r="A6" s="113" t="s">
        <v>67</v>
      </c>
      <c r="B6" s="114"/>
      <c r="C6" s="15"/>
      <c r="D6" s="18"/>
    </row>
    <row r="7" spans="1:4" x14ac:dyDescent="0.25">
      <c r="A7" s="115"/>
      <c r="B7" s="116"/>
      <c r="C7" s="16"/>
      <c r="D7" s="18"/>
    </row>
    <row r="8" spans="1:4" ht="15.75" thickBot="1" x14ac:dyDescent="0.3">
      <c r="A8" s="117"/>
      <c r="B8" s="118"/>
      <c r="C8" s="17"/>
      <c r="D8" s="18"/>
    </row>
    <row r="9" spans="1:4" ht="15" customHeight="1" x14ac:dyDescent="0.25">
      <c r="A9" s="119" t="s">
        <v>19</v>
      </c>
      <c r="B9" s="122" t="s">
        <v>65</v>
      </c>
      <c r="C9" s="125" t="s">
        <v>20</v>
      </c>
      <c r="D9" s="18"/>
    </row>
    <row r="10" spans="1:4" ht="15" customHeight="1" x14ac:dyDescent="0.25">
      <c r="A10" s="120"/>
      <c r="B10" s="123"/>
      <c r="C10" s="126"/>
      <c r="D10" s="18"/>
    </row>
    <row r="11" spans="1:4" ht="15.75" customHeight="1" thickBot="1" x14ac:dyDescent="0.3">
      <c r="A11" s="121"/>
      <c r="B11" s="124"/>
      <c r="C11" s="127"/>
      <c r="D11" s="18"/>
    </row>
    <row r="12" spans="1:4" x14ac:dyDescent="0.25">
      <c r="A12" s="5" t="s">
        <v>21</v>
      </c>
      <c r="B12" s="20">
        <f>+B34</f>
        <v>10237</v>
      </c>
      <c r="C12" s="21">
        <f>+B12/B16</f>
        <v>0.14420747168535528</v>
      </c>
      <c r="D12" s="18"/>
    </row>
    <row r="13" spans="1:4" x14ac:dyDescent="0.25">
      <c r="A13" s="19" t="s">
        <v>22</v>
      </c>
      <c r="B13" s="20">
        <f>+B51</f>
        <v>45657</v>
      </c>
      <c r="C13" s="22">
        <f>+B13/B16</f>
        <v>0.64316504197892599</v>
      </c>
      <c r="D13" s="18"/>
    </row>
    <row r="14" spans="1:4" x14ac:dyDescent="0.25">
      <c r="A14" s="19" t="s">
        <v>23</v>
      </c>
      <c r="B14" s="20">
        <f>+B68</f>
        <v>7796</v>
      </c>
      <c r="C14" s="22">
        <f>+B14/B16</f>
        <v>0.10982137826111456</v>
      </c>
      <c r="D14" s="18"/>
    </row>
    <row r="15" spans="1:4" x14ac:dyDescent="0.25">
      <c r="A15" s="23" t="s">
        <v>18</v>
      </c>
      <c r="B15" s="24">
        <f>+B85</f>
        <v>7298</v>
      </c>
      <c r="C15" s="22">
        <f>+B15/B16</f>
        <v>0.10280610807460416</v>
      </c>
      <c r="D15" s="18"/>
    </row>
    <row r="16" spans="1:4" x14ac:dyDescent="0.25">
      <c r="A16" s="128" t="s">
        <v>24</v>
      </c>
      <c r="B16" s="130">
        <f>SUM(B12:B15)</f>
        <v>70988</v>
      </c>
      <c r="C16" s="132">
        <f>SUM(C12:C15)</f>
        <v>1</v>
      </c>
      <c r="D16" s="18"/>
    </row>
    <row r="17" spans="1:4" ht="15.75" thickBot="1" x14ac:dyDescent="0.3">
      <c r="A17" s="129"/>
      <c r="B17" s="131"/>
      <c r="C17" s="133"/>
      <c r="D17" s="18"/>
    </row>
    <row r="18" spans="1:4" x14ac:dyDescent="0.25">
      <c r="A18" s="103" t="s">
        <v>0</v>
      </c>
      <c r="B18" s="104"/>
      <c r="C18" s="104"/>
      <c r="D18" s="105"/>
    </row>
    <row r="19" spans="1:4" ht="15.75" thickBot="1" x14ac:dyDescent="0.3">
      <c r="A19" s="106"/>
      <c r="B19" s="107"/>
      <c r="C19" s="107"/>
      <c r="D19" s="108"/>
    </row>
    <row r="20" spans="1:4" x14ac:dyDescent="0.25">
      <c r="A20" s="5" t="s">
        <v>1</v>
      </c>
      <c r="B20" s="6" t="s">
        <v>2</v>
      </c>
      <c r="C20" s="6" t="s">
        <v>3</v>
      </c>
      <c r="D20" s="6" t="s">
        <v>4</v>
      </c>
    </row>
    <row r="21" spans="1:4" x14ac:dyDescent="0.25">
      <c r="A21" s="4" t="s">
        <v>5</v>
      </c>
      <c r="B21" s="1">
        <v>474</v>
      </c>
      <c r="C21" s="2">
        <v>474</v>
      </c>
      <c r="D21" s="3">
        <f t="shared" ref="D21:D34" si="0">+B21-C21</f>
        <v>0</v>
      </c>
    </row>
    <row r="22" spans="1:4" x14ac:dyDescent="0.25">
      <c r="A22" s="4" t="s">
        <v>6</v>
      </c>
      <c r="B22" s="50"/>
      <c r="C22" s="51"/>
      <c r="D22" s="3">
        <f t="shared" si="0"/>
        <v>0</v>
      </c>
    </row>
    <row r="23" spans="1:4" x14ac:dyDescent="0.25">
      <c r="A23" s="4" t="s">
        <v>7</v>
      </c>
      <c r="B23" s="50">
        <v>35</v>
      </c>
      <c r="C23" s="51">
        <v>35</v>
      </c>
      <c r="D23" s="3">
        <f t="shared" si="0"/>
        <v>0</v>
      </c>
    </row>
    <row r="24" spans="1:4" x14ac:dyDescent="0.25">
      <c r="A24" s="4" t="s">
        <v>8</v>
      </c>
      <c r="B24" s="50">
        <v>188</v>
      </c>
      <c r="C24" s="51">
        <v>187</v>
      </c>
      <c r="D24" s="3">
        <f t="shared" si="0"/>
        <v>1</v>
      </c>
    </row>
    <row r="25" spans="1:4" x14ac:dyDescent="0.25">
      <c r="A25" s="4" t="s">
        <v>9</v>
      </c>
      <c r="B25" s="50"/>
      <c r="C25" s="51"/>
      <c r="D25" s="3">
        <f t="shared" si="0"/>
        <v>0</v>
      </c>
    </row>
    <row r="26" spans="1:4" x14ac:dyDescent="0.25">
      <c r="A26" s="4" t="s">
        <v>10</v>
      </c>
      <c r="B26" s="50"/>
      <c r="C26" s="51"/>
      <c r="D26" s="3">
        <f t="shared" si="0"/>
        <v>0</v>
      </c>
    </row>
    <row r="27" spans="1:4" x14ac:dyDescent="0.25">
      <c r="A27" s="4" t="s">
        <v>11</v>
      </c>
      <c r="B27" s="50">
        <v>97</v>
      </c>
      <c r="C27" s="51">
        <v>97</v>
      </c>
      <c r="D27" s="3">
        <f t="shared" si="0"/>
        <v>0</v>
      </c>
    </row>
    <row r="28" spans="1:4" x14ac:dyDescent="0.25">
      <c r="A28" s="4" t="s">
        <v>12</v>
      </c>
      <c r="B28" s="50">
        <v>4805</v>
      </c>
      <c r="C28" s="51">
        <v>4752</v>
      </c>
      <c r="D28" s="3">
        <f t="shared" si="0"/>
        <v>53</v>
      </c>
    </row>
    <row r="29" spans="1:4" x14ac:dyDescent="0.25">
      <c r="A29" s="4" t="s">
        <v>13</v>
      </c>
      <c r="B29" s="50">
        <v>2214</v>
      </c>
      <c r="C29" s="51">
        <v>2214</v>
      </c>
      <c r="D29" s="3">
        <f t="shared" si="0"/>
        <v>0</v>
      </c>
    </row>
    <row r="30" spans="1:4" x14ac:dyDescent="0.25">
      <c r="A30" s="4" t="s">
        <v>14</v>
      </c>
      <c r="B30" s="50">
        <v>2424</v>
      </c>
      <c r="C30" s="51">
        <v>2416</v>
      </c>
      <c r="D30" s="3">
        <f t="shared" si="0"/>
        <v>8</v>
      </c>
    </row>
    <row r="31" spans="1:4" x14ac:dyDescent="0.25">
      <c r="A31" s="4"/>
      <c r="B31" s="50"/>
      <c r="C31" s="51"/>
      <c r="D31" s="3">
        <f t="shared" si="0"/>
        <v>0</v>
      </c>
    </row>
    <row r="32" spans="1:4" x14ac:dyDescent="0.25">
      <c r="A32" s="4"/>
      <c r="B32" s="50"/>
      <c r="C32" s="51"/>
      <c r="D32" s="3">
        <f t="shared" si="0"/>
        <v>0</v>
      </c>
    </row>
    <row r="33" spans="1:4" x14ac:dyDescent="0.25">
      <c r="A33" s="4"/>
      <c r="B33" s="50"/>
      <c r="C33" s="51"/>
      <c r="D33" s="3">
        <f t="shared" si="0"/>
        <v>0</v>
      </c>
    </row>
    <row r="34" spans="1:4" ht="15.75" thickBot="1" x14ac:dyDescent="0.3">
      <c r="A34" s="7" t="s">
        <v>15</v>
      </c>
      <c r="B34" s="8">
        <f>SUM(B21:B33)</f>
        <v>10237</v>
      </c>
      <c r="C34" s="8">
        <f>SUM(C21:C33)</f>
        <v>10175</v>
      </c>
      <c r="D34" s="10">
        <f t="shared" si="0"/>
        <v>62</v>
      </c>
    </row>
    <row r="35" spans="1:4" x14ac:dyDescent="0.25">
      <c r="A35" s="103" t="s">
        <v>16</v>
      </c>
      <c r="B35" s="104"/>
      <c r="C35" s="104"/>
      <c r="D35" s="105"/>
    </row>
    <row r="36" spans="1:4" ht="15.75" thickBot="1" x14ac:dyDescent="0.3">
      <c r="A36" s="106"/>
      <c r="B36" s="107"/>
      <c r="C36" s="107"/>
      <c r="D36" s="108"/>
    </row>
    <row r="37" spans="1:4" x14ac:dyDescent="0.25">
      <c r="A37" s="5" t="s">
        <v>1</v>
      </c>
      <c r="B37" s="6" t="s">
        <v>2</v>
      </c>
      <c r="C37" s="6" t="s">
        <v>3</v>
      </c>
      <c r="D37" s="6" t="s">
        <v>4</v>
      </c>
    </row>
    <row r="38" spans="1:4" x14ac:dyDescent="0.25">
      <c r="A38" s="4" t="s">
        <v>5</v>
      </c>
      <c r="B38" s="1">
        <v>9725</v>
      </c>
      <c r="C38" s="2">
        <v>8846</v>
      </c>
      <c r="D38" s="49">
        <f t="shared" ref="D38:D51" si="1">+B38-C38</f>
        <v>879</v>
      </c>
    </row>
    <row r="39" spans="1:4" x14ac:dyDescent="0.25">
      <c r="A39" s="4" t="s">
        <v>6</v>
      </c>
      <c r="B39" s="97"/>
      <c r="C39" s="98"/>
      <c r="D39" s="3">
        <f t="shared" si="1"/>
        <v>0</v>
      </c>
    </row>
    <row r="40" spans="1:4" x14ac:dyDescent="0.25">
      <c r="A40" s="4" t="s">
        <v>7</v>
      </c>
      <c r="B40" s="50"/>
      <c r="C40" s="51"/>
      <c r="D40" s="3">
        <f t="shared" si="1"/>
        <v>0</v>
      </c>
    </row>
    <row r="41" spans="1:4" x14ac:dyDescent="0.25">
      <c r="A41" s="4" t="s">
        <v>8</v>
      </c>
      <c r="B41" s="50"/>
      <c r="C41" s="51"/>
      <c r="D41" s="3">
        <f t="shared" si="1"/>
        <v>0</v>
      </c>
    </row>
    <row r="42" spans="1:4" x14ac:dyDescent="0.25">
      <c r="A42" s="4" t="s">
        <v>9</v>
      </c>
      <c r="B42" s="50"/>
      <c r="C42" s="51"/>
      <c r="D42" s="3">
        <f t="shared" si="1"/>
        <v>0</v>
      </c>
    </row>
    <row r="43" spans="1:4" x14ac:dyDescent="0.25">
      <c r="A43" s="4" t="s">
        <v>10</v>
      </c>
      <c r="B43" s="1">
        <v>23405</v>
      </c>
      <c r="C43" s="2">
        <v>22661</v>
      </c>
      <c r="D43" s="3">
        <f t="shared" si="1"/>
        <v>744</v>
      </c>
    </row>
    <row r="44" spans="1:4" x14ac:dyDescent="0.25">
      <c r="A44" s="4" t="s">
        <v>11</v>
      </c>
      <c r="B44" s="50">
        <f>21</f>
        <v>21</v>
      </c>
      <c r="C44" s="2">
        <f>21</f>
        <v>21</v>
      </c>
      <c r="D44" s="3">
        <f t="shared" si="1"/>
        <v>0</v>
      </c>
    </row>
    <row r="45" spans="1:4" x14ac:dyDescent="0.25">
      <c r="A45" s="4" t="s">
        <v>12</v>
      </c>
      <c r="B45" s="1">
        <f>3543+8963</f>
        <v>12506</v>
      </c>
      <c r="C45" s="2">
        <f>3488+8196</f>
        <v>11684</v>
      </c>
      <c r="D45" s="3">
        <f t="shared" si="1"/>
        <v>822</v>
      </c>
    </row>
    <row r="46" spans="1:4" x14ac:dyDescent="0.25">
      <c r="A46" s="4" t="s">
        <v>13</v>
      </c>
      <c r="B46" s="1"/>
      <c r="C46" s="2"/>
      <c r="D46" s="3">
        <f t="shared" si="1"/>
        <v>0</v>
      </c>
    </row>
    <row r="47" spans="1:4" x14ac:dyDescent="0.25">
      <c r="A47" s="4" t="s">
        <v>14</v>
      </c>
      <c r="B47" s="1"/>
      <c r="C47" s="2"/>
      <c r="D47" s="3">
        <f t="shared" si="1"/>
        <v>0</v>
      </c>
    </row>
    <row r="48" spans="1:4" x14ac:dyDescent="0.25">
      <c r="A48" s="4"/>
      <c r="B48" s="50"/>
      <c r="C48" s="51"/>
      <c r="D48" s="3">
        <f t="shared" si="1"/>
        <v>0</v>
      </c>
    </row>
    <row r="49" spans="1:4" x14ac:dyDescent="0.25">
      <c r="A49" s="4"/>
      <c r="B49" s="50"/>
      <c r="C49" s="51"/>
      <c r="D49" s="3">
        <f t="shared" si="1"/>
        <v>0</v>
      </c>
    </row>
    <row r="50" spans="1:4" x14ac:dyDescent="0.25">
      <c r="A50" s="4"/>
      <c r="B50" s="50"/>
      <c r="C50" s="51"/>
      <c r="D50" s="3">
        <f t="shared" si="1"/>
        <v>0</v>
      </c>
    </row>
    <row r="51" spans="1:4" ht="15.75" thickBot="1" x14ac:dyDescent="0.3">
      <c r="A51" s="7" t="s">
        <v>15</v>
      </c>
      <c r="B51" s="8">
        <f>SUM(B38:B50)</f>
        <v>45657</v>
      </c>
      <c r="C51" s="9">
        <f>SUM(C38:C50)</f>
        <v>43212</v>
      </c>
      <c r="D51" s="10">
        <f t="shared" si="1"/>
        <v>2445</v>
      </c>
    </row>
    <row r="52" spans="1:4" x14ac:dyDescent="0.25">
      <c r="A52" s="103" t="s">
        <v>17</v>
      </c>
      <c r="B52" s="104"/>
      <c r="C52" s="104"/>
      <c r="D52" s="105"/>
    </row>
    <row r="53" spans="1:4" ht="15.75" thickBot="1" x14ac:dyDescent="0.3">
      <c r="A53" s="106"/>
      <c r="B53" s="107"/>
      <c r="C53" s="107"/>
      <c r="D53" s="108"/>
    </row>
    <row r="54" spans="1:4" x14ac:dyDescent="0.25">
      <c r="A54" s="5" t="s">
        <v>1</v>
      </c>
      <c r="B54" s="6" t="s">
        <v>2</v>
      </c>
      <c r="C54" s="6" t="s">
        <v>3</v>
      </c>
      <c r="D54" s="6" t="s">
        <v>4</v>
      </c>
    </row>
    <row r="55" spans="1:4" x14ac:dyDescent="0.25">
      <c r="A55" s="4" t="s">
        <v>5</v>
      </c>
      <c r="B55" s="1">
        <v>7</v>
      </c>
      <c r="C55" s="2">
        <v>7</v>
      </c>
      <c r="D55" s="3">
        <f t="shared" ref="D55:D68" si="2">+B55-C55</f>
        <v>0</v>
      </c>
    </row>
    <row r="56" spans="1:4" x14ac:dyDescent="0.25">
      <c r="A56" s="4" t="s">
        <v>6</v>
      </c>
      <c r="B56" s="50"/>
      <c r="C56" s="51"/>
      <c r="D56" s="3">
        <f t="shared" si="2"/>
        <v>0</v>
      </c>
    </row>
    <row r="57" spans="1:4" x14ac:dyDescent="0.25">
      <c r="A57" s="4" t="s">
        <v>7</v>
      </c>
      <c r="B57" s="50">
        <v>1</v>
      </c>
      <c r="C57" s="51">
        <v>1</v>
      </c>
      <c r="D57" s="3">
        <f t="shared" si="2"/>
        <v>0</v>
      </c>
    </row>
    <row r="58" spans="1:4" x14ac:dyDescent="0.25">
      <c r="A58" s="4" t="s">
        <v>8</v>
      </c>
      <c r="B58" s="50"/>
      <c r="C58" s="51"/>
      <c r="D58" s="3">
        <f t="shared" si="2"/>
        <v>0</v>
      </c>
    </row>
    <row r="59" spans="1:4" x14ac:dyDescent="0.25">
      <c r="A59" s="4" t="s">
        <v>9</v>
      </c>
      <c r="B59" s="50"/>
      <c r="C59" s="51"/>
      <c r="D59" s="3">
        <f t="shared" si="2"/>
        <v>0</v>
      </c>
    </row>
    <row r="60" spans="1:4" x14ac:dyDescent="0.25">
      <c r="A60" s="4" t="s">
        <v>10</v>
      </c>
      <c r="B60" s="50"/>
      <c r="C60" s="51"/>
      <c r="D60" s="3">
        <f t="shared" si="2"/>
        <v>0</v>
      </c>
    </row>
    <row r="61" spans="1:4" x14ac:dyDescent="0.25">
      <c r="A61" s="4" t="s">
        <v>11</v>
      </c>
      <c r="B61" s="50">
        <v>1</v>
      </c>
      <c r="C61" s="51">
        <v>1</v>
      </c>
      <c r="D61" s="3">
        <f t="shared" si="2"/>
        <v>0</v>
      </c>
    </row>
    <row r="62" spans="1:4" x14ac:dyDescent="0.25">
      <c r="A62" s="4" t="s">
        <v>12</v>
      </c>
      <c r="B62" s="50">
        <v>192</v>
      </c>
      <c r="C62" s="51">
        <v>188</v>
      </c>
      <c r="D62" s="3">
        <f t="shared" si="2"/>
        <v>4</v>
      </c>
    </row>
    <row r="63" spans="1:4" x14ac:dyDescent="0.25">
      <c r="A63" s="4" t="s">
        <v>13</v>
      </c>
      <c r="B63" s="50">
        <v>4225</v>
      </c>
      <c r="C63" s="51">
        <v>4225</v>
      </c>
      <c r="D63" s="3">
        <f t="shared" si="2"/>
        <v>0</v>
      </c>
    </row>
    <row r="64" spans="1:4" x14ac:dyDescent="0.25">
      <c r="A64" s="4" t="s">
        <v>14</v>
      </c>
      <c r="B64" s="50">
        <v>3370</v>
      </c>
      <c r="C64" s="51">
        <v>3362</v>
      </c>
      <c r="D64" s="3">
        <f t="shared" si="2"/>
        <v>8</v>
      </c>
    </row>
    <row r="65" spans="1:4" x14ac:dyDescent="0.25">
      <c r="A65" s="4"/>
      <c r="B65" s="50"/>
      <c r="C65" s="51"/>
      <c r="D65" s="3">
        <f t="shared" si="2"/>
        <v>0</v>
      </c>
    </row>
    <row r="66" spans="1:4" x14ac:dyDescent="0.25">
      <c r="A66" s="4"/>
      <c r="B66" s="50"/>
      <c r="C66" s="51"/>
      <c r="D66" s="3">
        <f t="shared" si="2"/>
        <v>0</v>
      </c>
    </row>
    <row r="67" spans="1:4" x14ac:dyDescent="0.25">
      <c r="A67" s="4"/>
      <c r="B67" s="50"/>
      <c r="C67" s="51"/>
      <c r="D67" s="3">
        <f t="shared" si="2"/>
        <v>0</v>
      </c>
    </row>
    <row r="68" spans="1:4" ht="15.75" thickBot="1" x14ac:dyDescent="0.3">
      <c r="A68" s="7" t="s">
        <v>15</v>
      </c>
      <c r="B68" s="8">
        <f>SUM(B55:B67)</f>
        <v>7796</v>
      </c>
      <c r="C68" s="9">
        <f>SUM(C55:C67)</f>
        <v>7784</v>
      </c>
      <c r="D68" s="10">
        <f t="shared" si="2"/>
        <v>12</v>
      </c>
    </row>
    <row r="69" spans="1:4" x14ac:dyDescent="0.25">
      <c r="A69" s="103" t="s">
        <v>18</v>
      </c>
      <c r="B69" s="104"/>
      <c r="C69" s="104"/>
      <c r="D69" s="105"/>
    </row>
    <row r="70" spans="1:4" ht="15.75" thickBot="1" x14ac:dyDescent="0.3">
      <c r="A70" s="106"/>
      <c r="B70" s="107"/>
      <c r="C70" s="107"/>
      <c r="D70" s="108"/>
    </row>
    <row r="71" spans="1:4" x14ac:dyDescent="0.25">
      <c r="A71" s="5" t="s">
        <v>1</v>
      </c>
      <c r="B71" s="6" t="s">
        <v>2</v>
      </c>
      <c r="C71" s="6" t="s">
        <v>3</v>
      </c>
      <c r="D71" s="6" t="s">
        <v>4</v>
      </c>
    </row>
    <row r="72" spans="1:4" x14ac:dyDescent="0.25">
      <c r="A72" s="4" t="s">
        <v>5</v>
      </c>
      <c r="B72" s="1">
        <v>296</v>
      </c>
      <c r="C72" s="2">
        <v>296</v>
      </c>
      <c r="D72" s="3">
        <f t="shared" ref="D72:D85" si="3">+B72-C72</f>
        <v>0</v>
      </c>
    </row>
    <row r="73" spans="1:4" x14ac:dyDescent="0.25">
      <c r="A73" s="4" t="s">
        <v>6</v>
      </c>
      <c r="B73" s="50"/>
      <c r="C73" s="51"/>
      <c r="D73" s="3">
        <f t="shared" si="3"/>
        <v>0</v>
      </c>
    </row>
    <row r="74" spans="1:4" x14ac:dyDescent="0.25">
      <c r="A74" s="4" t="s">
        <v>7</v>
      </c>
      <c r="B74" s="50">
        <v>22</v>
      </c>
      <c r="C74" s="51">
        <v>22</v>
      </c>
      <c r="D74" s="3">
        <f t="shared" si="3"/>
        <v>0</v>
      </c>
    </row>
    <row r="75" spans="1:4" x14ac:dyDescent="0.25">
      <c r="A75" s="4" t="s">
        <v>8</v>
      </c>
      <c r="B75" s="50">
        <v>77</v>
      </c>
      <c r="C75" s="51">
        <v>77</v>
      </c>
      <c r="D75" s="3">
        <f t="shared" si="3"/>
        <v>0</v>
      </c>
    </row>
    <row r="76" spans="1:4" x14ac:dyDescent="0.25">
      <c r="A76" s="4" t="s">
        <v>9</v>
      </c>
      <c r="B76" s="50"/>
      <c r="C76" s="51"/>
      <c r="D76" s="3">
        <f t="shared" si="3"/>
        <v>0</v>
      </c>
    </row>
    <row r="77" spans="1:4" x14ac:dyDescent="0.25">
      <c r="A77" s="4" t="s">
        <v>10</v>
      </c>
      <c r="B77" s="50"/>
      <c r="C77" s="51"/>
      <c r="D77" s="3">
        <f t="shared" si="3"/>
        <v>0</v>
      </c>
    </row>
    <row r="78" spans="1:4" x14ac:dyDescent="0.25">
      <c r="A78" s="4" t="s">
        <v>11</v>
      </c>
      <c r="B78" s="50">
        <v>4</v>
      </c>
      <c r="C78" s="51">
        <v>4</v>
      </c>
      <c r="D78" s="3">
        <f t="shared" si="3"/>
        <v>0</v>
      </c>
    </row>
    <row r="79" spans="1:4" x14ac:dyDescent="0.25">
      <c r="A79" s="4" t="s">
        <v>12</v>
      </c>
      <c r="B79" s="50">
        <v>695</v>
      </c>
      <c r="C79" s="51">
        <v>685</v>
      </c>
      <c r="D79" s="3">
        <f t="shared" si="3"/>
        <v>10</v>
      </c>
    </row>
    <row r="80" spans="1:4" x14ac:dyDescent="0.25">
      <c r="A80" s="4" t="s">
        <v>13</v>
      </c>
      <c r="B80" s="50">
        <v>3721</v>
      </c>
      <c r="C80" s="51">
        <v>3721</v>
      </c>
      <c r="D80" s="3">
        <f t="shared" si="3"/>
        <v>0</v>
      </c>
    </row>
    <row r="81" spans="1:4" x14ac:dyDescent="0.25">
      <c r="A81" s="4" t="s">
        <v>14</v>
      </c>
      <c r="B81" s="50">
        <v>2483</v>
      </c>
      <c r="C81" s="51">
        <v>2479</v>
      </c>
      <c r="D81" s="3">
        <f t="shared" si="3"/>
        <v>4</v>
      </c>
    </row>
    <row r="82" spans="1:4" x14ac:dyDescent="0.25">
      <c r="A82" s="4"/>
      <c r="B82" s="50"/>
      <c r="C82" s="51"/>
      <c r="D82" s="3">
        <f t="shared" si="3"/>
        <v>0</v>
      </c>
    </row>
    <row r="83" spans="1:4" x14ac:dyDescent="0.25">
      <c r="A83" s="4"/>
      <c r="B83" s="50"/>
      <c r="C83" s="51"/>
      <c r="D83" s="3">
        <f t="shared" si="3"/>
        <v>0</v>
      </c>
    </row>
    <row r="84" spans="1:4" x14ac:dyDescent="0.25">
      <c r="A84" s="4"/>
      <c r="B84" s="50"/>
      <c r="C84" s="51"/>
      <c r="D84" s="3">
        <f t="shared" si="3"/>
        <v>0</v>
      </c>
    </row>
    <row r="85" spans="1:4" ht="15.75" thickBot="1" x14ac:dyDescent="0.3">
      <c r="A85" s="11" t="s">
        <v>15</v>
      </c>
      <c r="B85" s="12">
        <f>SUM(B72:B84)</f>
        <v>7298</v>
      </c>
      <c r="C85" s="13">
        <f>SUM(C72:C84)</f>
        <v>7284</v>
      </c>
      <c r="D85" s="14">
        <f t="shared" si="3"/>
        <v>14</v>
      </c>
    </row>
    <row r="87" spans="1:4" x14ac:dyDescent="0.25">
      <c r="A87" s="4" t="s">
        <v>10</v>
      </c>
      <c r="B87" s="102">
        <f>+B77+B60+B43+B26</f>
        <v>23405</v>
      </c>
    </row>
  </sheetData>
  <mergeCells count="13">
    <mergeCell ref="A69:D70"/>
    <mergeCell ref="A16:A17"/>
    <mergeCell ref="B16:B17"/>
    <mergeCell ref="C16:C17"/>
    <mergeCell ref="A18:D19"/>
    <mergeCell ref="A35:D36"/>
    <mergeCell ref="A52:D53"/>
    <mergeCell ref="B2:C2"/>
    <mergeCell ref="B3:C3"/>
    <mergeCell ref="A6:B8"/>
    <mergeCell ref="A9:A11"/>
    <mergeCell ref="B9:B11"/>
    <mergeCell ref="C9:C11"/>
  </mergeCells>
  <pageMargins left="0.7" right="0.7" top="0.75" bottom="0.75" header="0.3" footer="0.3"/>
  <pageSetup paperSize="5"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D87"/>
  <sheetViews>
    <sheetView showGridLines="0" workbookViewId="0">
      <selection sqref="A1:D85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</cols>
  <sheetData>
    <row r="1" spans="1:4" ht="15.75" thickBot="1" x14ac:dyDescent="0.3">
      <c r="A1" s="18"/>
      <c r="B1" s="18"/>
      <c r="C1" s="18"/>
      <c r="D1" s="18"/>
    </row>
    <row r="2" spans="1:4" x14ac:dyDescent="0.25">
      <c r="A2" s="18"/>
      <c r="B2" s="109" t="s">
        <v>66</v>
      </c>
      <c r="C2" s="110"/>
      <c r="D2" s="18"/>
    </row>
    <row r="3" spans="1:4" ht="15.75" thickBot="1" x14ac:dyDescent="0.3">
      <c r="A3" s="18"/>
      <c r="B3" s="111" t="s">
        <v>86</v>
      </c>
      <c r="C3" s="112"/>
      <c r="D3" s="18"/>
    </row>
    <row r="4" spans="1:4" x14ac:dyDescent="0.25">
      <c r="A4" s="18"/>
      <c r="B4" s="18"/>
      <c r="C4" s="18"/>
      <c r="D4" s="18"/>
    </row>
    <row r="5" spans="1:4" ht="15.75" thickBot="1" x14ac:dyDescent="0.3">
      <c r="A5" s="18"/>
      <c r="B5" s="18"/>
      <c r="C5" s="18"/>
      <c r="D5" s="18"/>
    </row>
    <row r="6" spans="1:4" x14ac:dyDescent="0.25">
      <c r="A6" s="113" t="s">
        <v>67</v>
      </c>
      <c r="B6" s="114"/>
      <c r="C6" s="15"/>
      <c r="D6" s="18"/>
    </row>
    <row r="7" spans="1:4" x14ac:dyDescent="0.25">
      <c r="A7" s="115"/>
      <c r="B7" s="116"/>
      <c r="C7" s="16"/>
      <c r="D7" s="18"/>
    </row>
    <row r="8" spans="1:4" ht="15.75" thickBot="1" x14ac:dyDescent="0.3">
      <c r="A8" s="117"/>
      <c r="B8" s="118"/>
      <c r="C8" s="17"/>
      <c r="D8" s="18"/>
    </row>
    <row r="9" spans="1:4" ht="15" customHeight="1" x14ac:dyDescent="0.25">
      <c r="A9" s="119" t="s">
        <v>19</v>
      </c>
      <c r="B9" s="122" t="s">
        <v>65</v>
      </c>
      <c r="C9" s="125" t="s">
        <v>20</v>
      </c>
      <c r="D9" s="18"/>
    </row>
    <row r="10" spans="1:4" ht="15" customHeight="1" x14ac:dyDescent="0.25">
      <c r="A10" s="120"/>
      <c r="B10" s="123"/>
      <c r="C10" s="126"/>
      <c r="D10" s="18"/>
    </row>
    <row r="11" spans="1:4" ht="15.75" customHeight="1" thickBot="1" x14ac:dyDescent="0.3">
      <c r="A11" s="143"/>
      <c r="B11" s="124"/>
      <c r="C11" s="127"/>
      <c r="D11" s="18"/>
    </row>
    <row r="12" spans="1:4" x14ac:dyDescent="0.25">
      <c r="A12" s="19" t="s">
        <v>21</v>
      </c>
      <c r="B12" s="20">
        <f>+B34</f>
        <v>9132</v>
      </c>
      <c r="C12" s="21">
        <f>+B12/B16</f>
        <v>0.12246868545986106</v>
      </c>
      <c r="D12" s="18"/>
    </row>
    <row r="13" spans="1:4" x14ac:dyDescent="0.25">
      <c r="A13" s="19" t="s">
        <v>22</v>
      </c>
      <c r="B13" s="20">
        <f>+B51</f>
        <v>50819</v>
      </c>
      <c r="C13" s="22">
        <f>+B13/B16</f>
        <v>0.68153045624010944</v>
      </c>
      <c r="D13" s="18"/>
    </row>
    <row r="14" spans="1:4" x14ac:dyDescent="0.25">
      <c r="A14" s="19" t="s">
        <v>23</v>
      </c>
      <c r="B14" s="20">
        <f>+B68</f>
        <v>7868</v>
      </c>
      <c r="C14" s="22">
        <f>+B14/B16</f>
        <v>0.10551725987715581</v>
      </c>
      <c r="D14" s="18"/>
    </row>
    <row r="15" spans="1:4" x14ac:dyDescent="0.25">
      <c r="A15" s="48" t="s">
        <v>18</v>
      </c>
      <c r="B15" s="24">
        <f>+B85</f>
        <v>6747</v>
      </c>
      <c r="C15" s="22">
        <f>+B15/B16</f>
        <v>9.0483598422873693E-2</v>
      </c>
      <c r="D15" s="18"/>
    </row>
    <row r="16" spans="1:4" x14ac:dyDescent="0.25">
      <c r="A16" s="128" t="s">
        <v>24</v>
      </c>
      <c r="B16" s="130">
        <f>SUM(B12:B15)</f>
        <v>74566</v>
      </c>
      <c r="C16" s="132">
        <f>SUM(C12:C15)</f>
        <v>1</v>
      </c>
      <c r="D16" s="18"/>
    </row>
    <row r="17" spans="1:4" ht="15.75" thickBot="1" x14ac:dyDescent="0.3">
      <c r="A17" s="129"/>
      <c r="B17" s="131"/>
      <c r="C17" s="133"/>
      <c r="D17" s="18"/>
    </row>
    <row r="18" spans="1:4" x14ac:dyDescent="0.25">
      <c r="A18" s="103" t="s">
        <v>0</v>
      </c>
      <c r="B18" s="104"/>
      <c r="C18" s="104"/>
      <c r="D18" s="105"/>
    </row>
    <row r="19" spans="1:4" ht="15.75" thickBot="1" x14ac:dyDescent="0.3">
      <c r="A19" s="106"/>
      <c r="B19" s="107"/>
      <c r="C19" s="107"/>
      <c r="D19" s="108"/>
    </row>
    <row r="20" spans="1:4" x14ac:dyDescent="0.25">
      <c r="A20" s="5" t="s">
        <v>1</v>
      </c>
      <c r="B20" s="6" t="s">
        <v>2</v>
      </c>
      <c r="C20" s="6" t="s">
        <v>3</v>
      </c>
      <c r="D20" s="6" t="s">
        <v>4</v>
      </c>
    </row>
    <row r="21" spans="1:4" x14ac:dyDescent="0.25">
      <c r="A21" s="4" t="s">
        <v>5</v>
      </c>
      <c r="B21" s="1">
        <v>386</v>
      </c>
      <c r="C21" s="2">
        <v>386</v>
      </c>
      <c r="D21" s="3">
        <f t="shared" ref="D21:D34" si="0">+B21-C21</f>
        <v>0</v>
      </c>
    </row>
    <row r="22" spans="1:4" x14ac:dyDescent="0.25">
      <c r="A22" s="4" t="s">
        <v>6</v>
      </c>
      <c r="B22" s="50"/>
      <c r="C22" s="51"/>
      <c r="D22" s="3">
        <f t="shared" si="0"/>
        <v>0</v>
      </c>
    </row>
    <row r="23" spans="1:4" x14ac:dyDescent="0.25">
      <c r="A23" s="4" t="s">
        <v>7</v>
      </c>
      <c r="B23" s="50">
        <v>30</v>
      </c>
      <c r="C23" s="51">
        <v>30</v>
      </c>
      <c r="D23" s="3">
        <f t="shared" si="0"/>
        <v>0</v>
      </c>
    </row>
    <row r="24" spans="1:4" x14ac:dyDescent="0.25">
      <c r="A24" s="4" t="s">
        <v>8</v>
      </c>
      <c r="B24" s="50">
        <v>187</v>
      </c>
      <c r="C24" s="51">
        <v>187</v>
      </c>
      <c r="D24" s="3">
        <f t="shared" si="0"/>
        <v>0</v>
      </c>
    </row>
    <row r="25" spans="1:4" x14ac:dyDescent="0.25">
      <c r="A25" s="4" t="s">
        <v>9</v>
      </c>
      <c r="B25" s="50"/>
      <c r="C25" s="51"/>
      <c r="D25" s="3">
        <f t="shared" si="0"/>
        <v>0</v>
      </c>
    </row>
    <row r="26" spans="1:4" x14ac:dyDescent="0.25">
      <c r="A26" s="4" t="s">
        <v>10</v>
      </c>
      <c r="B26" s="50"/>
      <c r="C26" s="51"/>
      <c r="D26" s="3">
        <f t="shared" si="0"/>
        <v>0</v>
      </c>
    </row>
    <row r="27" spans="1:4" x14ac:dyDescent="0.25">
      <c r="A27" s="4" t="s">
        <v>11</v>
      </c>
      <c r="B27" s="50">
        <v>91</v>
      </c>
      <c r="C27" s="51">
        <v>91</v>
      </c>
      <c r="D27" s="3">
        <f t="shared" si="0"/>
        <v>0</v>
      </c>
    </row>
    <row r="28" spans="1:4" x14ac:dyDescent="0.25">
      <c r="A28" s="4" t="s">
        <v>12</v>
      </c>
      <c r="B28" s="50">
        <v>4238</v>
      </c>
      <c r="C28" s="51">
        <v>4229</v>
      </c>
      <c r="D28" s="3">
        <f t="shared" si="0"/>
        <v>9</v>
      </c>
    </row>
    <row r="29" spans="1:4" x14ac:dyDescent="0.25">
      <c r="A29" s="4" t="s">
        <v>13</v>
      </c>
      <c r="B29" s="50">
        <v>1956</v>
      </c>
      <c r="C29" s="51">
        <v>1955</v>
      </c>
      <c r="D29" s="3">
        <f t="shared" si="0"/>
        <v>1</v>
      </c>
    </row>
    <row r="30" spans="1:4" x14ac:dyDescent="0.25">
      <c r="A30" s="4" t="s">
        <v>14</v>
      </c>
      <c r="B30" s="50">
        <v>2244</v>
      </c>
      <c r="C30" s="51">
        <v>2231</v>
      </c>
      <c r="D30" s="3">
        <f t="shared" si="0"/>
        <v>13</v>
      </c>
    </row>
    <row r="31" spans="1:4" x14ac:dyDescent="0.25">
      <c r="A31" s="4"/>
      <c r="B31" s="50"/>
      <c r="C31" s="51"/>
      <c r="D31" s="3">
        <f t="shared" si="0"/>
        <v>0</v>
      </c>
    </row>
    <row r="32" spans="1:4" x14ac:dyDescent="0.25">
      <c r="A32" s="4"/>
      <c r="B32" s="50"/>
      <c r="C32" s="51"/>
      <c r="D32" s="3">
        <f t="shared" si="0"/>
        <v>0</v>
      </c>
    </row>
    <row r="33" spans="1:4" x14ac:dyDescent="0.25">
      <c r="A33" s="4"/>
      <c r="B33" s="50"/>
      <c r="C33" s="51"/>
      <c r="D33" s="3">
        <f t="shared" si="0"/>
        <v>0</v>
      </c>
    </row>
    <row r="34" spans="1:4" ht="15.75" thickBot="1" x14ac:dyDescent="0.3">
      <c r="A34" s="7" t="s">
        <v>15</v>
      </c>
      <c r="B34" s="8">
        <f>SUM(B21:B33)</f>
        <v>9132</v>
      </c>
      <c r="C34" s="9">
        <f>SUM(C21:C33)</f>
        <v>9109</v>
      </c>
      <c r="D34" s="10">
        <f t="shared" si="0"/>
        <v>23</v>
      </c>
    </row>
    <row r="35" spans="1:4" x14ac:dyDescent="0.25">
      <c r="A35" s="103" t="s">
        <v>16</v>
      </c>
      <c r="B35" s="104"/>
      <c r="C35" s="104"/>
      <c r="D35" s="105"/>
    </row>
    <row r="36" spans="1:4" ht="15.75" thickBot="1" x14ac:dyDescent="0.3">
      <c r="A36" s="106"/>
      <c r="B36" s="107"/>
      <c r="C36" s="107"/>
      <c r="D36" s="108"/>
    </row>
    <row r="37" spans="1:4" x14ac:dyDescent="0.25">
      <c r="A37" s="5" t="s">
        <v>1</v>
      </c>
      <c r="B37" s="6" t="s">
        <v>2</v>
      </c>
      <c r="C37" s="6" t="s">
        <v>3</v>
      </c>
      <c r="D37" s="6" t="s">
        <v>4</v>
      </c>
    </row>
    <row r="38" spans="1:4" x14ac:dyDescent="0.25">
      <c r="A38" s="4" t="s">
        <v>5</v>
      </c>
      <c r="B38" s="1">
        <v>12531</v>
      </c>
      <c r="C38" s="2">
        <v>12340</v>
      </c>
      <c r="D38" s="49">
        <f t="shared" ref="D38:D51" si="1">+B38-C38</f>
        <v>191</v>
      </c>
    </row>
    <row r="39" spans="1:4" x14ac:dyDescent="0.25">
      <c r="A39" s="4" t="s">
        <v>6</v>
      </c>
      <c r="B39" s="50"/>
      <c r="C39" s="51"/>
      <c r="D39" s="3">
        <f t="shared" si="1"/>
        <v>0</v>
      </c>
    </row>
    <row r="40" spans="1:4" x14ac:dyDescent="0.25">
      <c r="A40" s="4" t="s">
        <v>7</v>
      </c>
      <c r="B40" s="50"/>
      <c r="C40" s="51"/>
      <c r="D40" s="3">
        <f t="shared" si="1"/>
        <v>0</v>
      </c>
    </row>
    <row r="41" spans="1:4" x14ac:dyDescent="0.25">
      <c r="A41" s="4" t="s">
        <v>8</v>
      </c>
      <c r="B41" s="50"/>
      <c r="C41" s="51"/>
      <c r="D41" s="3">
        <f t="shared" si="1"/>
        <v>0</v>
      </c>
    </row>
    <row r="42" spans="1:4" x14ac:dyDescent="0.25">
      <c r="A42" s="4" t="s">
        <v>9</v>
      </c>
      <c r="B42" s="50"/>
      <c r="C42" s="51"/>
      <c r="D42" s="3">
        <f t="shared" si="1"/>
        <v>0</v>
      </c>
    </row>
    <row r="43" spans="1:4" x14ac:dyDescent="0.25">
      <c r="A43" s="4" t="s">
        <v>10</v>
      </c>
      <c r="B43" s="1">
        <v>25283</v>
      </c>
      <c r="C43" s="2">
        <v>24265</v>
      </c>
      <c r="D43" s="3">
        <f t="shared" si="1"/>
        <v>1018</v>
      </c>
    </row>
    <row r="44" spans="1:4" x14ac:dyDescent="0.25">
      <c r="A44" s="4" t="s">
        <v>11</v>
      </c>
      <c r="B44" s="50">
        <v>9</v>
      </c>
      <c r="C44" s="51">
        <v>9</v>
      </c>
      <c r="D44" s="3">
        <f t="shared" si="1"/>
        <v>0</v>
      </c>
    </row>
    <row r="45" spans="1:4" x14ac:dyDescent="0.25">
      <c r="A45" s="4" t="s">
        <v>12</v>
      </c>
      <c r="B45" s="1">
        <f>3743+9253</f>
        <v>12996</v>
      </c>
      <c r="C45" s="2">
        <f>3729+8714</f>
        <v>12443</v>
      </c>
      <c r="D45" s="3">
        <f t="shared" si="1"/>
        <v>553</v>
      </c>
    </row>
    <row r="46" spans="1:4" x14ac:dyDescent="0.25">
      <c r="A46" s="4" t="s">
        <v>13</v>
      </c>
      <c r="B46" s="50"/>
      <c r="C46" s="51"/>
      <c r="D46" s="3">
        <f t="shared" si="1"/>
        <v>0</v>
      </c>
    </row>
    <row r="47" spans="1:4" x14ac:dyDescent="0.25">
      <c r="A47" s="4" t="s">
        <v>14</v>
      </c>
      <c r="B47" s="1"/>
      <c r="C47" s="2"/>
      <c r="D47" s="3">
        <f t="shared" si="1"/>
        <v>0</v>
      </c>
    </row>
    <row r="48" spans="1:4" x14ac:dyDescent="0.25">
      <c r="A48" s="4"/>
      <c r="B48" s="50"/>
      <c r="C48" s="51"/>
      <c r="D48" s="3">
        <f t="shared" si="1"/>
        <v>0</v>
      </c>
    </row>
    <row r="49" spans="1:4" x14ac:dyDescent="0.25">
      <c r="A49" s="4"/>
      <c r="B49" s="50"/>
      <c r="C49" s="51"/>
      <c r="D49" s="3">
        <f t="shared" si="1"/>
        <v>0</v>
      </c>
    </row>
    <row r="50" spans="1:4" x14ac:dyDescent="0.25">
      <c r="A50" s="4"/>
      <c r="B50" s="50"/>
      <c r="C50" s="51"/>
      <c r="D50" s="3">
        <f t="shared" si="1"/>
        <v>0</v>
      </c>
    </row>
    <row r="51" spans="1:4" ht="15.75" thickBot="1" x14ac:dyDescent="0.3">
      <c r="A51" s="7" t="s">
        <v>15</v>
      </c>
      <c r="B51" s="8">
        <f>SUM(B38:B50)</f>
        <v>50819</v>
      </c>
      <c r="C51" s="9">
        <f>SUM(C38:C50)</f>
        <v>49057</v>
      </c>
      <c r="D51" s="10">
        <f t="shared" si="1"/>
        <v>1762</v>
      </c>
    </row>
    <row r="52" spans="1:4" x14ac:dyDescent="0.25">
      <c r="A52" s="103" t="s">
        <v>17</v>
      </c>
      <c r="B52" s="104"/>
      <c r="C52" s="104"/>
      <c r="D52" s="105"/>
    </row>
    <row r="53" spans="1:4" ht="15.75" thickBot="1" x14ac:dyDescent="0.3">
      <c r="A53" s="106"/>
      <c r="B53" s="107"/>
      <c r="C53" s="107"/>
      <c r="D53" s="108"/>
    </row>
    <row r="54" spans="1:4" x14ac:dyDescent="0.25">
      <c r="A54" s="5" t="s">
        <v>1</v>
      </c>
      <c r="B54" s="6" t="s">
        <v>2</v>
      </c>
      <c r="C54" s="6" t="s">
        <v>3</v>
      </c>
      <c r="D54" s="6" t="s">
        <v>4</v>
      </c>
    </row>
    <row r="55" spans="1:4" x14ac:dyDescent="0.25">
      <c r="A55" s="4" t="s">
        <v>5</v>
      </c>
      <c r="B55" s="1">
        <v>5</v>
      </c>
      <c r="C55" s="2">
        <v>5</v>
      </c>
      <c r="D55" s="3">
        <f t="shared" ref="D55:D68" si="2">+B55-C55</f>
        <v>0</v>
      </c>
    </row>
    <row r="56" spans="1:4" x14ac:dyDescent="0.25">
      <c r="A56" s="4" t="s">
        <v>6</v>
      </c>
      <c r="B56" s="50"/>
      <c r="C56" s="51"/>
      <c r="D56" s="3">
        <f t="shared" si="2"/>
        <v>0</v>
      </c>
    </row>
    <row r="57" spans="1:4" x14ac:dyDescent="0.25">
      <c r="A57" s="4" t="s">
        <v>7</v>
      </c>
      <c r="B57" s="50"/>
      <c r="C57" s="51"/>
      <c r="D57" s="3">
        <f t="shared" si="2"/>
        <v>0</v>
      </c>
    </row>
    <row r="58" spans="1:4" x14ac:dyDescent="0.25">
      <c r="A58" s="4" t="s">
        <v>8</v>
      </c>
      <c r="B58" s="50">
        <v>1</v>
      </c>
      <c r="C58" s="51">
        <v>1</v>
      </c>
      <c r="D58" s="3">
        <f t="shared" si="2"/>
        <v>0</v>
      </c>
    </row>
    <row r="59" spans="1:4" x14ac:dyDescent="0.25">
      <c r="A59" s="4" t="s">
        <v>9</v>
      </c>
      <c r="B59" s="50"/>
      <c r="C59" s="51"/>
      <c r="D59" s="3">
        <f t="shared" si="2"/>
        <v>0</v>
      </c>
    </row>
    <row r="60" spans="1:4" x14ac:dyDescent="0.25">
      <c r="A60" s="4" t="s">
        <v>10</v>
      </c>
      <c r="B60" s="50"/>
      <c r="C60" s="51"/>
      <c r="D60" s="3">
        <f t="shared" si="2"/>
        <v>0</v>
      </c>
    </row>
    <row r="61" spans="1:4" x14ac:dyDescent="0.25">
      <c r="A61" s="4" t="s">
        <v>11</v>
      </c>
      <c r="B61" s="50">
        <v>2</v>
      </c>
      <c r="C61" s="51">
        <v>2</v>
      </c>
      <c r="D61" s="3">
        <f t="shared" si="2"/>
        <v>0</v>
      </c>
    </row>
    <row r="62" spans="1:4" x14ac:dyDescent="0.25">
      <c r="A62" s="4" t="s">
        <v>12</v>
      </c>
      <c r="B62" s="50">
        <v>298</v>
      </c>
      <c r="C62" s="51">
        <v>296</v>
      </c>
      <c r="D62" s="3">
        <f t="shared" si="2"/>
        <v>2</v>
      </c>
    </row>
    <row r="63" spans="1:4" x14ac:dyDescent="0.25">
      <c r="A63" s="4" t="s">
        <v>13</v>
      </c>
      <c r="B63" s="50">
        <v>4146</v>
      </c>
      <c r="C63" s="51">
        <v>4139</v>
      </c>
      <c r="D63" s="3">
        <f t="shared" si="2"/>
        <v>7</v>
      </c>
    </row>
    <row r="64" spans="1:4" x14ac:dyDescent="0.25">
      <c r="A64" s="4" t="s">
        <v>14</v>
      </c>
      <c r="B64" s="50">
        <v>3416</v>
      </c>
      <c r="C64" s="51">
        <v>3399</v>
      </c>
      <c r="D64" s="3">
        <f t="shared" si="2"/>
        <v>17</v>
      </c>
    </row>
    <row r="65" spans="1:4" x14ac:dyDescent="0.25">
      <c r="A65" s="4"/>
      <c r="B65" s="50"/>
      <c r="C65" s="51"/>
      <c r="D65" s="3">
        <f t="shared" si="2"/>
        <v>0</v>
      </c>
    </row>
    <row r="66" spans="1:4" x14ac:dyDescent="0.25">
      <c r="A66" s="4"/>
      <c r="B66" s="50"/>
      <c r="C66" s="51"/>
      <c r="D66" s="3">
        <f t="shared" si="2"/>
        <v>0</v>
      </c>
    </row>
    <row r="67" spans="1:4" x14ac:dyDescent="0.25">
      <c r="A67" s="4"/>
      <c r="B67" s="50"/>
      <c r="C67" s="51"/>
      <c r="D67" s="3">
        <f t="shared" si="2"/>
        <v>0</v>
      </c>
    </row>
    <row r="68" spans="1:4" ht="15.75" thickBot="1" x14ac:dyDescent="0.3">
      <c r="A68" s="7" t="s">
        <v>15</v>
      </c>
      <c r="B68" s="8">
        <f>SUM(B55:B67)</f>
        <v>7868</v>
      </c>
      <c r="C68" s="9">
        <f>SUM(C55:C67)</f>
        <v>7842</v>
      </c>
      <c r="D68" s="10">
        <f t="shared" si="2"/>
        <v>26</v>
      </c>
    </row>
    <row r="69" spans="1:4" x14ac:dyDescent="0.25">
      <c r="A69" s="103" t="s">
        <v>18</v>
      </c>
      <c r="B69" s="104"/>
      <c r="C69" s="104"/>
      <c r="D69" s="105"/>
    </row>
    <row r="70" spans="1:4" ht="15.75" thickBot="1" x14ac:dyDescent="0.3">
      <c r="A70" s="106"/>
      <c r="B70" s="107"/>
      <c r="C70" s="107"/>
      <c r="D70" s="108"/>
    </row>
    <row r="71" spans="1:4" x14ac:dyDescent="0.25">
      <c r="A71" s="5" t="s">
        <v>1</v>
      </c>
      <c r="B71" s="6" t="s">
        <v>2</v>
      </c>
      <c r="C71" s="6" t="s">
        <v>3</v>
      </c>
      <c r="D71" s="6" t="s">
        <v>4</v>
      </c>
    </row>
    <row r="72" spans="1:4" x14ac:dyDescent="0.25">
      <c r="A72" s="4" t="s">
        <v>5</v>
      </c>
      <c r="B72" s="1">
        <v>268</v>
      </c>
      <c r="C72" s="2">
        <v>268</v>
      </c>
      <c r="D72" s="3">
        <f t="shared" ref="D72:D85" si="3">+B72-C72</f>
        <v>0</v>
      </c>
    </row>
    <row r="73" spans="1:4" x14ac:dyDescent="0.25">
      <c r="A73" s="4" t="s">
        <v>6</v>
      </c>
      <c r="B73" s="50"/>
      <c r="C73" s="51"/>
      <c r="D73" s="3">
        <f t="shared" si="3"/>
        <v>0</v>
      </c>
    </row>
    <row r="74" spans="1:4" x14ac:dyDescent="0.25">
      <c r="A74" s="4" t="s">
        <v>7</v>
      </c>
      <c r="B74" s="50">
        <v>23</v>
      </c>
      <c r="C74" s="51">
        <v>23</v>
      </c>
      <c r="D74" s="3">
        <f t="shared" si="3"/>
        <v>0</v>
      </c>
    </row>
    <row r="75" spans="1:4" x14ac:dyDescent="0.25">
      <c r="A75" s="4" t="s">
        <v>8</v>
      </c>
      <c r="B75" s="50">
        <v>72</v>
      </c>
      <c r="C75" s="51">
        <v>72</v>
      </c>
      <c r="D75" s="3">
        <f t="shared" si="3"/>
        <v>0</v>
      </c>
    </row>
    <row r="76" spans="1:4" x14ac:dyDescent="0.25">
      <c r="A76" s="4" t="s">
        <v>9</v>
      </c>
      <c r="B76" s="50"/>
      <c r="C76" s="51"/>
      <c r="D76" s="3">
        <f t="shared" si="3"/>
        <v>0</v>
      </c>
    </row>
    <row r="77" spans="1:4" x14ac:dyDescent="0.25">
      <c r="A77" s="4" t="s">
        <v>10</v>
      </c>
      <c r="B77" s="50"/>
      <c r="C77" s="51"/>
      <c r="D77" s="3">
        <f t="shared" si="3"/>
        <v>0</v>
      </c>
    </row>
    <row r="78" spans="1:4" x14ac:dyDescent="0.25">
      <c r="A78" s="4" t="s">
        <v>11</v>
      </c>
      <c r="B78" s="50">
        <v>3</v>
      </c>
      <c r="C78" s="51">
        <v>3</v>
      </c>
      <c r="D78" s="3">
        <f t="shared" si="3"/>
        <v>0</v>
      </c>
    </row>
    <row r="79" spans="1:4" x14ac:dyDescent="0.25">
      <c r="A79" s="4" t="s">
        <v>12</v>
      </c>
      <c r="B79" s="50">
        <v>654</v>
      </c>
      <c r="C79" s="51">
        <v>654</v>
      </c>
      <c r="D79" s="3">
        <f t="shared" si="3"/>
        <v>0</v>
      </c>
    </row>
    <row r="80" spans="1:4" x14ac:dyDescent="0.25">
      <c r="A80" s="4" t="s">
        <v>13</v>
      </c>
      <c r="B80" s="50">
        <v>3466</v>
      </c>
      <c r="C80" s="51">
        <v>3466</v>
      </c>
      <c r="D80" s="3">
        <f t="shared" si="3"/>
        <v>0</v>
      </c>
    </row>
    <row r="81" spans="1:4" x14ac:dyDescent="0.25">
      <c r="A81" s="4" t="s">
        <v>14</v>
      </c>
      <c r="B81" s="50">
        <v>2261</v>
      </c>
      <c r="C81" s="51">
        <v>2256</v>
      </c>
      <c r="D81" s="3">
        <f t="shared" si="3"/>
        <v>5</v>
      </c>
    </row>
    <row r="82" spans="1:4" x14ac:dyDescent="0.25">
      <c r="A82" s="4"/>
      <c r="B82" s="50"/>
      <c r="C82" s="51"/>
      <c r="D82" s="3">
        <f t="shared" si="3"/>
        <v>0</v>
      </c>
    </row>
    <row r="83" spans="1:4" x14ac:dyDescent="0.25">
      <c r="A83" s="4"/>
      <c r="B83" s="50"/>
      <c r="C83" s="51"/>
      <c r="D83" s="3">
        <f t="shared" si="3"/>
        <v>0</v>
      </c>
    </row>
    <row r="84" spans="1:4" x14ac:dyDescent="0.25">
      <c r="A84" s="4"/>
      <c r="B84" s="50"/>
      <c r="C84" s="51"/>
      <c r="D84" s="3">
        <f t="shared" si="3"/>
        <v>0</v>
      </c>
    </row>
    <row r="85" spans="1:4" ht="15.75" thickBot="1" x14ac:dyDescent="0.3">
      <c r="A85" s="11" t="s">
        <v>15</v>
      </c>
      <c r="B85" s="12">
        <f>SUM(B72:B84)</f>
        <v>6747</v>
      </c>
      <c r="C85" s="13">
        <f>SUM(C72:C84)</f>
        <v>6742</v>
      </c>
      <c r="D85" s="14">
        <f t="shared" si="3"/>
        <v>5</v>
      </c>
    </row>
    <row r="87" spans="1:4" x14ac:dyDescent="0.25">
      <c r="A87" s="4" t="s">
        <v>10</v>
      </c>
      <c r="B87" s="102">
        <f>+B77+B60+B43+B26</f>
        <v>25283</v>
      </c>
    </row>
  </sheetData>
  <mergeCells count="13">
    <mergeCell ref="B2:C2"/>
    <mergeCell ref="B3:C3"/>
    <mergeCell ref="A6:B8"/>
    <mergeCell ref="A9:A11"/>
    <mergeCell ref="B9:B11"/>
    <mergeCell ref="C9:C11"/>
    <mergeCell ref="A69:D70"/>
    <mergeCell ref="A16:A17"/>
    <mergeCell ref="B16:B17"/>
    <mergeCell ref="C16:C17"/>
    <mergeCell ref="A18:D19"/>
    <mergeCell ref="A35:D36"/>
    <mergeCell ref="A52:D53"/>
  </mergeCells>
  <pageMargins left="0.7" right="0.7" top="0.75" bottom="0.75" header="0.3" footer="0.3"/>
  <pageSetup paperSize="5"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D88"/>
  <sheetViews>
    <sheetView showGridLines="0" workbookViewId="0">
      <selection sqref="A1:D85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</cols>
  <sheetData>
    <row r="1" spans="1:4" ht="15.75" thickBot="1" x14ac:dyDescent="0.3">
      <c r="A1" s="18"/>
      <c r="B1" s="18"/>
      <c r="C1" s="18"/>
      <c r="D1" s="18"/>
    </row>
    <row r="2" spans="1:4" x14ac:dyDescent="0.25">
      <c r="A2" s="18"/>
      <c r="B2" s="109" t="s">
        <v>66</v>
      </c>
      <c r="C2" s="110"/>
      <c r="D2" s="18"/>
    </row>
    <row r="3" spans="1:4" ht="15.75" thickBot="1" x14ac:dyDescent="0.3">
      <c r="A3" s="18"/>
      <c r="B3" s="111" t="s">
        <v>87</v>
      </c>
      <c r="C3" s="112"/>
      <c r="D3" s="18"/>
    </row>
    <row r="4" spans="1:4" x14ac:dyDescent="0.25">
      <c r="A4" s="18"/>
      <c r="B4" s="18"/>
      <c r="C4" s="18"/>
      <c r="D4" s="18"/>
    </row>
    <row r="5" spans="1:4" ht="15.75" thickBot="1" x14ac:dyDescent="0.3">
      <c r="A5" s="18"/>
      <c r="B5" s="18"/>
      <c r="C5" s="18"/>
      <c r="D5" s="18"/>
    </row>
    <row r="6" spans="1:4" x14ac:dyDescent="0.25">
      <c r="A6" s="113" t="s">
        <v>67</v>
      </c>
      <c r="B6" s="114"/>
      <c r="C6" s="15"/>
      <c r="D6" s="18"/>
    </row>
    <row r="7" spans="1:4" x14ac:dyDescent="0.25">
      <c r="A7" s="115"/>
      <c r="B7" s="116"/>
      <c r="C7" s="16"/>
      <c r="D7" s="18"/>
    </row>
    <row r="8" spans="1:4" ht="15.75" thickBot="1" x14ac:dyDescent="0.3">
      <c r="A8" s="117"/>
      <c r="B8" s="118"/>
      <c r="C8" s="17"/>
      <c r="D8" s="18"/>
    </row>
    <row r="9" spans="1:4" ht="15" customHeight="1" x14ac:dyDescent="0.25">
      <c r="A9" s="119" t="s">
        <v>19</v>
      </c>
      <c r="B9" s="122" t="s">
        <v>65</v>
      </c>
      <c r="C9" s="125" t="s">
        <v>20</v>
      </c>
      <c r="D9" s="18"/>
    </row>
    <row r="10" spans="1:4" ht="15" customHeight="1" x14ac:dyDescent="0.25">
      <c r="A10" s="120"/>
      <c r="B10" s="123"/>
      <c r="C10" s="126"/>
      <c r="D10" s="18"/>
    </row>
    <row r="11" spans="1:4" ht="15.75" customHeight="1" thickBot="1" x14ac:dyDescent="0.3">
      <c r="A11" s="143"/>
      <c r="B11" s="124"/>
      <c r="C11" s="127"/>
      <c r="D11" s="18"/>
    </row>
    <row r="12" spans="1:4" x14ac:dyDescent="0.25">
      <c r="A12" s="19" t="s">
        <v>21</v>
      </c>
      <c r="B12" s="20">
        <f>+B34</f>
        <v>8316</v>
      </c>
      <c r="C12" s="21">
        <f>+B12/B16</f>
        <v>0.11836711455249374</v>
      </c>
      <c r="D12" s="18"/>
    </row>
    <row r="13" spans="1:4" x14ac:dyDescent="0.25">
      <c r="A13" s="19" t="s">
        <v>22</v>
      </c>
      <c r="B13" s="20">
        <f>+B51</f>
        <v>48991</v>
      </c>
      <c r="C13" s="22">
        <f>+B13/B16</f>
        <v>0.69732122523343198</v>
      </c>
      <c r="D13" s="18"/>
    </row>
    <row r="14" spans="1:4" x14ac:dyDescent="0.25">
      <c r="A14" s="19" t="s">
        <v>23</v>
      </c>
      <c r="B14" s="20">
        <f>+B68</f>
        <v>6841</v>
      </c>
      <c r="C14" s="22">
        <f>+B14/B16</f>
        <v>9.7372466408562966E-2</v>
      </c>
      <c r="D14" s="18"/>
    </row>
    <row r="15" spans="1:4" x14ac:dyDescent="0.25">
      <c r="A15" s="48" t="s">
        <v>18</v>
      </c>
      <c r="B15" s="24">
        <f>+B85</f>
        <v>6108</v>
      </c>
      <c r="C15" s="22">
        <f>+B15/B16</f>
        <v>8.6939193805511267E-2</v>
      </c>
      <c r="D15" s="18"/>
    </row>
    <row r="16" spans="1:4" x14ac:dyDescent="0.25">
      <c r="A16" s="128" t="s">
        <v>24</v>
      </c>
      <c r="B16" s="130">
        <f>SUM(B12:B15)</f>
        <v>70256</v>
      </c>
      <c r="C16" s="132">
        <f>SUM(C12:C15)</f>
        <v>1</v>
      </c>
      <c r="D16" s="18"/>
    </row>
    <row r="17" spans="1:4" ht="15.75" thickBot="1" x14ac:dyDescent="0.3">
      <c r="A17" s="129"/>
      <c r="B17" s="131"/>
      <c r="C17" s="133"/>
      <c r="D17" s="18"/>
    </row>
    <row r="18" spans="1:4" x14ac:dyDescent="0.25">
      <c r="A18" s="103" t="s">
        <v>0</v>
      </c>
      <c r="B18" s="104"/>
      <c r="C18" s="104"/>
      <c r="D18" s="105"/>
    </row>
    <row r="19" spans="1:4" ht="15.75" thickBot="1" x14ac:dyDescent="0.3">
      <c r="A19" s="106"/>
      <c r="B19" s="107"/>
      <c r="C19" s="107"/>
      <c r="D19" s="108"/>
    </row>
    <row r="20" spans="1:4" x14ac:dyDescent="0.25">
      <c r="A20" s="5" t="s">
        <v>1</v>
      </c>
      <c r="B20" s="6" t="s">
        <v>2</v>
      </c>
      <c r="C20" s="6" t="s">
        <v>3</v>
      </c>
      <c r="D20" s="6" t="s">
        <v>4</v>
      </c>
    </row>
    <row r="21" spans="1:4" x14ac:dyDescent="0.25">
      <c r="A21" s="4" t="s">
        <v>5</v>
      </c>
      <c r="B21" s="1">
        <v>367</v>
      </c>
      <c r="C21" s="2">
        <v>358</v>
      </c>
      <c r="D21" s="3">
        <f t="shared" ref="D21:D34" si="0">+B21-C21</f>
        <v>9</v>
      </c>
    </row>
    <row r="22" spans="1:4" x14ac:dyDescent="0.25">
      <c r="A22" s="4" t="s">
        <v>6</v>
      </c>
      <c r="B22" s="50"/>
      <c r="C22" s="51"/>
      <c r="D22" s="3">
        <f t="shared" si="0"/>
        <v>0</v>
      </c>
    </row>
    <row r="23" spans="1:4" x14ac:dyDescent="0.25">
      <c r="A23" s="4" t="s">
        <v>7</v>
      </c>
      <c r="B23" s="50">
        <v>19</v>
      </c>
      <c r="C23" s="51">
        <v>18</v>
      </c>
      <c r="D23" s="3">
        <f t="shared" si="0"/>
        <v>1</v>
      </c>
    </row>
    <row r="24" spans="1:4" x14ac:dyDescent="0.25">
      <c r="A24" s="4" t="s">
        <v>8</v>
      </c>
      <c r="B24" s="50">
        <v>199</v>
      </c>
      <c r="C24" s="51">
        <v>196</v>
      </c>
      <c r="D24" s="3">
        <f t="shared" si="0"/>
        <v>3</v>
      </c>
    </row>
    <row r="25" spans="1:4" x14ac:dyDescent="0.25">
      <c r="A25" s="4" t="s">
        <v>9</v>
      </c>
      <c r="B25" s="50"/>
      <c r="C25" s="51"/>
      <c r="D25" s="3">
        <f t="shared" si="0"/>
        <v>0</v>
      </c>
    </row>
    <row r="26" spans="1:4" x14ac:dyDescent="0.25">
      <c r="A26" s="4" t="s">
        <v>10</v>
      </c>
      <c r="B26" s="50"/>
      <c r="C26" s="51"/>
      <c r="D26" s="3">
        <f t="shared" si="0"/>
        <v>0</v>
      </c>
    </row>
    <row r="27" spans="1:4" x14ac:dyDescent="0.25">
      <c r="A27" s="4" t="s">
        <v>11</v>
      </c>
      <c r="B27" s="50">
        <v>68</v>
      </c>
      <c r="C27" s="51">
        <v>68</v>
      </c>
      <c r="D27" s="3">
        <f t="shared" si="0"/>
        <v>0</v>
      </c>
    </row>
    <row r="28" spans="1:4" x14ac:dyDescent="0.25">
      <c r="A28" s="4" t="s">
        <v>12</v>
      </c>
      <c r="B28" s="50">
        <v>3646</v>
      </c>
      <c r="C28" s="51">
        <v>3616</v>
      </c>
      <c r="D28" s="3">
        <f t="shared" si="0"/>
        <v>30</v>
      </c>
    </row>
    <row r="29" spans="1:4" x14ac:dyDescent="0.25">
      <c r="A29" s="4" t="s">
        <v>13</v>
      </c>
      <c r="B29" s="50">
        <v>1960</v>
      </c>
      <c r="C29" s="51">
        <v>1951</v>
      </c>
      <c r="D29" s="3">
        <f t="shared" si="0"/>
        <v>9</v>
      </c>
    </row>
    <row r="30" spans="1:4" x14ac:dyDescent="0.25">
      <c r="A30" s="4" t="s">
        <v>14</v>
      </c>
      <c r="B30" s="50">
        <v>2057</v>
      </c>
      <c r="C30" s="51">
        <v>2017</v>
      </c>
      <c r="D30" s="3">
        <f t="shared" si="0"/>
        <v>40</v>
      </c>
    </row>
    <row r="31" spans="1:4" x14ac:dyDescent="0.25">
      <c r="A31" s="4"/>
      <c r="B31" s="50"/>
      <c r="C31" s="51"/>
      <c r="D31" s="3">
        <f t="shared" si="0"/>
        <v>0</v>
      </c>
    </row>
    <row r="32" spans="1:4" x14ac:dyDescent="0.25">
      <c r="A32" s="4"/>
      <c r="B32" s="50"/>
      <c r="C32" s="51"/>
      <c r="D32" s="3">
        <f t="shared" si="0"/>
        <v>0</v>
      </c>
    </row>
    <row r="33" spans="1:4" x14ac:dyDescent="0.25">
      <c r="A33" s="4"/>
      <c r="B33" s="50"/>
      <c r="C33" s="51"/>
      <c r="D33" s="3">
        <f t="shared" si="0"/>
        <v>0</v>
      </c>
    </row>
    <row r="34" spans="1:4" ht="15.75" thickBot="1" x14ac:dyDescent="0.3">
      <c r="A34" s="7" t="s">
        <v>15</v>
      </c>
      <c r="B34" s="8">
        <f>SUM(B21:B33)</f>
        <v>8316</v>
      </c>
      <c r="C34" s="9">
        <f>SUM(C21:C33)</f>
        <v>8224</v>
      </c>
      <c r="D34" s="10">
        <f t="shared" si="0"/>
        <v>92</v>
      </c>
    </row>
    <row r="35" spans="1:4" x14ac:dyDescent="0.25">
      <c r="A35" s="103" t="s">
        <v>16</v>
      </c>
      <c r="B35" s="104"/>
      <c r="C35" s="104"/>
      <c r="D35" s="105"/>
    </row>
    <row r="36" spans="1:4" ht="15.75" thickBot="1" x14ac:dyDescent="0.3">
      <c r="A36" s="106"/>
      <c r="B36" s="107"/>
      <c r="C36" s="107"/>
      <c r="D36" s="108"/>
    </row>
    <row r="37" spans="1:4" x14ac:dyDescent="0.25">
      <c r="A37" s="5" t="s">
        <v>1</v>
      </c>
      <c r="B37" s="6" t="s">
        <v>2</v>
      </c>
      <c r="C37" s="6" t="s">
        <v>3</v>
      </c>
      <c r="D37" s="6" t="s">
        <v>4</v>
      </c>
    </row>
    <row r="38" spans="1:4" x14ac:dyDescent="0.25">
      <c r="A38" s="4" t="s">
        <v>5</v>
      </c>
      <c r="B38" s="1">
        <v>10696</v>
      </c>
      <c r="C38" s="2">
        <v>10574</v>
      </c>
      <c r="D38" s="49">
        <f t="shared" ref="D38:D51" si="1">+B38-C38</f>
        <v>122</v>
      </c>
    </row>
    <row r="39" spans="1:4" x14ac:dyDescent="0.25">
      <c r="A39" s="4" t="s">
        <v>6</v>
      </c>
      <c r="B39" s="50"/>
      <c r="C39" s="51"/>
      <c r="D39" s="3">
        <f t="shared" si="1"/>
        <v>0</v>
      </c>
    </row>
    <row r="40" spans="1:4" x14ac:dyDescent="0.25">
      <c r="A40" s="4" t="s">
        <v>7</v>
      </c>
      <c r="B40" s="50"/>
      <c r="C40" s="51"/>
      <c r="D40" s="3">
        <f t="shared" si="1"/>
        <v>0</v>
      </c>
    </row>
    <row r="41" spans="1:4" x14ac:dyDescent="0.25">
      <c r="A41" s="4" t="s">
        <v>8</v>
      </c>
      <c r="B41" s="50"/>
      <c r="C41" s="51"/>
      <c r="D41" s="3">
        <f t="shared" si="1"/>
        <v>0</v>
      </c>
    </row>
    <row r="42" spans="1:4" x14ac:dyDescent="0.25">
      <c r="A42" s="4" t="s">
        <v>9</v>
      </c>
      <c r="B42" s="50"/>
      <c r="C42" s="51"/>
      <c r="D42" s="3">
        <f t="shared" si="1"/>
        <v>0</v>
      </c>
    </row>
    <row r="43" spans="1:4" x14ac:dyDescent="0.25">
      <c r="A43" s="4" t="s">
        <v>10</v>
      </c>
      <c r="B43" s="1">
        <v>24567</v>
      </c>
      <c r="C43" s="2">
        <v>23427</v>
      </c>
      <c r="D43" s="3">
        <f t="shared" si="1"/>
        <v>1140</v>
      </c>
    </row>
    <row r="44" spans="1:4" x14ac:dyDescent="0.25">
      <c r="A44" s="4" t="s">
        <v>11</v>
      </c>
      <c r="B44" s="50">
        <v>16</v>
      </c>
      <c r="C44" s="51">
        <v>16</v>
      </c>
      <c r="D44" s="3">
        <f t="shared" si="1"/>
        <v>0</v>
      </c>
    </row>
    <row r="45" spans="1:4" x14ac:dyDescent="0.25">
      <c r="A45" s="4" t="s">
        <v>12</v>
      </c>
      <c r="B45" s="1">
        <f>3482+10230</f>
        <v>13712</v>
      </c>
      <c r="C45" s="2">
        <f>3444+9771</f>
        <v>13215</v>
      </c>
      <c r="D45" s="3">
        <f t="shared" si="1"/>
        <v>497</v>
      </c>
    </row>
    <row r="46" spans="1:4" x14ac:dyDescent="0.25">
      <c r="A46" s="4" t="s">
        <v>13</v>
      </c>
      <c r="B46" s="50"/>
      <c r="C46" s="51"/>
      <c r="D46" s="3">
        <f t="shared" si="1"/>
        <v>0</v>
      </c>
    </row>
    <row r="47" spans="1:4" x14ac:dyDescent="0.25">
      <c r="A47" s="4" t="s">
        <v>14</v>
      </c>
      <c r="B47" s="1"/>
      <c r="C47" s="2"/>
      <c r="D47" s="3">
        <f t="shared" si="1"/>
        <v>0</v>
      </c>
    </row>
    <row r="48" spans="1:4" x14ac:dyDescent="0.25">
      <c r="A48" s="4"/>
      <c r="B48" s="50"/>
      <c r="C48" s="51"/>
      <c r="D48" s="3">
        <f t="shared" si="1"/>
        <v>0</v>
      </c>
    </row>
    <row r="49" spans="1:4" x14ac:dyDescent="0.25">
      <c r="A49" s="4"/>
      <c r="B49" s="50"/>
      <c r="C49" s="51"/>
      <c r="D49" s="3">
        <f t="shared" si="1"/>
        <v>0</v>
      </c>
    </row>
    <row r="50" spans="1:4" x14ac:dyDescent="0.25">
      <c r="A50" s="4"/>
      <c r="B50" s="50"/>
      <c r="C50" s="51"/>
      <c r="D50" s="3">
        <f t="shared" si="1"/>
        <v>0</v>
      </c>
    </row>
    <row r="51" spans="1:4" ht="15.75" thickBot="1" x14ac:dyDescent="0.3">
      <c r="A51" s="7" t="s">
        <v>15</v>
      </c>
      <c r="B51" s="8">
        <f>SUM(B38:B50)</f>
        <v>48991</v>
      </c>
      <c r="C51" s="9">
        <f>SUM(C38:C50)</f>
        <v>47232</v>
      </c>
      <c r="D51" s="10">
        <f t="shared" si="1"/>
        <v>1759</v>
      </c>
    </row>
    <row r="52" spans="1:4" x14ac:dyDescent="0.25">
      <c r="A52" s="103" t="s">
        <v>17</v>
      </c>
      <c r="B52" s="104"/>
      <c r="C52" s="104"/>
      <c r="D52" s="105"/>
    </row>
    <row r="53" spans="1:4" ht="15.75" thickBot="1" x14ac:dyDescent="0.3">
      <c r="A53" s="106"/>
      <c r="B53" s="107"/>
      <c r="C53" s="107"/>
      <c r="D53" s="108"/>
    </row>
    <row r="54" spans="1:4" x14ac:dyDescent="0.25">
      <c r="A54" s="5" t="s">
        <v>1</v>
      </c>
      <c r="B54" s="6" t="s">
        <v>2</v>
      </c>
      <c r="C54" s="6" t="s">
        <v>3</v>
      </c>
      <c r="D54" s="6" t="s">
        <v>4</v>
      </c>
    </row>
    <row r="55" spans="1:4" x14ac:dyDescent="0.25">
      <c r="A55" s="4" t="s">
        <v>5</v>
      </c>
      <c r="B55" s="1">
        <v>8</v>
      </c>
      <c r="C55" s="2">
        <v>8</v>
      </c>
      <c r="D55" s="3">
        <f t="shared" ref="D55:D68" si="2">+B55-C55</f>
        <v>0</v>
      </c>
    </row>
    <row r="56" spans="1:4" x14ac:dyDescent="0.25">
      <c r="A56" s="4" t="s">
        <v>6</v>
      </c>
      <c r="B56" s="50"/>
      <c r="C56" s="51"/>
      <c r="D56" s="3">
        <f t="shared" si="2"/>
        <v>0</v>
      </c>
    </row>
    <row r="57" spans="1:4" x14ac:dyDescent="0.25">
      <c r="A57" s="4" t="s">
        <v>7</v>
      </c>
      <c r="B57" s="50">
        <v>1</v>
      </c>
      <c r="C57" s="51">
        <v>1</v>
      </c>
      <c r="D57" s="3">
        <f t="shared" si="2"/>
        <v>0</v>
      </c>
    </row>
    <row r="58" spans="1:4" x14ac:dyDescent="0.25">
      <c r="A58" s="4" t="s">
        <v>8</v>
      </c>
      <c r="B58" s="50"/>
      <c r="C58" s="51"/>
      <c r="D58" s="3">
        <f t="shared" si="2"/>
        <v>0</v>
      </c>
    </row>
    <row r="59" spans="1:4" x14ac:dyDescent="0.25">
      <c r="A59" s="4" t="s">
        <v>9</v>
      </c>
      <c r="B59" s="50"/>
      <c r="C59" s="51"/>
      <c r="D59" s="3">
        <f t="shared" si="2"/>
        <v>0</v>
      </c>
    </row>
    <row r="60" spans="1:4" x14ac:dyDescent="0.25">
      <c r="A60" s="4" t="s">
        <v>10</v>
      </c>
      <c r="B60" s="50"/>
      <c r="C60" s="51"/>
      <c r="D60" s="3">
        <f t="shared" si="2"/>
        <v>0</v>
      </c>
    </row>
    <row r="61" spans="1:4" x14ac:dyDescent="0.25">
      <c r="A61" s="4" t="s">
        <v>11</v>
      </c>
      <c r="B61" s="50">
        <v>2</v>
      </c>
      <c r="C61" s="51">
        <v>2</v>
      </c>
      <c r="D61" s="3">
        <f t="shared" si="2"/>
        <v>0</v>
      </c>
    </row>
    <row r="62" spans="1:4" x14ac:dyDescent="0.25">
      <c r="A62" s="4" t="s">
        <v>12</v>
      </c>
      <c r="B62" s="50">
        <v>381</v>
      </c>
      <c r="C62" s="51">
        <v>372</v>
      </c>
      <c r="D62" s="3">
        <f t="shared" si="2"/>
        <v>9</v>
      </c>
    </row>
    <row r="63" spans="1:4" x14ac:dyDescent="0.25">
      <c r="A63" s="4" t="s">
        <v>13</v>
      </c>
      <c r="B63" s="50">
        <v>3751</v>
      </c>
      <c r="C63" s="51">
        <v>3730</v>
      </c>
      <c r="D63" s="3">
        <f t="shared" si="2"/>
        <v>21</v>
      </c>
    </row>
    <row r="64" spans="1:4" x14ac:dyDescent="0.25">
      <c r="A64" s="4" t="s">
        <v>14</v>
      </c>
      <c r="B64" s="50">
        <v>2698</v>
      </c>
      <c r="C64" s="51">
        <v>2667</v>
      </c>
      <c r="D64" s="3">
        <f t="shared" si="2"/>
        <v>31</v>
      </c>
    </row>
    <row r="65" spans="1:4" x14ac:dyDescent="0.25">
      <c r="A65" s="4"/>
      <c r="B65" s="50"/>
      <c r="C65" s="51"/>
      <c r="D65" s="3">
        <f t="shared" si="2"/>
        <v>0</v>
      </c>
    </row>
    <row r="66" spans="1:4" x14ac:dyDescent="0.25">
      <c r="A66" s="4"/>
      <c r="B66" s="50"/>
      <c r="C66" s="51"/>
      <c r="D66" s="3">
        <f t="shared" si="2"/>
        <v>0</v>
      </c>
    </row>
    <row r="67" spans="1:4" x14ac:dyDescent="0.25">
      <c r="A67" s="4"/>
      <c r="B67" s="50"/>
      <c r="C67" s="51"/>
      <c r="D67" s="3">
        <f t="shared" si="2"/>
        <v>0</v>
      </c>
    </row>
    <row r="68" spans="1:4" ht="15.75" thickBot="1" x14ac:dyDescent="0.3">
      <c r="A68" s="7" t="s">
        <v>15</v>
      </c>
      <c r="B68" s="8">
        <f>SUM(B55:B67)</f>
        <v>6841</v>
      </c>
      <c r="C68" s="9">
        <f>SUM(C55:C67)</f>
        <v>6780</v>
      </c>
      <c r="D68" s="10">
        <f t="shared" si="2"/>
        <v>61</v>
      </c>
    </row>
    <row r="69" spans="1:4" x14ac:dyDescent="0.25">
      <c r="A69" s="103" t="s">
        <v>18</v>
      </c>
      <c r="B69" s="104"/>
      <c r="C69" s="104"/>
      <c r="D69" s="105"/>
    </row>
    <row r="70" spans="1:4" ht="15.75" thickBot="1" x14ac:dyDescent="0.3">
      <c r="A70" s="106"/>
      <c r="B70" s="107"/>
      <c r="C70" s="107"/>
      <c r="D70" s="108"/>
    </row>
    <row r="71" spans="1:4" x14ac:dyDescent="0.25">
      <c r="A71" s="5" t="s">
        <v>1</v>
      </c>
      <c r="B71" s="6" t="s">
        <v>2</v>
      </c>
      <c r="C71" s="6" t="s">
        <v>3</v>
      </c>
      <c r="D71" s="6" t="s">
        <v>4</v>
      </c>
    </row>
    <row r="72" spans="1:4" x14ac:dyDescent="0.25">
      <c r="A72" s="4" t="s">
        <v>5</v>
      </c>
      <c r="B72" s="1">
        <v>250</v>
      </c>
      <c r="C72" s="2">
        <v>250</v>
      </c>
      <c r="D72" s="3">
        <f t="shared" ref="D72:D85" si="3">+B72-C72</f>
        <v>0</v>
      </c>
    </row>
    <row r="73" spans="1:4" x14ac:dyDescent="0.25">
      <c r="A73" s="4" t="s">
        <v>6</v>
      </c>
      <c r="B73" s="50"/>
      <c r="C73" s="51"/>
      <c r="D73" s="3">
        <f t="shared" si="3"/>
        <v>0</v>
      </c>
    </row>
    <row r="74" spans="1:4" x14ac:dyDescent="0.25">
      <c r="A74" s="4" t="s">
        <v>7</v>
      </c>
      <c r="B74" s="50">
        <v>13</v>
      </c>
      <c r="C74" s="51">
        <v>13</v>
      </c>
      <c r="D74" s="3">
        <f t="shared" si="3"/>
        <v>0</v>
      </c>
    </row>
    <row r="75" spans="1:4" x14ac:dyDescent="0.25">
      <c r="A75" s="4" t="s">
        <v>8</v>
      </c>
      <c r="B75" s="50">
        <v>87</v>
      </c>
      <c r="C75" s="51">
        <v>87</v>
      </c>
      <c r="D75" s="3">
        <f t="shared" si="3"/>
        <v>0</v>
      </c>
    </row>
    <row r="76" spans="1:4" x14ac:dyDescent="0.25">
      <c r="A76" s="4" t="s">
        <v>9</v>
      </c>
      <c r="B76" s="50"/>
      <c r="C76" s="51"/>
      <c r="D76" s="3">
        <f t="shared" si="3"/>
        <v>0</v>
      </c>
    </row>
    <row r="77" spans="1:4" x14ac:dyDescent="0.25">
      <c r="A77" s="4" t="s">
        <v>10</v>
      </c>
      <c r="B77" s="50"/>
      <c r="C77" s="51"/>
      <c r="D77" s="3">
        <f t="shared" si="3"/>
        <v>0</v>
      </c>
    </row>
    <row r="78" spans="1:4" x14ac:dyDescent="0.25">
      <c r="A78" s="4" t="s">
        <v>11</v>
      </c>
      <c r="B78" s="50"/>
      <c r="C78" s="51"/>
      <c r="D78" s="3">
        <f t="shared" si="3"/>
        <v>0</v>
      </c>
    </row>
    <row r="79" spans="1:4" x14ac:dyDescent="0.25">
      <c r="A79" s="4" t="s">
        <v>12</v>
      </c>
      <c r="B79" s="50">
        <v>808</v>
      </c>
      <c r="C79" s="51">
        <v>802</v>
      </c>
      <c r="D79" s="3">
        <f t="shared" si="3"/>
        <v>6</v>
      </c>
    </row>
    <row r="80" spans="1:4" x14ac:dyDescent="0.25">
      <c r="A80" s="4" t="s">
        <v>13</v>
      </c>
      <c r="B80" s="50">
        <v>3091</v>
      </c>
      <c r="C80" s="51">
        <v>3088</v>
      </c>
      <c r="D80" s="3">
        <f t="shared" si="3"/>
        <v>3</v>
      </c>
    </row>
    <row r="81" spans="1:4" x14ac:dyDescent="0.25">
      <c r="A81" s="4" t="s">
        <v>14</v>
      </c>
      <c r="B81" s="50">
        <v>1859</v>
      </c>
      <c r="C81" s="51">
        <v>1839</v>
      </c>
      <c r="D81" s="3">
        <f t="shared" si="3"/>
        <v>20</v>
      </c>
    </row>
    <row r="82" spans="1:4" x14ac:dyDescent="0.25">
      <c r="A82" s="4"/>
      <c r="B82" s="50"/>
      <c r="C82" s="51"/>
      <c r="D82" s="3">
        <f t="shared" si="3"/>
        <v>0</v>
      </c>
    </row>
    <row r="83" spans="1:4" x14ac:dyDescent="0.25">
      <c r="A83" s="4"/>
      <c r="B83" s="50"/>
      <c r="C83" s="51"/>
      <c r="D83" s="3">
        <f t="shared" si="3"/>
        <v>0</v>
      </c>
    </row>
    <row r="84" spans="1:4" x14ac:dyDescent="0.25">
      <c r="A84" s="4"/>
      <c r="B84" s="50"/>
      <c r="C84" s="51"/>
      <c r="D84" s="3">
        <f t="shared" si="3"/>
        <v>0</v>
      </c>
    </row>
    <row r="85" spans="1:4" ht="15.75" thickBot="1" x14ac:dyDescent="0.3">
      <c r="A85" s="11" t="s">
        <v>15</v>
      </c>
      <c r="B85" s="12">
        <f>SUM(B72:B84)</f>
        <v>6108</v>
      </c>
      <c r="C85" s="13">
        <f>SUM(C72:C84)</f>
        <v>6079</v>
      </c>
      <c r="D85" s="14">
        <f t="shared" si="3"/>
        <v>29</v>
      </c>
    </row>
    <row r="87" spans="1:4" x14ac:dyDescent="0.25">
      <c r="A87" s="4" t="s">
        <v>10</v>
      </c>
      <c r="B87" s="102">
        <f>+B77+B60+B43+B26</f>
        <v>24567</v>
      </c>
    </row>
    <row r="88" spans="1:4" x14ac:dyDescent="0.25">
      <c r="D88">
        <f>+D85+D68+D51+D34</f>
        <v>1941</v>
      </c>
    </row>
  </sheetData>
  <mergeCells count="13">
    <mergeCell ref="B2:C2"/>
    <mergeCell ref="B3:C3"/>
    <mergeCell ref="A6:B8"/>
    <mergeCell ref="A9:A11"/>
    <mergeCell ref="B9:B11"/>
    <mergeCell ref="C9:C11"/>
    <mergeCell ref="A69:D70"/>
    <mergeCell ref="A16:A17"/>
    <mergeCell ref="B16:B17"/>
    <mergeCell ref="C16:C17"/>
    <mergeCell ref="A18:D19"/>
    <mergeCell ref="A35:D36"/>
    <mergeCell ref="A52:D53"/>
  </mergeCells>
  <pageMargins left="0.7" right="0.7" top="0.75" bottom="0.75" header="0.3" footer="0.3"/>
  <pageSetup paperSize="5" scale="7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A52"/>
  <sheetViews>
    <sheetView showGridLines="0" topLeftCell="Q1" workbookViewId="0">
      <pane ySplit="6" topLeftCell="A41" activePane="bottomLeft" state="frozen"/>
      <selection activeCell="A9" sqref="A9:A11"/>
      <selection pane="bottomLeft" activeCell="V4" sqref="V4:AA49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8.14062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3.85546875" customWidth="1"/>
    <col min="16" max="16" width="19" customWidth="1"/>
    <col min="17" max="17" width="18.140625" customWidth="1"/>
    <col min="22" max="22" width="21.28515625" customWidth="1"/>
    <col min="23" max="23" width="18.7109375" customWidth="1"/>
    <col min="24" max="24" width="16" customWidth="1"/>
  </cols>
  <sheetData>
    <row r="1" spans="1:27" x14ac:dyDescent="0.25">
      <c r="B1" s="109" t="s">
        <v>66</v>
      </c>
      <c r="C1" s="134"/>
      <c r="D1" s="110"/>
    </row>
    <row r="2" spans="1:27" ht="15.75" thickBot="1" x14ac:dyDescent="0.3">
      <c r="B2" s="111" t="str">
        <f>+'TOTAL POR MES JULIO'!B3:C3</f>
        <v>JULIO -2019</v>
      </c>
      <c r="C2" s="135"/>
      <c r="D2" s="112"/>
    </row>
    <row r="3" spans="1:27" ht="15.75" thickBot="1" x14ac:dyDescent="0.3"/>
    <row r="4" spans="1:27" x14ac:dyDescent="0.25">
      <c r="A4" s="25"/>
      <c r="B4" s="139" t="s">
        <v>72</v>
      </c>
      <c r="C4" s="140"/>
      <c r="D4" s="141"/>
      <c r="E4" s="25"/>
      <c r="F4" s="25"/>
      <c r="G4" s="25"/>
      <c r="H4" s="25"/>
      <c r="I4" s="139" t="s">
        <v>69</v>
      </c>
      <c r="J4" s="140"/>
      <c r="K4" s="141"/>
      <c r="L4" s="25"/>
      <c r="M4" s="25"/>
      <c r="N4" s="26"/>
      <c r="O4" s="25"/>
      <c r="P4" s="139" t="s">
        <v>70</v>
      </c>
      <c r="Q4" s="140"/>
      <c r="R4" s="141"/>
      <c r="S4" s="25"/>
      <c r="T4" s="25"/>
      <c r="U4" s="26"/>
      <c r="V4" s="25"/>
      <c r="W4" s="139" t="s">
        <v>73</v>
      </c>
      <c r="X4" s="140"/>
      <c r="Y4" s="141"/>
      <c r="Z4" s="25"/>
      <c r="AA4" s="25"/>
    </row>
    <row r="5" spans="1:27" x14ac:dyDescent="0.25">
      <c r="A5" s="136" t="s">
        <v>25</v>
      </c>
      <c r="B5" s="137" t="s">
        <v>26</v>
      </c>
      <c r="C5" s="137" t="s">
        <v>27</v>
      </c>
      <c r="D5" s="138" t="s">
        <v>28</v>
      </c>
      <c r="E5" s="137" t="s">
        <v>29</v>
      </c>
      <c r="F5" s="138" t="s">
        <v>30</v>
      </c>
      <c r="G5" s="27"/>
      <c r="H5" s="136" t="s">
        <v>25</v>
      </c>
      <c r="I5" s="137" t="s">
        <v>26</v>
      </c>
      <c r="J5" s="137" t="s">
        <v>27</v>
      </c>
      <c r="K5" s="138" t="s">
        <v>28</v>
      </c>
      <c r="L5" s="137" t="s">
        <v>29</v>
      </c>
      <c r="M5" s="138" t="s">
        <v>30</v>
      </c>
      <c r="N5" s="26"/>
      <c r="O5" s="136" t="s">
        <v>25</v>
      </c>
      <c r="P5" s="137" t="s">
        <v>26</v>
      </c>
      <c r="Q5" s="137" t="s">
        <v>27</v>
      </c>
      <c r="R5" s="138" t="s">
        <v>28</v>
      </c>
      <c r="S5" s="137" t="s">
        <v>29</v>
      </c>
      <c r="T5" s="138" t="s">
        <v>30</v>
      </c>
      <c r="U5" s="26"/>
      <c r="V5" s="136" t="s">
        <v>25</v>
      </c>
      <c r="W5" s="137" t="s">
        <v>26</v>
      </c>
      <c r="X5" s="137" t="s">
        <v>27</v>
      </c>
      <c r="Y5" s="138" t="s">
        <v>28</v>
      </c>
      <c r="Z5" s="137" t="s">
        <v>29</v>
      </c>
      <c r="AA5" s="138" t="s">
        <v>30</v>
      </c>
    </row>
    <row r="6" spans="1:27" x14ac:dyDescent="0.25">
      <c r="A6" s="136"/>
      <c r="B6" s="137"/>
      <c r="C6" s="137"/>
      <c r="D6" s="138"/>
      <c r="E6" s="137"/>
      <c r="F6" s="138"/>
      <c r="G6" s="28"/>
      <c r="H6" s="136"/>
      <c r="I6" s="137"/>
      <c r="J6" s="137"/>
      <c r="K6" s="138"/>
      <c r="L6" s="137"/>
      <c r="M6" s="138"/>
      <c r="N6" s="26"/>
      <c r="O6" s="136"/>
      <c r="P6" s="137"/>
      <c r="Q6" s="137"/>
      <c r="R6" s="138"/>
      <c r="S6" s="137"/>
      <c r="T6" s="138"/>
      <c r="U6" s="26"/>
      <c r="V6" s="136"/>
      <c r="W6" s="137"/>
      <c r="X6" s="137"/>
      <c r="Y6" s="138"/>
      <c r="Z6" s="137"/>
      <c r="AA6" s="138"/>
    </row>
    <row r="7" spans="1:27" x14ac:dyDescent="0.25">
      <c r="A7" s="66" t="s">
        <v>31</v>
      </c>
      <c r="B7" s="29">
        <v>170</v>
      </c>
      <c r="C7" s="29">
        <v>169</v>
      </c>
      <c r="D7" s="67">
        <f>+C7/B7</f>
        <v>0.99411764705882355</v>
      </c>
      <c r="E7" s="68">
        <f>+B7-C7</f>
        <v>1</v>
      </c>
      <c r="F7" s="69">
        <f>+E7/B7</f>
        <v>5.8823529411764705E-3</v>
      </c>
      <c r="G7" s="25"/>
      <c r="H7" s="66" t="s">
        <v>31</v>
      </c>
      <c r="I7" s="29"/>
      <c r="J7" s="29"/>
      <c r="K7" s="67">
        <v>0</v>
      </c>
      <c r="L7" s="30">
        <f>+I7-J7</f>
        <v>0</v>
      </c>
      <c r="M7" s="69">
        <v>0</v>
      </c>
      <c r="N7" s="26"/>
      <c r="O7" s="66" t="s">
        <v>31</v>
      </c>
      <c r="P7" s="29">
        <v>186</v>
      </c>
      <c r="Q7" s="29">
        <v>186</v>
      </c>
      <c r="R7" s="67">
        <f>+Q7/P7</f>
        <v>1</v>
      </c>
      <c r="S7" s="30">
        <f>+P7-Q7</f>
        <v>0</v>
      </c>
      <c r="T7" s="69">
        <f>+S7/P7</f>
        <v>0</v>
      </c>
      <c r="U7" s="26"/>
      <c r="V7" s="66" t="s">
        <v>31</v>
      </c>
      <c r="W7" s="29">
        <v>69</v>
      </c>
      <c r="X7" s="29">
        <v>68</v>
      </c>
      <c r="Y7" s="67">
        <f>+X7/W7</f>
        <v>0.98550724637681164</v>
      </c>
      <c r="Z7" s="30">
        <f>+W7-X7</f>
        <v>1</v>
      </c>
      <c r="AA7" s="69">
        <f>+Z7/W7</f>
        <v>1.4492753623188406E-2</v>
      </c>
    </row>
    <row r="8" spans="1:27" x14ac:dyDescent="0.25">
      <c r="A8" s="66" t="s">
        <v>32</v>
      </c>
      <c r="B8" s="29">
        <v>94</v>
      </c>
      <c r="C8" s="29">
        <v>94</v>
      </c>
      <c r="D8" s="67">
        <f t="shared" ref="D8:D21" si="0">+C8/B8</f>
        <v>1</v>
      </c>
      <c r="E8" s="68">
        <f t="shared" ref="E8:E21" si="1">+B8-C8</f>
        <v>0</v>
      </c>
      <c r="F8" s="69">
        <f t="shared" ref="F8:F21" si="2">+E8/B8</f>
        <v>0</v>
      </c>
      <c r="G8" s="25"/>
      <c r="H8" s="66" t="s">
        <v>32</v>
      </c>
      <c r="I8" s="29"/>
      <c r="J8" s="29"/>
      <c r="K8" s="69">
        <v>0</v>
      </c>
      <c r="L8" s="30">
        <f t="shared" ref="L8" si="3">+I8-J8</f>
        <v>0</v>
      </c>
      <c r="M8" s="69">
        <v>0</v>
      </c>
      <c r="N8" s="26"/>
      <c r="O8" s="66" t="s">
        <v>32</v>
      </c>
      <c r="P8" s="29">
        <v>90</v>
      </c>
      <c r="Q8" s="29">
        <v>90</v>
      </c>
      <c r="R8" s="67">
        <f t="shared" ref="R8:R21" si="4">+Q8/P8</f>
        <v>1</v>
      </c>
      <c r="S8" s="30">
        <f t="shared" ref="S8:S21" si="5">+P8-Q8</f>
        <v>0</v>
      </c>
      <c r="T8" s="69">
        <f t="shared" ref="T8:T21" si="6">+S8/P8</f>
        <v>0</v>
      </c>
      <c r="U8" s="26"/>
      <c r="V8" s="66" t="s">
        <v>32</v>
      </c>
      <c r="W8" s="29">
        <v>58</v>
      </c>
      <c r="X8" s="29">
        <v>58</v>
      </c>
      <c r="Y8" s="67">
        <f t="shared" ref="Y8:Y21" si="7">+X8/W8</f>
        <v>1</v>
      </c>
      <c r="Z8" s="30">
        <f t="shared" ref="Z8:Z21" si="8">+W8-X8</f>
        <v>0</v>
      </c>
      <c r="AA8" s="69">
        <f t="shared" ref="AA8:AA21" si="9">+Z8/W8</f>
        <v>0</v>
      </c>
    </row>
    <row r="9" spans="1:27" x14ac:dyDescent="0.25">
      <c r="A9" s="66" t="s">
        <v>74</v>
      </c>
      <c r="B9" s="29">
        <v>43</v>
      </c>
      <c r="C9" s="29">
        <v>43</v>
      </c>
      <c r="D9" s="67">
        <f t="shared" si="0"/>
        <v>1</v>
      </c>
      <c r="E9" s="68">
        <f t="shared" si="1"/>
        <v>0</v>
      </c>
      <c r="F9" s="69">
        <f t="shared" si="2"/>
        <v>0</v>
      </c>
      <c r="G9" s="25"/>
      <c r="H9" s="66" t="s">
        <v>74</v>
      </c>
      <c r="I9" s="29"/>
      <c r="J9" s="29"/>
      <c r="K9" s="69">
        <v>0</v>
      </c>
      <c r="L9" s="30">
        <f t="shared" ref="L9:L21" si="10">+I9-J9</f>
        <v>0</v>
      </c>
      <c r="M9" s="69">
        <v>0</v>
      </c>
      <c r="N9" s="26"/>
      <c r="O9" s="66" t="s">
        <v>74</v>
      </c>
      <c r="P9" s="29">
        <v>65</v>
      </c>
      <c r="Q9" s="29">
        <v>64</v>
      </c>
      <c r="R9" s="67">
        <f t="shared" si="4"/>
        <v>0.98461538461538467</v>
      </c>
      <c r="S9" s="30">
        <f t="shared" si="5"/>
        <v>1</v>
      </c>
      <c r="T9" s="69">
        <f t="shared" si="6"/>
        <v>1.5384615384615385E-2</v>
      </c>
      <c r="U9" s="26"/>
      <c r="V9" s="66" t="s">
        <v>74</v>
      </c>
      <c r="W9" s="29">
        <v>97</v>
      </c>
      <c r="X9" s="29">
        <v>97</v>
      </c>
      <c r="Y9" s="67">
        <f t="shared" si="7"/>
        <v>1</v>
      </c>
      <c r="Z9" s="30">
        <f t="shared" si="8"/>
        <v>0</v>
      </c>
      <c r="AA9" s="69">
        <f t="shared" si="9"/>
        <v>0</v>
      </c>
    </row>
    <row r="10" spans="1:27" x14ac:dyDescent="0.25">
      <c r="A10" s="66" t="s">
        <v>75</v>
      </c>
      <c r="B10" s="29">
        <v>46</v>
      </c>
      <c r="C10" s="29">
        <v>46</v>
      </c>
      <c r="D10" s="67">
        <f t="shared" si="0"/>
        <v>1</v>
      </c>
      <c r="E10" s="68">
        <f t="shared" si="1"/>
        <v>0</v>
      </c>
      <c r="F10" s="69">
        <f t="shared" si="2"/>
        <v>0</v>
      </c>
      <c r="G10" s="25"/>
      <c r="H10" s="66" t="s">
        <v>75</v>
      </c>
      <c r="I10" s="29"/>
      <c r="J10" s="29"/>
      <c r="K10" s="69">
        <v>0</v>
      </c>
      <c r="L10" s="30">
        <f t="shared" si="10"/>
        <v>0</v>
      </c>
      <c r="M10" s="69">
        <v>0</v>
      </c>
      <c r="N10" s="26"/>
      <c r="O10" s="66" t="s">
        <v>75</v>
      </c>
      <c r="P10" s="29">
        <v>43</v>
      </c>
      <c r="Q10" s="29">
        <v>43</v>
      </c>
      <c r="R10" s="67">
        <f t="shared" si="4"/>
        <v>1</v>
      </c>
      <c r="S10" s="30">
        <f t="shared" si="5"/>
        <v>0</v>
      </c>
      <c r="T10" s="69">
        <f t="shared" si="6"/>
        <v>0</v>
      </c>
      <c r="U10" s="26"/>
      <c r="V10" s="66" t="s">
        <v>75</v>
      </c>
      <c r="W10" s="29">
        <v>86</v>
      </c>
      <c r="X10" s="29">
        <v>86</v>
      </c>
      <c r="Y10" s="67">
        <f t="shared" si="7"/>
        <v>1</v>
      </c>
      <c r="Z10" s="30">
        <f t="shared" si="8"/>
        <v>0</v>
      </c>
      <c r="AA10" s="69">
        <f t="shared" si="9"/>
        <v>0</v>
      </c>
    </row>
    <row r="11" spans="1:27" x14ac:dyDescent="0.25">
      <c r="A11" s="66" t="s">
        <v>76</v>
      </c>
      <c r="B11" s="29">
        <v>27</v>
      </c>
      <c r="C11" s="29">
        <v>27</v>
      </c>
      <c r="D11" s="67">
        <f t="shared" si="0"/>
        <v>1</v>
      </c>
      <c r="E11" s="68">
        <f t="shared" si="1"/>
        <v>0</v>
      </c>
      <c r="F11" s="69">
        <f t="shared" si="2"/>
        <v>0</v>
      </c>
      <c r="G11" s="25"/>
      <c r="H11" s="66" t="s">
        <v>76</v>
      </c>
      <c r="I11" s="29"/>
      <c r="J11" s="29"/>
      <c r="K11" s="69">
        <v>0</v>
      </c>
      <c r="L11" s="30">
        <f t="shared" si="10"/>
        <v>0</v>
      </c>
      <c r="M11" s="69">
        <v>0</v>
      </c>
      <c r="N11" s="26"/>
      <c r="O11" s="66" t="s">
        <v>76</v>
      </c>
      <c r="P11" s="29">
        <v>23</v>
      </c>
      <c r="Q11" s="29">
        <v>23</v>
      </c>
      <c r="R11" s="67">
        <f t="shared" si="4"/>
        <v>1</v>
      </c>
      <c r="S11" s="30">
        <f t="shared" si="5"/>
        <v>0</v>
      </c>
      <c r="T11" s="69">
        <f t="shared" si="6"/>
        <v>0</v>
      </c>
      <c r="U11" s="26"/>
      <c r="V11" s="66" t="s">
        <v>76</v>
      </c>
      <c r="W11" s="29">
        <v>25</v>
      </c>
      <c r="X11" s="29">
        <v>24</v>
      </c>
      <c r="Y11" s="67">
        <f t="shared" si="7"/>
        <v>0.96</v>
      </c>
      <c r="Z11" s="30">
        <f t="shared" si="8"/>
        <v>1</v>
      </c>
      <c r="AA11" s="69">
        <f t="shared" si="9"/>
        <v>0.04</v>
      </c>
    </row>
    <row r="12" spans="1:27" x14ac:dyDescent="0.25">
      <c r="A12" s="66" t="s">
        <v>36</v>
      </c>
      <c r="B12" s="29">
        <v>33</v>
      </c>
      <c r="C12" s="29">
        <v>33</v>
      </c>
      <c r="D12" s="67">
        <f t="shared" si="0"/>
        <v>1</v>
      </c>
      <c r="E12" s="68">
        <f t="shared" si="1"/>
        <v>0</v>
      </c>
      <c r="F12" s="69">
        <f t="shared" si="2"/>
        <v>0</v>
      </c>
      <c r="G12" s="25"/>
      <c r="H12" s="66" t="s">
        <v>36</v>
      </c>
      <c r="I12" s="29"/>
      <c r="J12" s="29"/>
      <c r="K12" s="69">
        <v>0</v>
      </c>
      <c r="L12" s="30">
        <f t="shared" si="10"/>
        <v>0</v>
      </c>
      <c r="M12" s="69">
        <v>0</v>
      </c>
      <c r="N12" s="26"/>
      <c r="O12" s="66" t="s">
        <v>36</v>
      </c>
      <c r="P12" s="29">
        <v>58</v>
      </c>
      <c r="Q12" s="29">
        <v>58</v>
      </c>
      <c r="R12" s="67">
        <f t="shared" si="4"/>
        <v>1</v>
      </c>
      <c r="S12" s="30">
        <f t="shared" si="5"/>
        <v>0</v>
      </c>
      <c r="T12" s="69">
        <f t="shared" si="6"/>
        <v>0</v>
      </c>
      <c r="U12" s="26"/>
      <c r="V12" s="66" t="s">
        <v>36</v>
      </c>
      <c r="W12" s="29">
        <v>43</v>
      </c>
      <c r="X12" s="29">
        <v>43</v>
      </c>
      <c r="Y12" s="67">
        <f t="shared" si="7"/>
        <v>1</v>
      </c>
      <c r="Z12" s="30">
        <f t="shared" si="8"/>
        <v>0</v>
      </c>
      <c r="AA12" s="69">
        <f t="shared" si="9"/>
        <v>0</v>
      </c>
    </row>
    <row r="13" spans="1:27" x14ac:dyDescent="0.25">
      <c r="A13" s="66" t="s">
        <v>77</v>
      </c>
      <c r="B13" s="29">
        <v>17</v>
      </c>
      <c r="C13" s="29">
        <v>17</v>
      </c>
      <c r="D13" s="67">
        <f t="shared" si="0"/>
        <v>1</v>
      </c>
      <c r="E13" s="68">
        <f t="shared" si="1"/>
        <v>0</v>
      </c>
      <c r="F13" s="69">
        <f t="shared" si="2"/>
        <v>0</v>
      </c>
      <c r="G13" s="25"/>
      <c r="H13" s="66" t="s">
        <v>77</v>
      </c>
      <c r="I13" s="29"/>
      <c r="J13" s="29"/>
      <c r="K13" s="69">
        <v>0</v>
      </c>
      <c r="L13" s="30">
        <f t="shared" si="10"/>
        <v>0</v>
      </c>
      <c r="M13" s="69">
        <v>0</v>
      </c>
      <c r="N13" s="26"/>
      <c r="O13" s="66" t="s">
        <v>77</v>
      </c>
      <c r="P13" s="29">
        <v>23</v>
      </c>
      <c r="Q13" s="29">
        <v>23</v>
      </c>
      <c r="R13" s="67">
        <f t="shared" si="4"/>
        <v>1</v>
      </c>
      <c r="S13" s="30">
        <f t="shared" si="5"/>
        <v>0</v>
      </c>
      <c r="T13" s="69">
        <f t="shared" si="6"/>
        <v>0</v>
      </c>
      <c r="U13" s="26"/>
      <c r="V13" s="66" t="s">
        <v>77</v>
      </c>
      <c r="W13" s="29">
        <v>19</v>
      </c>
      <c r="X13" s="29">
        <v>19</v>
      </c>
      <c r="Y13" s="67">
        <f t="shared" si="7"/>
        <v>1</v>
      </c>
      <c r="Z13" s="30">
        <f t="shared" si="8"/>
        <v>0</v>
      </c>
      <c r="AA13" s="69">
        <f t="shared" si="9"/>
        <v>0</v>
      </c>
    </row>
    <row r="14" spans="1:27" x14ac:dyDescent="0.25">
      <c r="A14" s="66" t="s">
        <v>38</v>
      </c>
      <c r="B14" s="29">
        <v>88</v>
      </c>
      <c r="C14" s="29">
        <v>87</v>
      </c>
      <c r="D14" s="67">
        <f t="shared" si="0"/>
        <v>0.98863636363636365</v>
      </c>
      <c r="E14" s="68">
        <f t="shared" si="1"/>
        <v>1</v>
      </c>
      <c r="F14" s="69">
        <f t="shared" si="2"/>
        <v>1.1363636363636364E-2</v>
      </c>
      <c r="G14" s="25"/>
      <c r="H14" s="66" t="s">
        <v>38</v>
      </c>
      <c r="I14" s="29"/>
      <c r="J14" s="29"/>
      <c r="K14" s="69">
        <v>0</v>
      </c>
      <c r="L14" s="30">
        <f t="shared" si="10"/>
        <v>0</v>
      </c>
      <c r="M14" s="69">
        <v>0</v>
      </c>
      <c r="N14" s="26"/>
      <c r="O14" s="66" t="s">
        <v>38</v>
      </c>
      <c r="P14" s="29">
        <v>129</v>
      </c>
      <c r="Q14" s="29">
        <v>129</v>
      </c>
      <c r="R14" s="67">
        <f t="shared" si="4"/>
        <v>1</v>
      </c>
      <c r="S14" s="30">
        <f t="shared" si="5"/>
        <v>0</v>
      </c>
      <c r="T14" s="69">
        <f t="shared" si="6"/>
        <v>0</v>
      </c>
      <c r="U14" s="26"/>
      <c r="V14" s="66" t="s">
        <v>38</v>
      </c>
      <c r="W14" s="29">
        <v>48</v>
      </c>
      <c r="X14" s="29">
        <v>48</v>
      </c>
      <c r="Y14" s="67">
        <f t="shared" si="7"/>
        <v>1</v>
      </c>
      <c r="Z14" s="30">
        <f t="shared" si="8"/>
        <v>0</v>
      </c>
      <c r="AA14" s="69">
        <f t="shared" si="9"/>
        <v>0</v>
      </c>
    </row>
    <row r="15" spans="1:27" x14ac:dyDescent="0.25">
      <c r="A15" s="66" t="s">
        <v>39</v>
      </c>
      <c r="B15" s="29">
        <v>127</v>
      </c>
      <c r="C15" s="29">
        <v>127</v>
      </c>
      <c r="D15" s="67">
        <f t="shared" si="0"/>
        <v>1</v>
      </c>
      <c r="E15" s="68">
        <f t="shared" si="1"/>
        <v>0</v>
      </c>
      <c r="F15" s="69">
        <f t="shared" si="2"/>
        <v>0</v>
      </c>
      <c r="G15" s="25"/>
      <c r="H15" s="66" t="s">
        <v>39</v>
      </c>
      <c r="I15" s="29"/>
      <c r="J15" s="29"/>
      <c r="K15" s="69">
        <v>0</v>
      </c>
      <c r="L15" s="30">
        <f t="shared" si="10"/>
        <v>0</v>
      </c>
      <c r="M15" s="69">
        <v>0</v>
      </c>
      <c r="N15" s="26"/>
      <c r="O15" s="66" t="s">
        <v>39</v>
      </c>
      <c r="P15" s="29">
        <v>139</v>
      </c>
      <c r="Q15" s="29">
        <v>138</v>
      </c>
      <c r="R15" s="67">
        <f t="shared" si="4"/>
        <v>0.9928057553956835</v>
      </c>
      <c r="S15" s="30">
        <f t="shared" si="5"/>
        <v>1</v>
      </c>
      <c r="T15" s="69">
        <f t="shared" si="6"/>
        <v>7.1942446043165471E-3</v>
      </c>
      <c r="U15" s="26"/>
      <c r="V15" s="66" t="s">
        <v>39</v>
      </c>
      <c r="W15" s="29">
        <v>85</v>
      </c>
      <c r="X15" s="29">
        <v>85</v>
      </c>
      <c r="Y15" s="67">
        <f t="shared" si="7"/>
        <v>1</v>
      </c>
      <c r="Z15" s="30">
        <f t="shared" si="8"/>
        <v>0</v>
      </c>
      <c r="AA15" s="69">
        <f t="shared" si="9"/>
        <v>0</v>
      </c>
    </row>
    <row r="16" spans="1:27" x14ac:dyDescent="0.25">
      <c r="A16" s="66" t="s">
        <v>40</v>
      </c>
      <c r="B16" s="29">
        <v>247</v>
      </c>
      <c r="C16" s="29">
        <v>246</v>
      </c>
      <c r="D16" s="67">
        <f t="shared" si="0"/>
        <v>0.99595141700404854</v>
      </c>
      <c r="E16" s="68">
        <f t="shared" si="1"/>
        <v>1</v>
      </c>
      <c r="F16" s="69">
        <f t="shared" si="2"/>
        <v>4.048582995951417E-3</v>
      </c>
      <c r="G16" s="25"/>
      <c r="H16" s="66" t="s">
        <v>40</v>
      </c>
      <c r="I16" s="29"/>
      <c r="J16" s="29"/>
      <c r="K16" s="69">
        <v>0</v>
      </c>
      <c r="L16" s="30">
        <f t="shared" si="10"/>
        <v>0</v>
      </c>
      <c r="M16" s="69">
        <v>0</v>
      </c>
      <c r="N16" s="26"/>
      <c r="O16" s="66" t="s">
        <v>40</v>
      </c>
      <c r="P16" s="29">
        <v>303</v>
      </c>
      <c r="Q16" s="29">
        <v>302</v>
      </c>
      <c r="R16" s="67">
        <f t="shared" si="4"/>
        <v>0.99669966996699666</v>
      </c>
      <c r="S16" s="30">
        <f t="shared" si="5"/>
        <v>1</v>
      </c>
      <c r="T16" s="69">
        <f t="shared" si="6"/>
        <v>3.3003300330033004E-3</v>
      </c>
      <c r="U16" s="26"/>
      <c r="V16" s="66" t="s">
        <v>40</v>
      </c>
      <c r="W16" s="29">
        <v>123</v>
      </c>
      <c r="X16" s="29">
        <v>122</v>
      </c>
      <c r="Y16" s="67">
        <f t="shared" si="7"/>
        <v>0.99186991869918695</v>
      </c>
      <c r="Z16" s="30">
        <f t="shared" si="8"/>
        <v>1</v>
      </c>
      <c r="AA16" s="69">
        <f t="shared" si="9"/>
        <v>8.130081300813009E-3</v>
      </c>
    </row>
    <row r="17" spans="1:27" x14ac:dyDescent="0.25">
      <c r="A17" s="66" t="s">
        <v>41</v>
      </c>
      <c r="B17" s="29">
        <v>1017</v>
      </c>
      <c r="C17" s="29">
        <v>1011</v>
      </c>
      <c r="D17" s="67">
        <f t="shared" si="0"/>
        <v>0.99410029498525077</v>
      </c>
      <c r="E17" s="68">
        <f t="shared" si="1"/>
        <v>6</v>
      </c>
      <c r="F17" s="69">
        <f t="shared" si="2"/>
        <v>5.8997050147492625E-3</v>
      </c>
      <c r="G17" s="25"/>
      <c r="H17" s="66" t="s">
        <v>41</v>
      </c>
      <c r="I17" s="29"/>
      <c r="J17" s="29"/>
      <c r="K17" s="69">
        <v>0</v>
      </c>
      <c r="L17" s="30">
        <f t="shared" si="10"/>
        <v>0</v>
      </c>
      <c r="M17" s="69">
        <v>0</v>
      </c>
      <c r="N17" s="26"/>
      <c r="O17" s="66" t="s">
        <v>41</v>
      </c>
      <c r="P17" s="29">
        <v>1052</v>
      </c>
      <c r="Q17" s="29">
        <v>1050</v>
      </c>
      <c r="R17" s="67">
        <f t="shared" si="4"/>
        <v>0.99809885931558939</v>
      </c>
      <c r="S17" s="30">
        <f t="shared" si="5"/>
        <v>2</v>
      </c>
      <c r="T17" s="69">
        <f t="shared" si="6"/>
        <v>1.9011406844106464E-3</v>
      </c>
      <c r="U17" s="26"/>
      <c r="V17" s="66" t="s">
        <v>41</v>
      </c>
      <c r="W17" s="29">
        <v>483</v>
      </c>
      <c r="X17" s="29">
        <v>483</v>
      </c>
      <c r="Y17" s="67">
        <f t="shared" si="7"/>
        <v>1</v>
      </c>
      <c r="Z17" s="30">
        <f t="shared" si="8"/>
        <v>0</v>
      </c>
      <c r="AA17" s="69">
        <f t="shared" si="9"/>
        <v>0</v>
      </c>
    </row>
    <row r="18" spans="1:27" x14ac:dyDescent="0.25">
      <c r="A18" s="66" t="s">
        <v>42</v>
      </c>
      <c r="B18" s="29">
        <v>281</v>
      </c>
      <c r="C18" s="29">
        <v>279</v>
      </c>
      <c r="D18" s="67">
        <f t="shared" si="0"/>
        <v>0.99288256227758009</v>
      </c>
      <c r="E18" s="68">
        <f t="shared" si="1"/>
        <v>2</v>
      </c>
      <c r="F18" s="69">
        <f t="shared" si="2"/>
        <v>7.1174377224199285E-3</v>
      </c>
      <c r="G18" s="25"/>
      <c r="H18" s="66" t="s">
        <v>42</v>
      </c>
      <c r="I18" s="29"/>
      <c r="J18" s="29"/>
      <c r="K18" s="69">
        <v>0</v>
      </c>
      <c r="L18" s="30">
        <f t="shared" si="10"/>
        <v>0</v>
      </c>
      <c r="M18" s="69">
        <v>0</v>
      </c>
      <c r="N18" s="26"/>
      <c r="O18" s="66" t="s">
        <v>42</v>
      </c>
      <c r="P18" s="29">
        <v>349</v>
      </c>
      <c r="Q18" s="29">
        <v>349</v>
      </c>
      <c r="R18" s="67">
        <f t="shared" si="4"/>
        <v>1</v>
      </c>
      <c r="S18" s="30">
        <f t="shared" si="5"/>
        <v>0</v>
      </c>
      <c r="T18" s="69">
        <f t="shared" si="6"/>
        <v>0</v>
      </c>
      <c r="U18" s="26"/>
      <c r="V18" s="66" t="s">
        <v>42</v>
      </c>
      <c r="W18" s="29">
        <v>133</v>
      </c>
      <c r="X18" s="29">
        <v>133</v>
      </c>
      <c r="Y18" s="67">
        <f t="shared" si="7"/>
        <v>1</v>
      </c>
      <c r="Z18" s="30">
        <f t="shared" si="8"/>
        <v>0</v>
      </c>
      <c r="AA18" s="69">
        <f t="shared" si="9"/>
        <v>0</v>
      </c>
    </row>
    <row r="19" spans="1:27" x14ac:dyDescent="0.25">
      <c r="A19" s="66" t="s">
        <v>83</v>
      </c>
      <c r="B19" s="29">
        <v>181</v>
      </c>
      <c r="C19" s="29">
        <v>180</v>
      </c>
      <c r="D19" s="67">
        <f t="shared" si="0"/>
        <v>0.99447513812154698</v>
      </c>
      <c r="E19" s="68">
        <f t="shared" si="1"/>
        <v>1</v>
      </c>
      <c r="F19" s="69">
        <f t="shared" si="2"/>
        <v>5.5248618784530384E-3</v>
      </c>
      <c r="G19" s="25"/>
      <c r="H19" s="66" t="s">
        <v>83</v>
      </c>
      <c r="I19" s="29"/>
      <c r="J19" s="29"/>
      <c r="K19" s="69">
        <v>0</v>
      </c>
      <c r="L19" s="30">
        <f t="shared" si="10"/>
        <v>0</v>
      </c>
      <c r="M19" s="69">
        <v>0</v>
      </c>
      <c r="N19" s="26"/>
      <c r="O19" s="66" t="s">
        <v>83</v>
      </c>
      <c r="P19" s="29">
        <v>177</v>
      </c>
      <c r="Q19" s="29">
        <v>177</v>
      </c>
      <c r="R19" s="67">
        <f t="shared" si="4"/>
        <v>1</v>
      </c>
      <c r="S19" s="30">
        <f t="shared" si="5"/>
        <v>0</v>
      </c>
      <c r="T19" s="69">
        <f t="shared" si="6"/>
        <v>0</v>
      </c>
      <c r="U19" s="26"/>
      <c r="V19" s="66" t="s">
        <v>83</v>
      </c>
      <c r="W19" s="29">
        <v>172</v>
      </c>
      <c r="X19" s="29">
        <v>172</v>
      </c>
      <c r="Y19" s="67">
        <f t="shared" si="7"/>
        <v>1</v>
      </c>
      <c r="Z19" s="30">
        <f t="shared" si="8"/>
        <v>0</v>
      </c>
      <c r="AA19" s="69">
        <f t="shared" si="9"/>
        <v>0</v>
      </c>
    </row>
    <row r="20" spans="1:27" x14ac:dyDescent="0.25">
      <c r="A20" s="66" t="s">
        <v>78</v>
      </c>
      <c r="B20" s="29">
        <v>89</v>
      </c>
      <c r="C20" s="29">
        <v>88</v>
      </c>
      <c r="D20" s="67">
        <f t="shared" si="0"/>
        <v>0.9887640449438202</v>
      </c>
      <c r="E20" s="68">
        <f t="shared" si="1"/>
        <v>1</v>
      </c>
      <c r="F20" s="69">
        <f t="shared" si="2"/>
        <v>1.1235955056179775E-2</v>
      </c>
      <c r="G20" s="25"/>
      <c r="H20" s="66" t="s">
        <v>78</v>
      </c>
      <c r="I20" s="29"/>
      <c r="J20" s="29"/>
      <c r="K20" s="69">
        <v>0</v>
      </c>
      <c r="L20" s="30">
        <f t="shared" si="10"/>
        <v>0</v>
      </c>
      <c r="M20" s="69">
        <v>0</v>
      </c>
      <c r="N20" s="26"/>
      <c r="O20" s="66" t="s">
        <v>78</v>
      </c>
      <c r="P20" s="29">
        <v>87</v>
      </c>
      <c r="Q20" s="29">
        <v>87</v>
      </c>
      <c r="R20" s="67">
        <f t="shared" si="4"/>
        <v>1</v>
      </c>
      <c r="S20" s="30">
        <f t="shared" si="5"/>
        <v>0</v>
      </c>
      <c r="T20" s="69">
        <f t="shared" si="6"/>
        <v>0</v>
      </c>
      <c r="U20" s="26"/>
      <c r="V20" s="66" t="s">
        <v>78</v>
      </c>
      <c r="W20" s="29">
        <v>66</v>
      </c>
      <c r="X20" s="29">
        <v>66</v>
      </c>
      <c r="Y20" s="67">
        <f t="shared" si="7"/>
        <v>1</v>
      </c>
      <c r="Z20" s="30">
        <f t="shared" si="8"/>
        <v>0</v>
      </c>
      <c r="AA20" s="69">
        <f t="shared" si="9"/>
        <v>0</v>
      </c>
    </row>
    <row r="21" spans="1:27" x14ac:dyDescent="0.25">
      <c r="A21" s="66" t="s">
        <v>15</v>
      </c>
      <c r="B21" s="70">
        <f>SUM(B7:B20)</f>
        <v>2460</v>
      </c>
      <c r="C21" s="70">
        <f>SUM(C7:C20)</f>
        <v>2447</v>
      </c>
      <c r="D21" s="99">
        <f t="shared" si="0"/>
        <v>0.99471544715447158</v>
      </c>
      <c r="E21" s="71">
        <f t="shared" si="1"/>
        <v>13</v>
      </c>
      <c r="F21" s="42">
        <f t="shared" si="2"/>
        <v>5.2845528455284551E-3</v>
      </c>
      <c r="G21" s="25"/>
      <c r="H21" s="66" t="s">
        <v>15</v>
      </c>
      <c r="I21" s="70">
        <f>SUM(I7:I20)</f>
        <v>0</v>
      </c>
      <c r="J21" s="70">
        <f>SUM(J7:J20)</f>
        <v>0</v>
      </c>
      <c r="K21" s="80">
        <v>0</v>
      </c>
      <c r="L21" s="95">
        <f t="shared" si="10"/>
        <v>0</v>
      </c>
      <c r="M21" s="42">
        <v>0</v>
      </c>
      <c r="N21" s="26"/>
      <c r="O21" s="66" t="s">
        <v>15</v>
      </c>
      <c r="P21" s="70">
        <f>SUM(P7:P20)</f>
        <v>2724</v>
      </c>
      <c r="Q21" s="70">
        <f>SUM(Q7:Q20)</f>
        <v>2719</v>
      </c>
      <c r="R21" s="80">
        <f t="shared" si="4"/>
        <v>0.9981644640234949</v>
      </c>
      <c r="S21" s="42">
        <f t="shared" si="5"/>
        <v>5</v>
      </c>
      <c r="T21" s="42">
        <f t="shared" si="6"/>
        <v>1.8355359765051395E-3</v>
      </c>
      <c r="U21" s="26"/>
      <c r="V21" s="66" t="s">
        <v>15</v>
      </c>
      <c r="W21" s="70">
        <f>SUM(W7:W20)</f>
        <v>1507</v>
      </c>
      <c r="X21" s="70">
        <f>SUM(X7:X20)</f>
        <v>1504</v>
      </c>
      <c r="Y21" s="80">
        <f t="shared" si="7"/>
        <v>0.99800928998009286</v>
      </c>
      <c r="Z21" s="95">
        <f t="shared" si="8"/>
        <v>3</v>
      </c>
      <c r="AA21" s="42">
        <f t="shared" si="9"/>
        <v>1.9907100199071004E-3</v>
      </c>
    </row>
    <row r="22" spans="1:27" x14ac:dyDescent="0.25">
      <c r="A22" s="31"/>
      <c r="B22" s="32"/>
      <c r="C22" s="32"/>
      <c r="D22" s="32"/>
      <c r="E22" s="33"/>
      <c r="F22" s="33"/>
      <c r="G22" s="25"/>
      <c r="H22" s="31"/>
      <c r="I22" s="32"/>
      <c r="J22" s="32"/>
      <c r="K22" s="32"/>
      <c r="L22" s="33"/>
      <c r="M22" s="33"/>
      <c r="N22" s="26"/>
      <c r="O22" s="31"/>
      <c r="P22" s="32"/>
      <c r="Q22" s="32"/>
      <c r="R22" s="32"/>
      <c r="S22" s="33"/>
      <c r="T22" s="33"/>
      <c r="U22" s="26"/>
      <c r="V22" s="31"/>
      <c r="W22" s="32"/>
      <c r="X22" s="32"/>
      <c r="Y22" s="32"/>
      <c r="Z22" s="33"/>
      <c r="AA22" s="33"/>
    </row>
    <row r="23" spans="1:27" x14ac:dyDescent="0.25">
      <c r="A23" s="136" t="s">
        <v>45</v>
      </c>
      <c r="B23" s="137" t="s">
        <v>26</v>
      </c>
      <c r="C23" s="137" t="s">
        <v>27</v>
      </c>
      <c r="D23" s="138" t="s">
        <v>28</v>
      </c>
      <c r="E23" s="137" t="s">
        <v>29</v>
      </c>
      <c r="F23" s="138" t="s">
        <v>30</v>
      </c>
      <c r="G23" s="25"/>
      <c r="H23" s="136" t="s">
        <v>45</v>
      </c>
      <c r="I23" s="137" t="s">
        <v>26</v>
      </c>
      <c r="J23" s="137" t="s">
        <v>27</v>
      </c>
      <c r="K23" s="138" t="s">
        <v>28</v>
      </c>
      <c r="L23" s="137" t="s">
        <v>29</v>
      </c>
      <c r="M23" s="138" t="s">
        <v>30</v>
      </c>
      <c r="N23" s="26"/>
      <c r="O23" s="136" t="s">
        <v>45</v>
      </c>
      <c r="P23" s="137" t="s">
        <v>26</v>
      </c>
      <c r="Q23" s="137" t="s">
        <v>27</v>
      </c>
      <c r="R23" s="138" t="s">
        <v>28</v>
      </c>
      <c r="S23" s="137" t="s">
        <v>29</v>
      </c>
      <c r="T23" s="138" t="s">
        <v>30</v>
      </c>
      <c r="U23" s="26"/>
      <c r="V23" s="136" t="s">
        <v>45</v>
      </c>
      <c r="W23" s="137" t="s">
        <v>26</v>
      </c>
      <c r="X23" s="137" t="s">
        <v>27</v>
      </c>
      <c r="Y23" s="138" t="s">
        <v>28</v>
      </c>
      <c r="Z23" s="137" t="s">
        <v>29</v>
      </c>
      <c r="AA23" s="138" t="s">
        <v>30</v>
      </c>
    </row>
    <row r="24" spans="1:27" x14ac:dyDescent="0.25">
      <c r="A24" s="136"/>
      <c r="B24" s="137"/>
      <c r="C24" s="137"/>
      <c r="D24" s="138"/>
      <c r="E24" s="137"/>
      <c r="F24" s="138"/>
      <c r="G24" s="25"/>
      <c r="H24" s="136"/>
      <c r="I24" s="137"/>
      <c r="J24" s="137"/>
      <c r="K24" s="138"/>
      <c r="L24" s="137"/>
      <c r="M24" s="138"/>
      <c r="N24" s="26"/>
      <c r="O24" s="136"/>
      <c r="P24" s="137"/>
      <c r="Q24" s="137"/>
      <c r="R24" s="138"/>
      <c r="S24" s="137"/>
      <c r="T24" s="138"/>
      <c r="U24" s="26"/>
      <c r="V24" s="136"/>
      <c r="W24" s="137"/>
      <c r="X24" s="137"/>
      <c r="Y24" s="138"/>
      <c r="Z24" s="137"/>
      <c r="AA24" s="138"/>
    </row>
    <row r="25" spans="1:27" x14ac:dyDescent="0.25">
      <c r="A25" s="63" t="s">
        <v>46</v>
      </c>
      <c r="B25" s="35">
        <v>64</v>
      </c>
      <c r="C25" s="35">
        <v>64</v>
      </c>
      <c r="D25" s="34">
        <f>+C25/B25</f>
        <v>1</v>
      </c>
      <c r="E25" s="64">
        <f t="shared" ref="E25:E35" si="11">+B25-C25</f>
        <v>0</v>
      </c>
      <c r="F25" s="34">
        <f t="shared" ref="F25:F35" si="12">+E25/B25</f>
        <v>0</v>
      </c>
      <c r="G25" s="25"/>
      <c r="H25" s="63" t="s">
        <v>46</v>
      </c>
      <c r="I25" s="35"/>
      <c r="J25" s="35"/>
      <c r="K25" s="34">
        <v>0</v>
      </c>
      <c r="L25" s="81">
        <f t="shared" ref="L25:L26" si="13">+I25-J25</f>
        <v>0</v>
      </c>
      <c r="M25" s="34">
        <v>0</v>
      </c>
      <c r="N25" s="26"/>
      <c r="O25" s="63" t="s">
        <v>46</v>
      </c>
      <c r="P25" s="35">
        <v>84</v>
      </c>
      <c r="Q25" s="35">
        <v>84</v>
      </c>
      <c r="R25" s="34">
        <f>+Q25/P25</f>
        <v>1</v>
      </c>
      <c r="S25" s="81">
        <f t="shared" ref="S25:S35" si="14">+P25-Q25</f>
        <v>0</v>
      </c>
      <c r="T25" s="34">
        <f t="shared" ref="T25:T35" si="15">+S25/P25</f>
        <v>0</v>
      </c>
      <c r="U25" s="26"/>
      <c r="V25" s="63" t="s">
        <v>46</v>
      </c>
      <c r="W25" s="35">
        <v>201</v>
      </c>
      <c r="X25" s="81">
        <v>201</v>
      </c>
      <c r="Y25" s="34">
        <f>+X25/W25</f>
        <v>1</v>
      </c>
      <c r="Z25" s="81">
        <f t="shared" ref="Z25:Z35" si="16">+W25-X25</f>
        <v>0</v>
      </c>
      <c r="AA25" s="34">
        <f t="shared" ref="AA25:AA35" si="17">+Z25/W25</f>
        <v>0</v>
      </c>
    </row>
    <row r="26" spans="1:27" x14ac:dyDescent="0.25">
      <c r="A26" s="63" t="s">
        <v>47</v>
      </c>
      <c r="B26" s="35">
        <v>253</v>
      </c>
      <c r="C26" s="35">
        <v>251</v>
      </c>
      <c r="D26" s="34">
        <f t="shared" ref="D26:D35" si="18">+C26/B26</f>
        <v>0.9920948616600791</v>
      </c>
      <c r="E26" s="64">
        <f t="shared" si="11"/>
        <v>2</v>
      </c>
      <c r="F26" s="34">
        <f t="shared" si="12"/>
        <v>7.9051383399209481E-3</v>
      </c>
      <c r="G26" s="25"/>
      <c r="H26" s="63" t="s">
        <v>47</v>
      </c>
      <c r="I26" s="35"/>
      <c r="J26" s="35"/>
      <c r="K26" s="34">
        <v>0</v>
      </c>
      <c r="L26" s="81">
        <f t="shared" si="13"/>
        <v>0</v>
      </c>
      <c r="M26" s="34">
        <v>0</v>
      </c>
      <c r="N26" s="26"/>
      <c r="O26" s="63" t="s">
        <v>47</v>
      </c>
      <c r="P26" s="35">
        <v>239</v>
      </c>
      <c r="Q26" s="35">
        <v>238</v>
      </c>
      <c r="R26" s="34">
        <f t="shared" ref="R26:R35" si="19">+Q26/P26</f>
        <v>0.99581589958159</v>
      </c>
      <c r="S26" s="81">
        <f t="shared" si="14"/>
        <v>1</v>
      </c>
      <c r="T26" s="34">
        <f t="shared" si="15"/>
        <v>4.1841004184100415E-3</v>
      </c>
      <c r="U26" s="26"/>
      <c r="V26" s="63" t="s">
        <v>47</v>
      </c>
      <c r="W26" s="35">
        <v>112</v>
      </c>
      <c r="X26" s="81">
        <v>112</v>
      </c>
      <c r="Y26" s="34">
        <f t="shared" ref="Y26:Y35" si="20">+X26/W26</f>
        <v>1</v>
      </c>
      <c r="Z26" s="81">
        <f t="shared" si="16"/>
        <v>0</v>
      </c>
      <c r="AA26" s="34">
        <f t="shared" si="17"/>
        <v>0</v>
      </c>
    </row>
    <row r="27" spans="1:27" x14ac:dyDescent="0.25">
      <c r="A27" s="63" t="s">
        <v>79</v>
      </c>
      <c r="B27" s="35">
        <v>25</v>
      </c>
      <c r="C27" s="35">
        <v>25</v>
      </c>
      <c r="D27" s="34">
        <f t="shared" si="18"/>
        <v>1</v>
      </c>
      <c r="E27" s="64">
        <f t="shared" si="11"/>
        <v>0</v>
      </c>
      <c r="F27" s="34">
        <f t="shared" si="12"/>
        <v>0</v>
      </c>
      <c r="G27" s="25"/>
      <c r="H27" s="63" t="s">
        <v>79</v>
      </c>
      <c r="I27" s="35"/>
      <c r="J27" s="35"/>
      <c r="K27" s="34">
        <v>0</v>
      </c>
      <c r="L27" s="81">
        <f t="shared" ref="L27:L35" si="21">+I27-J27</f>
        <v>0</v>
      </c>
      <c r="M27" s="34">
        <v>0</v>
      </c>
      <c r="N27" s="26"/>
      <c r="O27" s="63" t="s">
        <v>79</v>
      </c>
      <c r="P27" s="35">
        <v>30</v>
      </c>
      <c r="Q27" s="35">
        <v>30</v>
      </c>
      <c r="R27" s="34">
        <f t="shared" si="19"/>
        <v>1</v>
      </c>
      <c r="S27" s="81">
        <f t="shared" si="14"/>
        <v>0</v>
      </c>
      <c r="T27" s="34">
        <f t="shared" si="15"/>
        <v>0</v>
      </c>
      <c r="U27" s="26"/>
      <c r="V27" s="63" t="s">
        <v>79</v>
      </c>
      <c r="W27" s="35">
        <v>38</v>
      </c>
      <c r="X27" s="81">
        <v>38</v>
      </c>
      <c r="Y27" s="34">
        <f t="shared" si="20"/>
        <v>1</v>
      </c>
      <c r="Z27" s="81">
        <f t="shared" si="16"/>
        <v>0</v>
      </c>
      <c r="AA27" s="34">
        <f t="shared" si="17"/>
        <v>0</v>
      </c>
    </row>
    <row r="28" spans="1:27" x14ac:dyDescent="0.25">
      <c r="A28" s="63" t="s">
        <v>80</v>
      </c>
      <c r="B28" s="35">
        <v>420</v>
      </c>
      <c r="C28" s="35">
        <v>420</v>
      </c>
      <c r="D28" s="34">
        <f t="shared" si="18"/>
        <v>1</v>
      </c>
      <c r="E28" s="64">
        <f t="shared" si="11"/>
        <v>0</v>
      </c>
      <c r="F28" s="34">
        <f t="shared" si="12"/>
        <v>0</v>
      </c>
      <c r="G28" s="25"/>
      <c r="H28" s="63" t="s">
        <v>80</v>
      </c>
      <c r="I28" s="35"/>
      <c r="J28" s="35"/>
      <c r="K28" s="34">
        <v>0</v>
      </c>
      <c r="L28" s="81">
        <f t="shared" si="21"/>
        <v>0</v>
      </c>
      <c r="M28" s="34">
        <v>0</v>
      </c>
      <c r="N28" s="26"/>
      <c r="O28" s="63" t="s">
        <v>80</v>
      </c>
      <c r="P28" s="35">
        <v>311</v>
      </c>
      <c r="Q28" s="35">
        <v>311</v>
      </c>
      <c r="R28" s="34">
        <f t="shared" si="19"/>
        <v>1</v>
      </c>
      <c r="S28" s="81">
        <f t="shared" si="14"/>
        <v>0</v>
      </c>
      <c r="T28" s="34">
        <f t="shared" si="15"/>
        <v>0</v>
      </c>
      <c r="U28" s="26"/>
      <c r="V28" s="63" t="s">
        <v>80</v>
      </c>
      <c r="W28" s="35">
        <v>385</v>
      </c>
      <c r="X28" s="81">
        <v>384</v>
      </c>
      <c r="Y28" s="34">
        <f t="shared" si="20"/>
        <v>0.9974025974025974</v>
      </c>
      <c r="Z28" s="81">
        <f t="shared" si="16"/>
        <v>1</v>
      </c>
      <c r="AA28" s="34">
        <f t="shared" si="17"/>
        <v>2.5974025974025974E-3</v>
      </c>
    </row>
    <row r="29" spans="1:27" x14ac:dyDescent="0.25">
      <c r="A29" s="63" t="s">
        <v>82</v>
      </c>
      <c r="B29" s="35">
        <v>5</v>
      </c>
      <c r="C29" s="35">
        <v>5</v>
      </c>
      <c r="D29" s="34">
        <f>IFERROR(+C29/B29,0)</f>
        <v>1</v>
      </c>
      <c r="E29" s="64">
        <f t="shared" si="11"/>
        <v>0</v>
      </c>
      <c r="F29" s="34">
        <f>IFERROR(+E29/B29,0)</f>
        <v>0</v>
      </c>
      <c r="G29" s="25"/>
      <c r="H29" s="63" t="s">
        <v>82</v>
      </c>
      <c r="I29" s="35"/>
      <c r="J29" s="35"/>
      <c r="K29" s="34">
        <v>0</v>
      </c>
      <c r="L29" s="81">
        <f t="shared" si="21"/>
        <v>0</v>
      </c>
      <c r="M29" s="34">
        <v>0</v>
      </c>
      <c r="N29" s="26"/>
      <c r="O29" s="63" t="s">
        <v>82</v>
      </c>
      <c r="P29" s="35">
        <v>13</v>
      </c>
      <c r="Q29" s="35">
        <v>13</v>
      </c>
      <c r="R29" s="34">
        <f>IFERROR(+Q29/P29,"0.00%")</f>
        <v>1</v>
      </c>
      <c r="S29" s="81">
        <f t="shared" si="14"/>
        <v>0</v>
      </c>
      <c r="T29" s="34">
        <f>IFERROR(+S29/P29,"0.00%")</f>
        <v>0</v>
      </c>
      <c r="U29" s="26"/>
      <c r="V29" s="63" t="s">
        <v>82</v>
      </c>
      <c r="W29" s="35">
        <v>29</v>
      </c>
      <c r="X29" s="81">
        <v>29</v>
      </c>
      <c r="Y29" s="34">
        <f t="shared" si="20"/>
        <v>1</v>
      </c>
      <c r="Z29" s="81">
        <f t="shared" si="16"/>
        <v>0</v>
      </c>
      <c r="AA29" s="34">
        <f t="shared" si="17"/>
        <v>0</v>
      </c>
    </row>
    <row r="30" spans="1:27" x14ac:dyDescent="0.25">
      <c r="A30" s="63" t="s">
        <v>51</v>
      </c>
      <c r="B30" s="35">
        <v>105</v>
      </c>
      <c r="C30" s="35">
        <v>101</v>
      </c>
      <c r="D30" s="34">
        <f t="shared" si="18"/>
        <v>0.96190476190476193</v>
      </c>
      <c r="E30" s="64">
        <f t="shared" si="11"/>
        <v>4</v>
      </c>
      <c r="F30" s="34">
        <f t="shared" si="12"/>
        <v>3.8095238095238099E-2</v>
      </c>
      <c r="G30" s="25"/>
      <c r="H30" s="63" t="s">
        <v>51</v>
      </c>
      <c r="I30" s="35"/>
      <c r="J30" s="35"/>
      <c r="K30" s="34">
        <v>0</v>
      </c>
      <c r="L30" s="81">
        <f t="shared" si="21"/>
        <v>0</v>
      </c>
      <c r="M30" s="34">
        <v>0</v>
      </c>
      <c r="N30" s="26"/>
      <c r="O30" s="63" t="s">
        <v>51</v>
      </c>
      <c r="P30" s="35">
        <v>90</v>
      </c>
      <c r="Q30" s="35">
        <v>90</v>
      </c>
      <c r="R30" s="34">
        <f t="shared" si="19"/>
        <v>1</v>
      </c>
      <c r="S30" s="81">
        <f t="shared" si="14"/>
        <v>0</v>
      </c>
      <c r="T30" s="34">
        <f t="shared" si="15"/>
        <v>0</v>
      </c>
      <c r="U30" s="26"/>
      <c r="V30" s="63" t="s">
        <v>51</v>
      </c>
      <c r="W30" s="35">
        <v>138</v>
      </c>
      <c r="X30" s="81">
        <v>138</v>
      </c>
      <c r="Y30" s="34">
        <f t="shared" si="20"/>
        <v>1</v>
      </c>
      <c r="Z30" s="81">
        <f t="shared" si="16"/>
        <v>0</v>
      </c>
      <c r="AA30" s="34">
        <f t="shared" si="17"/>
        <v>0</v>
      </c>
    </row>
    <row r="31" spans="1:27" x14ac:dyDescent="0.25">
      <c r="A31" s="63" t="s">
        <v>52</v>
      </c>
      <c r="B31" s="35">
        <v>126</v>
      </c>
      <c r="C31" s="35">
        <v>125</v>
      </c>
      <c r="D31" s="34">
        <f t="shared" si="18"/>
        <v>0.99206349206349209</v>
      </c>
      <c r="E31" s="64">
        <f t="shared" si="11"/>
        <v>1</v>
      </c>
      <c r="F31" s="34">
        <f t="shared" si="12"/>
        <v>7.9365079365079361E-3</v>
      </c>
      <c r="G31" s="25"/>
      <c r="H31" s="63" t="s">
        <v>52</v>
      </c>
      <c r="I31" s="35"/>
      <c r="J31" s="35"/>
      <c r="K31" s="34">
        <v>0</v>
      </c>
      <c r="L31" s="81">
        <f t="shared" si="21"/>
        <v>0</v>
      </c>
      <c r="M31" s="34">
        <v>0</v>
      </c>
      <c r="N31" s="26"/>
      <c r="O31" s="63" t="s">
        <v>52</v>
      </c>
      <c r="P31" s="35">
        <v>100</v>
      </c>
      <c r="Q31" s="35">
        <v>99</v>
      </c>
      <c r="R31" s="34">
        <f t="shared" si="19"/>
        <v>0.99</v>
      </c>
      <c r="S31" s="81">
        <f t="shared" si="14"/>
        <v>1</v>
      </c>
      <c r="T31" s="34">
        <f t="shared" si="15"/>
        <v>0.01</v>
      </c>
      <c r="U31" s="26"/>
      <c r="V31" s="63" t="s">
        <v>52</v>
      </c>
      <c r="W31" s="35">
        <v>104</v>
      </c>
      <c r="X31" s="81">
        <v>104</v>
      </c>
      <c r="Y31" s="34">
        <f t="shared" si="20"/>
        <v>1</v>
      </c>
      <c r="Z31" s="81">
        <f t="shared" si="16"/>
        <v>0</v>
      </c>
      <c r="AA31" s="34">
        <f t="shared" si="17"/>
        <v>0</v>
      </c>
    </row>
    <row r="32" spans="1:27" x14ac:dyDescent="0.25">
      <c r="A32" s="63" t="s">
        <v>53</v>
      </c>
      <c r="B32" s="35">
        <v>22</v>
      </c>
      <c r="C32" s="35">
        <v>20</v>
      </c>
      <c r="D32" s="34">
        <f t="shared" si="18"/>
        <v>0.90909090909090906</v>
      </c>
      <c r="E32" s="64">
        <f t="shared" si="11"/>
        <v>2</v>
      </c>
      <c r="F32" s="34">
        <f t="shared" si="12"/>
        <v>9.0909090909090912E-2</v>
      </c>
      <c r="G32" s="25"/>
      <c r="H32" s="63" t="s">
        <v>53</v>
      </c>
      <c r="I32" s="35"/>
      <c r="J32" s="35"/>
      <c r="K32" s="34">
        <v>0</v>
      </c>
      <c r="L32" s="81">
        <f t="shared" si="21"/>
        <v>0</v>
      </c>
      <c r="M32" s="34">
        <v>0</v>
      </c>
      <c r="N32" s="26"/>
      <c r="O32" s="63" t="s">
        <v>53</v>
      </c>
      <c r="P32" s="35">
        <v>23</v>
      </c>
      <c r="Q32" s="35">
        <v>23</v>
      </c>
      <c r="R32" s="34">
        <f t="shared" si="19"/>
        <v>1</v>
      </c>
      <c r="S32" s="81">
        <f t="shared" si="14"/>
        <v>0</v>
      </c>
      <c r="T32" s="34">
        <f t="shared" si="15"/>
        <v>0</v>
      </c>
      <c r="U32" s="26"/>
      <c r="V32" s="63" t="s">
        <v>53</v>
      </c>
      <c r="W32" s="35">
        <v>30</v>
      </c>
      <c r="X32" s="81">
        <v>30</v>
      </c>
      <c r="Y32" s="34">
        <f t="shared" si="20"/>
        <v>1</v>
      </c>
      <c r="Z32" s="81">
        <f t="shared" si="16"/>
        <v>0</v>
      </c>
      <c r="AA32" s="34">
        <f t="shared" si="17"/>
        <v>0</v>
      </c>
    </row>
    <row r="33" spans="1:27" x14ac:dyDescent="0.25">
      <c r="A33" s="63" t="s">
        <v>54</v>
      </c>
      <c r="B33" s="35">
        <v>4</v>
      </c>
      <c r="C33" s="35">
        <v>4</v>
      </c>
      <c r="D33" s="34">
        <f t="shared" si="18"/>
        <v>1</v>
      </c>
      <c r="E33" s="64">
        <f t="shared" si="11"/>
        <v>0</v>
      </c>
      <c r="F33" s="34">
        <f t="shared" si="12"/>
        <v>0</v>
      </c>
      <c r="G33" s="25"/>
      <c r="H33" s="63" t="s">
        <v>54</v>
      </c>
      <c r="I33" s="35"/>
      <c r="J33" s="35"/>
      <c r="K33" s="34">
        <v>0</v>
      </c>
      <c r="L33" s="81">
        <f t="shared" si="21"/>
        <v>0</v>
      </c>
      <c r="M33" s="34">
        <v>0</v>
      </c>
      <c r="N33" s="26"/>
      <c r="O33" s="63" t="s">
        <v>54</v>
      </c>
      <c r="P33" s="35">
        <v>10</v>
      </c>
      <c r="Q33" s="35">
        <v>10</v>
      </c>
      <c r="R33" s="34">
        <f t="shared" si="19"/>
        <v>1</v>
      </c>
      <c r="S33" s="81">
        <f t="shared" si="14"/>
        <v>0</v>
      </c>
      <c r="T33" s="34">
        <f t="shared" si="15"/>
        <v>0</v>
      </c>
      <c r="U33" s="26"/>
      <c r="V33" s="63" t="s">
        <v>54</v>
      </c>
      <c r="W33" s="35">
        <v>12</v>
      </c>
      <c r="X33" s="81">
        <v>12</v>
      </c>
      <c r="Y33" s="34">
        <f t="shared" si="20"/>
        <v>1</v>
      </c>
      <c r="Z33" s="81">
        <f t="shared" si="16"/>
        <v>0</v>
      </c>
      <c r="AA33" s="34">
        <f t="shared" si="17"/>
        <v>0</v>
      </c>
    </row>
    <row r="34" spans="1:27" x14ac:dyDescent="0.25">
      <c r="A34" s="63" t="s">
        <v>55</v>
      </c>
      <c r="B34" s="35">
        <v>8</v>
      </c>
      <c r="C34" s="35">
        <v>8</v>
      </c>
      <c r="D34" s="34">
        <f t="shared" si="18"/>
        <v>1</v>
      </c>
      <c r="E34" s="64">
        <f t="shared" si="11"/>
        <v>0</v>
      </c>
      <c r="F34" s="34">
        <f t="shared" si="12"/>
        <v>0</v>
      </c>
      <c r="G34" s="25"/>
      <c r="H34" s="63" t="s">
        <v>55</v>
      </c>
      <c r="I34" s="35"/>
      <c r="J34" s="35"/>
      <c r="K34" s="34">
        <v>0</v>
      </c>
      <c r="L34" s="81">
        <f t="shared" si="21"/>
        <v>0</v>
      </c>
      <c r="M34" s="34">
        <v>0</v>
      </c>
      <c r="N34" s="26"/>
      <c r="O34" s="63" t="s">
        <v>55</v>
      </c>
      <c r="P34" s="35">
        <v>5</v>
      </c>
      <c r="Q34" s="35">
        <v>5</v>
      </c>
      <c r="R34" s="34">
        <f t="shared" si="19"/>
        <v>1</v>
      </c>
      <c r="S34" s="81">
        <f t="shared" si="14"/>
        <v>0</v>
      </c>
      <c r="T34" s="34">
        <f t="shared" si="15"/>
        <v>0</v>
      </c>
      <c r="U34" s="26"/>
      <c r="V34" s="63" t="s">
        <v>55</v>
      </c>
      <c r="W34" s="35">
        <v>10</v>
      </c>
      <c r="X34" s="81">
        <v>10</v>
      </c>
      <c r="Y34" s="34">
        <f t="shared" si="20"/>
        <v>1</v>
      </c>
      <c r="Z34" s="81">
        <f t="shared" si="16"/>
        <v>0</v>
      </c>
      <c r="AA34" s="34">
        <f t="shared" si="17"/>
        <v>0</v>
      </c>
    </row>
    <row r="35" spans="1:27" x14ac:dyDescent="0.25">
      <c r="A35" s="63" t="s">
        <v>15</v>
      </c>
      <c r="B35" s="65">
        <f>SUM(B25:B34)</f>
        <v>1032</v>
      </c>
      <c r="C35" s="65">
        <f>SUM(C25:C34)</f>
        <v>1023</v>
      </c>
      <c r="D35" s="36">
        <f t="shared" si="18"/>
        <v>0.99127906976744184</v>
      </c>
      <c r="E35" s="76">
        <f t="shared" si="11"/>
        <v>9</v>
      </c>
      <c r="F35" s="36">
        <f t="shared" si="12"/>
        <v>8.7209302325581394E-3</v>
      </c>
      <c r="G35" s="25"/>
      <c r="H35" s="63" t="s">
        <v>15</v>
      </c>
      <c r="I35" s="65">
        <f>SUM(I25:I34)</f>
        <v>0</v>
      </c>
      <c r="J35" s="82">
        <f>SUM(J25:J34)</f>
        <v>0</v>
      </c>
      <c r="K35" s="36">
        <v>0</v>
      </c>
      <c r="L35" s="94">
        <f t="shared" si="21"/>
        <v>0</v>
      </c>
      <c r="M35" s="36">
        <v>0</v>
      </c>
      <c r="N35" s="26"/>
      <c r="O35" s="63" t="s">
        <v>15</v>
      </c>
      <c r="P35" s="65">
        <f>SUM(P25:P34)</f>
        <v>905</v>
      </c>
      <c r="Q35" s="85">
        <f>SUM(Q25:Q34)</f>
        <v>903</v>
      </c>
      <c r="R35" s="36">
        <f t="shared" si="19"/>
        <v>0.99779005524861875</v>
      </c>
      <c r="S35" s="36">
        <f t="shared" si="14"/>
        <v>2</v>
      </c>
      <c r="T35" s="36">
        <f t="shared" si="15"/>
        <v>2.2099447513812156E-3</v>
      </c>
      <c r="U35" s="26"/>
      <c r="V35" s="63" t="s">
        <v>15</v>
      </c>
      <c r="W35" s="65">
        <f>SUM(W25:W34)</f>
        <v>1059</v>
      </c>
      <c r="X35" s="65">
        <f>SUM(X25:X34)</f>
        <v>1058</v>
      </c>
      <c r="Y35" s="36">
        <f t="shared" si="20"/>
        <v>0.99905571293673279</v>
      </c>
      <c r="Z35" s="94">
        <f t="shared" si="16"/>
        <v>1</v>
      </c>
      <c r="AA35" s="36">
        <f t="shared" si="17"/>
        <v>9.4428706326723328E-4</v>
      </c>
    </row>
    <row r="36" spans="1:27" x14ac:dyDescent="0.25">
      <c r="A36" s="61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26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27" x14ac:dyDescent="0.25">
      <c r="A37" s="142" t="s">
        <v>56</v>
      </c>
      <c r="B37" s="142" t="s">
        <v>26</v>
      </c>
      <c r="C37" s="142" t="s">
        <v>27</v>
      </c>
      <c r="D37" s="138" t="s">
        <v>28</v>
      </c>
      <c r="E37" s="142" t="s">
        <v>29</v>
      </c>
      <c r="F37" s="138" t="s">
        <v>30</v>
      </c>
      <c r="G37" s="25"/>
      <c r="H37" s="142" t="s">
        <v>56</v>
      </c>
      <c r="I37" s="142" t="s">
        <v>26</v>
      </c>
      <c r="J37" s="142" t="s">
        <v>27</v>
      </c>
      <c r="K37" s="138" t="s">
        <v>28</v>
      </c>
      <c r="L37" s="142" t="s">
        <v>29</v>
      </c>
      <c r="M37" s="138" t="s">
        <v>30</v>
      </c>
      <c r="N37" s="26"/>
      <c r="O37" s="142" t="s">
        <v>56</v>
      </c>
      <c r="P37" s="142" t="s">
        <v>26</v>
      </c>
      <c r="Q37" s="142" t="s">
        <v>27</v>
      </c>
      <c r="R37" s="138" t="s">
        <v>28</v>
      </c>
      <c r="S37" s="142" t="s">
        <v>29</v>
      </c>
      <c r="T37" s="138" t="s">
        <v>30</v>
      </c>
      <c r="U37" s="26"/>
      <c r="V37" s="142" t="s">
        <v>56</v>
      </c>
      <c r="W37" s="142" t="s">
        <v>26</v>
      </c>
      <c r="X37" s="142" t="s">
        <v>27</v>
      </c>
      <c r="Y37" s="138" t="s">
        <v>28</v>
      </c>
      <c r="Z37" s="142" t="s">
        <v>29</v>
      </c>
      <c r="AA37" s="138" t="s">
        <v>30</v>
      </c>
    </row>
    <row r="38" spans="1:27" x14ac:dyDescent="0.25">
      <c r="A38" s="142"/>
      <c r="B38" s="142"/>
      <c r="C38" s="142"/>
      <c r="D38" s="138"/>
      <c r="E38" s="142"/>
      <c r="F38" s="138"/>
      <c r="G38" s="25"/>
      <c r="H38" s="142"/>
      <c r="I38" s="142"/>
      <c r="J38" s="142"/>
      <c r="K38" s="138"/>
      <c r="L38" s="142"/>
      <c r="M38" s="138"/>
      <c r="N38" s="26"/>
      <c r="O38" s="142"/>
      <c r="P38" s="142"/>
      <c r="Q38" s="142"/>
      <c r="R38" s="138"/>
      <c r="S38" s="142"/>
      <c r="T38" s="138"/>
      <c r="U38" s="26"/>
      <c r="V38" s="142"/>
      <c r="W38" s="142"/>
      <c r="X38" s="142"/>
      <c r="Y38" s="138"/>
      <c r="Z38" s="142"/>
      <c r="AA38" s="138"/>
    </row>
    <row r="39" spans="1:27" x14ac:dyDescent="0.25">
      <c r="A39" s="72" t="s">
        <v>57</v>
      </c>
      <c r="B39" s="38">
        <v>2838</v>
      </c>
      <c r="C39" s="38">
        <v>2822</v>
      </c>
      <c r="D39" s="39">
        <f>+C39/B39</f>
        <v>0.99436222692036647</v>
      </c>
      <c r="E39" s="73">
        <f t="shared" ref="E39:E47" si="22">+B39-C39</f>
        <v>16</v>
      </c>
      <c r="F39" s="39">
        <f t="shared" ref="F39:F47" si="23">+E39/B39</f>
        <v>5.637773079633545E-3</v>
      </c>
      <c r="G39" s="25"/>
      <c r="H39" s="72" t="s">
        <v>57</v>
      </c>
      <c r="I39" s="38"/>
      <c r="J39" s="38"/>
      <c r="K39" s="39">
        <v>0</v>
      </c>
      <c r="L39" s="40">
        <f t="shared" ref="L39:L49" si="24">+I39-J39</f>
        <v>0</v>
      </c>
      <c r="M39" s="39">
        <v>0</v>
      </c>
      <c r="N39" s="26"/>
      <c r="O39" s="72" t="s">
        <v>57</v>
      </c>
      <c r="P39" s="38">
        <v>1219</v>
      </c>
      <c r="Q39" s="38">
        <v>1219</v>
      </c>
      <c r="R39" s="39">
        <f>+Q39/P39</f>
        <v>1</v>
      </c>
      <c r="S39" s="40">
        <f t="shared" ref="S39:S47" si="25">+P39-Q39</f>
        <v>0</v>
      </c>
      <c r="T39" s="39">
        <f t="shared" ref="T39:T47" si="26">+S39/P39</f>
        <v>0</v>
      </c>
      <c r="U39" s="26"/>
      <c r="V39" s="72" t="s">
        <v>57</v>
      </c>
      <c r="W39" s="38">
        <v>1625</v>
      </c>
      <c r="X39" s="40">
        <v>1622</v>
      </c>
      <c r="Y39" s="39">
        <f>+X39/W39</f>
        <v>0.99815384615384617</v>
      </c>
      <c r="Z39" s="40">
        <f t="shared" ref="Z39:Z47" si="27">+W39-X39</f>
        <v>3</v>
      </c>
      <c r="AA39" s="39">
        <f t="shared" ref="AA39:AA47" si="28">+Z39/W39</f>
        <v>1.8461538461538461E-3</v>
      </c>
    </row>
    <row r="40" spans="1:27" x14ac:dyDescent="0.25">
      <c r="A40" s="72" t="s">
        <v>58</v>
      </c>
      <c r="B40" s="38">
        <v>2934</v>
      </c>
      <c r="C40" s="38">
        <v>2913</v>
      </c>
      <c r="D40" s="39">
        <f t="shared" ref="D40:D47" si="29">+C40/B40</f>
        <v>0.99284253578732107</v>
      </c>
      <c r="E40" s="73">
        <f t="shared" si="22"/>
        <v>21</v>
      </c>
      <c r="F40" s="39">
        <f t="shared" si="23"/>
        <v>7.1574642126789366E-3</v>
      </c>
      <c r="G40" s="25"/>
      <c r="H40" s="72" t="s">
        <v>58</v>
      </c>
      <c r="I40" s="38"/>
      <c r="J40" s="38"/>
      <c r="K40" s="39">
        <v>0</v>
      </c>
      <c r="L40" s="40">
        <f t="shared" si="24"/>
        <v>0</v>
      </c>
      <c r="M40" s="39">
        <v>0</v>
      </c>
      <c r="N40" s="26"/>
      <c r="O40" s="72" t="s">
        <v>58</v>
      </c>
      <c r="P40" s="38">
        <v>2183</v>
      </c>
      <c r="Q40" s="38">
        <v>2178</v>
      </c>
      <c r="R40" s="39">
        <f t="shared" ref="R40:R47" si="30">+Q40/P40</f>
        <v>0.99770957398076043</v>
      </c>
      <c r="S40" s="40">
        <f t="shared" si="25"/>
        <v>5</v>
      </c>
      <c r="T40" s="39">
        <f t="shared" si="26"/>
        <v>2.2904260192395786E-3</v>
      </c>
      <c r="U40" s="26"/>
      <c r="V40" s="72" t="s">
        <v>58</v>
      </c>
      <c r="W40" s="38">
        <v>1984</v>
      </c>
      <c r="X40" s="40">
        <v>1978</v>
      </c>
      <c r="Y40" s="39">
        <f t="shared" ref="Y40:Y47" si="31">+X40/W40</f>
        <v>0.99697580645161288</v>
      </c>
      <c r="Z40" s="40">
        <f t="shared" si="27"/>
        <v>6</v>
      </c>
      <c r="AA40" s="39">
        <f t="shared" si="28"/>
        <v>3.0241935483870967E-3</v>
      </c>
    </row>
    <row r="41" spans="1:27" x14ac:dyDescent="0.25">
      <c r="A41" s="72" t="s">
        <v>59</v>
      </c>
      <c r="B41" s="38">
        <v>50</v>
      </c>
      <c r="C41" s="38">
        <v>50</v>
      </c>
      <c r="D41" s="39">
        <f t="shared" si="29"/>
        <v>1</v>
      </c>
      <c r="E41" s="73">
        <f t="shared" si="22"/>
        <v>0</v>
      </c>
      <c r="F41" s="39">
        <f t="shared" si="23"/>
        <v>0</v>
      </c>
      <c r="G41" s="25"/>
      <c r="H41" s="72" t="s">
        <v>59</v>
      </c>
      <c r="I41" s="38"/>
      <c r="J41" s="38"/>
      <c r="K41" s="39">
        <v>0</v>
      </c>
      <c r="L41" s="40">
        <f t="shared" ref="L41:L46" si="32">+I41-J41</f>
        <v>0</v>
      </c>
      <c r="M41" s="39">
        <v>0</v>
      </c>
      <c r="N41" s="26"/>
      <c r="O41" s="72" t="s">
        <v>59</v>
      </c>
      <c r="P41" s="38">
        <v>46</v>
      </c>
      <c r="Q41" s="38">
        <v>46</v>
      </c>
      <c r="R41" s="39">
        <f t="shared" si="30"/>
        <v>1</v>
      </c>
      <c r="S41" s="40">
        <f t="shared" si="25"/>
        <v>0</v>
      </c>
      <c r="T41" s="39">
        <f t="shared" si="26"/>
        <v>0</v>
      </c>
      <c r="U41" s="26"/>
      <c r="V41" s="72" t="s">
        <v>59</v>
      </c>
      <c r="W41" s="38">
        <v>92</v>
      </c>
      <c r="X41" s="40">
        <v>92</v>
      </c>
      <c r="Y41" s="39">
        <f t="shared" si="31"/>
        <v>1</v>
      </c>
      <c r="Z41" s="40">
        <f t="shared" si="27"/>
        <v>0</v>
      </c>
      <c r="AA41" s="39">
        <f t="shared" si="28"/>
        <v>0</v>
      </c>
    </row>
    <row r="42" spans="1:27" x14ac:dyDescent="0.25">
      <c r="A42" s="72" t="s">
        <v>60</v>
      </c>
      <c r="B42" s="38">
        <v>34</v>
      </c>
      <c r="C42" s="38">
        <v>34</v>
      </c>
      <c r="D42" s="39">
        <f t="shared" si="29"/>
        <v>1</v>
      </c>
      <c r="E42" s="73">
        <f t="shared" si="22"/>
        <v>0</v>
      </c>
      <c r="F42" s="39">
        <f t="shared" si="23"/>
        <v>0</v>
      </c>
      <c r="G42" s="25"/>
      <c r="H42" s="72" t="s">
        <v>60</v>
      </c>
      <c r="I42" s="38"/>
      <c r="J42" s="38"/>
      <c r="K42" s="39">
        <v>0</v>
      </c>
      <c r="L42" s="40">
        <f t="shared" si="32"/>
        <v>0</v>
      </c>
      <c r="M42" s="39">
        <v>0</v>
      </c>
      <c r="N42" s="26"/>
      <c r="O42" s="72" t="s">
        <v>60</v>
      </c>
      <c r="P42" s="38">
        <v>45</v>
      </c>
      <c r="Q42" s="38">
        <v>45</v>
      </c>
      <c r="R42" s="39">
        <f t="shared" si="30"/>
        <v>1</v>
      </c>
      <c r="S42" s="40">
        <f t="shared" si="25"/>
        <v>0</v>
      </c>
      <c r="T42" s="39">
        <f t="shared" si="26"/>
        <v>0</v>
      </c>
      <c r="U42" s="26"/>
      <c r="V42" s="72" t="s">
        <v>60</v>
      </c>
      <c r="W42" s="38">
        <v>133</v>
      </c>
      <c r="X42" s="40">
        <v>133</v>
      </c>
      <c r="Y42" s="39">
        <f t="shared" si="31"/>
        <v>1</v>
      </c>
      <c r="Z42" s="40">
        <f t="shared" si="27"/>
        <v>0</v>
      </c>
      <c r="AA42" s="39">
        <f t="shared" si="28"/>
        <v>0</v>
      </c>
    </row>
    <row r="43" spans="1:27" x14ac:dyDescent="0.25">
      <c r="A43" s="72" t="s">
        <v>81</v>
      </c>
      <c r="B43" s="38">
        <v>304</v>
      </c>
      <c r="C43" s="38">
        <v>304</v>
      </c>
      <c r="D43" s="39">
        <f t="shared" si="29"/>
        <v>1</v>
      </c>
      <c r="E43" s="73">
        <f t="shared" si="22"/>
        <v>0</v>
      </c>
      <c r="F43" s="39">
        <f t="shared" si="23"/>
        <v>0</v>
      </c>
      <c r="G43" s="25"/>
      <c r="H43" s="72" t="s">
        <v>81</v>
      </c>
      <c r="I43" s="38"/>
      <c r="J43" s="38"/>
      <c r="K43" s="39">
        <v>0</v>
      </c>
      <c r="L43" s="40">
        <f t="shared" si="32"/>
        <v>0</v>
      </c>
      <c r="M43" s="39">
        <v>0</v>
      </c>
      <c r="N43" s="26"/>
      <c r="O43" s="72" t="s">
        <v>81</v>
      </c>
      <c r="P43" s="38">
        <v>261</v>
      </c>
      <c r="Q43" s="38">
        <v>261</v>
      </c>
      <c r="R43" s="39">
        <f t="shared" si="30"/>
        <v>1</v>
      </c>
      <c r="S43" s="40">
        <f t="shared" si="25"/>
        <v>0</v>
      </c>
      <c r="T43" s="39">
        <f t="shared" si="26"/>
        <v>0</v>
      </c>
      <c r="U43" s="26"/>
      <c r="V43" s="72" t="s">
        <v>81</v>
      </c>
      <c r="W43" s="38">
        <v>284</v>
      </c>
      <c r="X43" s="40">
        <v>283</v>
      </c>
      <c r="Y43" s="39">
        <f t="shared" si="31"/>
        <v>0.99647887323943662</v>
      </c>
      <c r="Z43" s="40">
        <f t="shared" si="27"/>
        <v>1</v>
      </c>
      <c r="AA43" s="39">
        <f t="shared" si="28"/>
        <v>3.5211267605633804E-3</v>
      </c>
    </row>
    <row r="44" spans="1:27" x14ac:dyDescent="0.25">
      <c r="A44" s="72" t="s">
        <v>62</v>
      </c>
      <c r="B44" s="38">
        <v>18</v>
      </c>
      <c r="C44" s="38">
        <v>18</v>
      </c>
      <c r="D44" s="39">
        <f t="shared" si="29"/>
        <v>1</v>
      </c>
      <c r="E44" s="73">
        <f t="shared" si="22"/>
        <v>0</v>
      </c>
      <c r="F44" s="39">
        <f t="shared" si="23"/>
        <v>0</v>
      </c>
      <c r="G44" s="25"/>
      <c r="H44" s="72" t="s">
        <v>62</v>
      </c>
      <c r="I44" s="38"/>
      <c r="J44" s="38"/>
      <c r="K44" s="39">
        <v>0</v>
      </c>
      <c r="L44" s="40">
        <f t="shared" si="32"/>
        <v>0</v>
      </c>
      <c r="M44" s="39">
        <v>0</v>
      </c>
      <c r="N44" s="26"/>
      <c r="O44" s="72" t="s">
        <v>62</v>
      </c>
      <c r="P44" s="38">
        <v>20</v>
      </c>
      <c r="Q44" s="38">
        <v>20</v>
      </c>
      <c r="R44" s="39">
        <f t="shared" si="30"/>
        <v>1</v>
      </c>
      <c r="S44" s="40">
        <f t="shared" si="25"/>
        <v>0</v>
      </c>
      <c r="T44" s="39">
        <f t="shared" si="26"/>
        <v>0</v>
      </c>
      <c r="U44" s="26"/>
      <c r="V44" s="72" t="s">
        <v>62</v>
      </c>
      <c r="W44" s="38">
        <v>57</v>
      </c>
      <c r="X44" s="40">
        <v>57</v>
      </c>
      <c r="Y44" s="39">
        <f t="shared" si="31"/>
        <v>1</v>
      </c>
      <c r="Z44" s="40">
        <f t="shared" si="27"/>
        <v>0</v>
      </c>
      <c r="AA44" s="39">
        <f t="shared" si="28"/>
        <v>0</v>
      </c>
    </row>
    <row r="45" spans="1:27" x14ac:dyDescent="0.25">
      <c r="A45" s="72" t="s">
        <v>63</v>
      </c>
      <c r="B45" s="38">
        <v>219</v>
      </c>
      <c r="C45" s="38">
        <v>218</v>
      </c>
      <c r="D45" s="39">
        <f t="shared" si="29"/>
        <v>0.99543378995433784</v>
      </c>
      <c r="E45" s="73">
        <f t="shared" si="22"/>
        <v>1</v>
      </c>
      <c r="F45" s="39">
        <f t="shared" si="23"/>
        <v>4.5662100456621002E-3</v>
      </c>
      <c r="G45" s="25"/>
      <c r="H45" s="72" t="s">
        <v>63</v>
      </c>
      <c r="I45" s="38"/>
      <c r="J45" s="38"/>
      <c r="K45" s="39">
        <v>0</v>
      </c>
      <c r="L45" s="40">
        <f t="shared" si="32"/>
        <v>0</v>
      </c>
      <c r="M45" s="39">
        <v>0</v>
      </c>
      <c r="N45" s="26"/>
      <c r="O45" s="72" t="s">
        <v>63</v>
      </c>
      <c r="P45" s="38">
        <v>157</v>
      </c>
      <c r="Q45" s="38">
        <v>157</v>
      </c>
      <c r="R45" s="39">
        <f t="shared" si="30"/>
        <v>1</v>
      </c>
      <c r="S45" s="40">
        <f t="shared" si="25"/>
        <v>0</v>
      </c>
      <c r="T45" s="39">
        <f t="shared" si="26"/>
        <v>0</v>
      </c>
      <c r="U45" s="26"/>
      <c r="V45" s="72" t="s">
        <v>63</v>
      </c>
      <c r="W45" s="38">
        <v>230</v>
      </c>
      <c r="X45" s="40">
        <v>230</v>
      </c>
      <c r="Y45" s="39">
        <f t="shared" si="31"/>
        <v>1</v>
      </c>
      <c r="Z45" s="40">
        <f t="shared" si="27"/>
        <v>0</v>
      </c>
      <c r="AA45" s="39">
        <f t="shared" si="28"/>
        <v>0</v>
      </c>
    </row>
    <row r="46" spans="1:27" x14ac:dyDescent="0.25">
      <c r="A46" s="72" t="s">
        <v>64</v>
      </c>
      <c r="B46" s="38">
        <v>348</v>
      </c>
      <c r="C46" s="38">
        <v>346</v>
      </c>
      <c r="D46" s="39">
        <f t="shared" si="29"/>
        <v>0.99425287356321834</v>
      </c>
      <c r="E46" s="73">
        <f t="shared" si="22"/>
        <v>2</v>
      </c>
      <c r="F46" s="39">
        <f t="shared" si="23"/>
        <v>5.7471264367816091E-3</v>
      </c>
      <c r="G46" s="25"/>
      <c r="H46" s="72" t="s">
        <v>64</v>
      </c>
      <c r="I46" s="38"/>
      <c r="J46" s="38"/>
      <c r="K46" s="39">
        <v>0</v>
      </c>
      <c r="L46" s="40">
        <f t="shared" si="32"/>
        <v>0</v>
      </c>
      <c r="M46" s="39">
        <v>0</v>
      </c>
      <c r="N46" s="26"/>
      <c r="O46" s="72" t="s">
        <v>64</v>
      </c>
      <c r="P46" s="38">
        <v>236</v>
      </c>
      <c r="Q46" s="38">
        <v>236</v>
      </c>
      <c r="R46" s="39">
        <f t="shared" si="30"/>
        <v>1</v>
      </c>
      <c r="S46" s="40">
        <f t="shared" si="25"/>
        <v>0</v>
      </c>
      <c r="T46" s="39">
        <f t="shared" si="26"/>
        <v>0</v>
      </c>
      <c r="U46" s="26"/>
      <c r="V46" s="72" t="s">
        <v>64</v>
      </c>
      <c r="W46" s="38">
        <v>327</v>
      </c>
      <c r="X46" s="40">
        <v>327</v>
      </c>
      <c r="Y46" s="39">
        <f t="shared" si="31"/>
        <v>1</v>
      </c>
      <c r="Z46" s="40">
        <f t="shared" si="27"/>
        <v>0</v>
      </c>
      <c r="AA46" s="39">
        <f t="shared" si="28"/>
        <v>0</v>
      </c>
    </row>
    <row r="47" spans="1:27" x14ac:dyDescent="0.25">
      <c r="A47" s="72" t="s">
        <v>15</v>
      </c>
      <c r="B47" s="74">
        <f>SUM(B39:B46)</f>
        <v>6745</v>
      </c>
      <c r="C47" s="74">
        <f>SUM(C39:C46)</f>
        <v>6705</v>
      </c>
      <c r="D47" s="41">
        <f t="shared" si="29"/>
        <v>0.99406968124536699</v>
      </c>
      <c r="E47" s="75">
        <f t="shared" si="22"/>
        <v>40</v>
      </c>
      <c r="F47" s="41">
        <f t="shared" si="23"/>
        <v>5.9303187546330613E-3</v>
      </c>
      <c r="G47" s="25"/>
      <c r="H47" s="72" t="s">
        <v>15</v>
      </c>
      <c r="I47" s="74">
        <f>SUM(I39:I46)</f>
        <v>0</v>
      </c>
      <c r="J47" s="74">
        <f>SUM(J39:J46)</f>
        <v>0</v>
      </c>
      <c r="K47" s="75">
        <v>0</v>
      </c>
      <c r="L47" s="84">
        <f t="shared" si="24"/>
        <v>0</v>
      </c>
      <c r="M47" s="41">
        <v>0</v>
      </c>
      <c r="N47" s="26"/>
      <c r="O47" s="72" t="s">
        <v>15</v>
      </c>
      <c r="P47" s="74">
        <f>SUM(P39:P46)</f>
        <v>4167</v>
      </c>
      <c r="Q47" s="74">
        <f>SUM(Q39:Q46)</f>
        <v>4162</v>
      </c>
      <c r="R47" s="41">
        <f t="shared" si="30"/>
        <v>0.99880009599232067</v>
      </c>
      <c r="S47" s="84">
        <f t="shared" si="25"/>
        <v>5</v>
      </c>
      <c r="T47" s="41">
        <f t="shared" si="26"/>
        <v>1.1999040076793857E-3</v>
      </c>
      <c r="U47" s="26"/>
      <c r="V47" s="72" t="s">
        <v>15</v>
      </c>
      <c r="W47" s="74">
        <f>SUM(W39:W46)</f>
        <v>4732</v>
      </c>
      <c r="X47" s="74">
        <f>SUM(X39:X46)</f>
        <v>4722</v>
      </c>
      <c r="Y47" s="41">
        <f t="shared" si="31"/>
        <v>0.9978867286559594</v>
      </c>
      <c r="Z47" s="84">
        <f t="shared" si="27"/>
        <v>10</v>
      </c>
      <c r="AA47" s="41">
        <f t="shared" si="28"/>
        <v>2.113271344040575E-3</v>
      </c>
    </row>
    <row r="48" spans="1:27" ht="15.75" thickBot="1" x14ac:dyDescent="0.3">
      <c r="A48" s="31"/>
      <c r="B48" s="32"/>
      <c r="C48" s="32"/>
      <c r="D48" s="32"/>
      <c r="E48" s="32"/>
      <c r="F48" s="32"/>
      <c r="G48" s="25"/>
      <c r="H48" s="31"/>
      <c r="I48" s="32"/>
      <c r="J48" s="32"/>
      <c r="K48" s="32"/>
      <c r="L48" s="32"/>
      <c r="M48" s="32"/>
      <c r="N48" s="26"/>
      <c r="O48" s="31"/>
      <c r="P48" s="32"/>
      <c r="Q48" s="32"/>
      <c r="R48" s="32"/>
      <c r="S48" s="32"/>
      <c r="T48" s="32"/>
      <c r="U48" s="26"/>
      <c r="V48" s="31"/>
      <c r="W48" s="32"/>
      <c r="X48" s="32"/>
      <c r="Y48" s="32"/>
      <c r="Z48" s="32"/>
      <c r="AA48" s="32"/>
    </row>
    <row r="49" spans="1:27" ht="15.75" thickBot="1" x14ac:dyDescent="0.3">
      <c r="A49" s="43" t="s">
        <v>15</v>
      </c>
      <c r="B49" s="44">
        <f>SUM(B47,B35,B21)</f>
        <v>10237</v>
      </c>
      <c r="C49" s="44">
        <f>SUM(C47,C35,C21)</f>
        <v>10175</v>
      </c>
      <c r="D49" s="45">
        <f t="shared" ref="D49" si="33">+C49/B49</f>
        <v>0.99394353814594116</v>
      </c>
      <c r="E49" s="53">
        <f t="shared" ref="E49" si="34">+B49-C49</f>
        <v>62</v>
      </c>
      <c r="F49" s="46">
        <f t="shared" ref="F49" si="35">+E49/B49</f>
        <v>6.0564618540588063E-3</v>
      </c>
      <c r="G49" s="25"/>
      <c r="H49" s="43" t="s">
        <v>15</v>
      </c>
      <c r="I49" s="44">
        <f>+'TOTAL POR MES JULIO'!B13</f>
        <v>45657</v>
      </c>
      <c r="J49" s="44">
        <f>+'TOTAL POR MES JULIO'!C51</f>
        <v>43212</v>
      </c>
      <c r="K49" s="54">
        <f t="shared" ref="K49" si="36">+J49/I49</f>
        <v>0.94644851829949406</v>
      </c>
      <c r="L49" s="52">
        <f t="shared" si="24"/>
        <v>2445</v>
      </c>
      <c r="M49" s="55">
        <f t="shared" ref="M49" si="37">+L49/I49</f>
        <v>5.355148170050595E-2</v>
      </c>
      <c r="N49" s="26"/>
      <c r="O49" s="43" t="s">
        <v>15</v>
      </c>
      <c r="P49" s="47">
        <f>SUM(P47,P35,P21)</f>
        <v>7796</v>
      </c>
      <c r="Q49" s="47">
        <f>SUM(Q47,Q35,Q21)</f>
        <v>7784</v>
      </c>
      <c r="R49" s="45">
        <f t="shared" ref="R49" si="38">+Q49/P49</f>
        <v>0.9984607491021037</v>
      </c>
      <c r="S49" s="53">
        <f t="shared" ref="S49" si="39">+P49-Q49</f>
        <v>12</v>
      </c>
      <c r="T49" s="46">
        <f t="shared" ref="T49" si="40">+S49/P49</f>
        <v>1.5392508978963571E-3</v>
      </c>
      <c r="U49" s="26"/>
      <c r="V49" s="43" t="s">
        <v>15</v>
      </c>
      <c r="W49" s="44">
        <f>SUM(W47,W35,W21)</f>
        <v>7298</v>
      </c>
      <c r="X49" s="44">
        <f>SUM(X47,X35,X21)</f>
        <v>7284</v>
      </c>
      <c r="Y49" s="45">
        <f t="shared" ref="Y49" si="41">+X49/W49</f>
        <v>0.99808166620992056</v>
      </c>
      <c r="Z49" s="53">
        <f t="shared" ref="Z49" si="42">+W49-X49</f>
        <v>14</v>
      </c>
      <c r="AA49" s="46">
        <f t="shared" ref="AA49" si="43">+Z49/W49</f>
        <v>1.9183337900794738E-3</v>
      </c>
    </row>
    <row r="51" spans="1:27" x14ac:dyDescent="0.25">
      <c r="B51" s="60"/>
      <c r="C51" s="60"/>
      <c r="I51" s="60"/>
      <c r="P51" s="60"/>
      <c r="Q51" s="60"/>
      <c r="W51" s="60"/>
      <c r="X51" s="60"/>
      <c r="Y51" s="60"/>
    </row>
    <row r="52" spans="1:27" x14ac:dyDescent="0.25">
      <c r="B52" s="60"/>
      <c r="C52" s="60"/>
      <c r="P52" s="60"/>
      <c r="Q52" s="60"/>
      <c r="W52" s="60"/>
      <c r="X52" s="60"/>
      <c r="Y52" s="60"/>
    </row>
  </sheetData>
  <mergeCells count="78"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W4:Y4"/>
    <mergeCell ref="F5:F6"/>
    <mergeCell ref="H5:H6"/>
    <mergeCell ref="I5:I6"/>
    <mergeCell ref="J5:J6"/>
    <mergeCell ref="K5:K6"/>
    <mergeCell ref="L5:L6"/>
    <mergeCell ref="E5:E6"/>
    <mergeCell ref="M5:M6"/>
    <mergeCell ref="B4:D4"/>
    <mergeCell ref="I4:K4"/>
    <mergeCell ref="P4:R4"/>
    <mergeCell ref="B1:D1"/>
    <mergeCell ref="B2:D2"/>
    <mergeCell ref="A5:A6"/>
    <mergeCell ref="B5:B6"/>
    <mergeCell ref="C5:C6"/>
    <mergeCell ref="D5:D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A52"/>
  <sheetViews>
    <sheetView showGridLines="0" topLeftCell="P1" workbookViewId="0">
      <selection activeCell="V4" sqref="V4:AA49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3.8554687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7.85546875" customWidth="1"/>
  </cols>
  <sheetData>
    <row r="1" spans="1:27" x14ac:dyDescent="0.25">
      <c r="B1" s="109" t="s">
        <v>66</v>
      </c>
      <c r="C1" s="134"/>
      <c r="D1" s="110"/>
    </row>
    <row r="2" spans="1:27" ht="15.75" thickBot="1" x14ac:dyDescent="0.3">
      <c r="B2" s="111" t="str">
        <f>+'TOTAL POR MES AGOSTO'!B3:C3</f>
        <v>AGOSTO -2019</v>
      </c>
      <c r="C2" s="135"/>
      <c r="D2" s="112"/>
    </row>
    <row r="3" spans="1:27" ht="15.75" thickBot="1" x14ac:dyDescent="0.3"/>
    <row r="4" spans="1:27" x14ac:dyDescent="0.25">
      <c r="A4" s="25"/>
      <c r="B4" s="139" t="s">
        <v>72</v>
      </c>
      <c r="C4" s="140"/>
      <c r="D4" s="141"/>
      <c r="E4" s="25"/>
      <c r="F4" s="25"/>
      <c r="G4" s="25"/>
      <c r="H4" s="25"/>
      <c r="I4" s="139" t="s">
        <v>69</v>
      </c>
      <c r="J4" s="140"/>
      <c r="K4" s="141"/>
      <c r="L4" s="25"/>
      <c r="M4" s="25"/>
      <c r="N4" s="26"/>
      <c r="O4" s="25"/>
      <c r="P4" s="139" t="s">
        <v>70</v>
      </c>
      <c r="Q4" s="140"/>
      <c r="R4" s="141"/>
      <c r="S4" s="25"/>
      <c r="T4" s="25"/>
      <c r="U4" s="26"/>
      <c r="V4" s="25"/>
      <c r="W4" s="139" t="s">
        <v>73</v>
      </c>
      <c r="X4" s="140"/>
      <c r="Y4" s="141"/>
      <c r="Z4" s="25"/>
      <c r="AA4" s="25"/>
    </row>
    <row r="5" spans="1:27" x14ac:dyDescent="0.25">
      <c r="A5" s="136" t="s">
        <v>25</v>
      </c>
      <c r="B5" s="137" t="s">
        <v>26</v>
      </c>
      <c r="C5" s="137" t="s">
        <v>27</v>
      </c>
      <c r="D5" s="138" t="s">
        <v>28</v>
      </c>
      <c r="E5" s="137" t="s">
        <v>29</v>
      </c>
      <c r="F5" s="138" t="s">
        <v>30</v>
      </c>
      <c r="G5" s="27"/>
      <c r="H5" s="136" t="s">
        <v>25</v>
      </c>
      <c r="I5" s="137" t="s">
        <v>26</v>
      </c>
      <c r="J5" s="137" t="s">
        <v>27</v>
      </c>
      <c r="K5" s="138" t="s">
        <v>28</v>
      </c>
      <c r="L5" s="137" t="s">
        <v>29</v>
      </c>
      <c r="M5" s="138" t="s">
        <v>30</v>
      </c>
      <c r="N5" s="26"/>
      <c r="O5" s="136" t="s">
        <v>25</v>
      </c>
      <c r="P5" s="137" t="s">
        <v>26</v>
      </c>
      <c r="Q5" s="137" t="s">
        <v>27</v>
      </c>
      <c r="R5" s="138" t="s">
        <v>28</v>
      </c>
      <c r="S5" s="137" t="s">
        <v>29</v>
      </c>
      <c r="T5" s="138" t="s">
        <v>30</v>
      </c>
      <c r="U5" s="26"/>
      <c r="V5" s="136" t="s">
        <v>25</v>
      </c>
      <c r="W5" s="137" t="s">
        <v>26</v>
      </c>
      <c r="X5" s="137" t="s">
        <v>27</v>
      </c>
      <c r="Y5" s="138" t="s">
        <v>28</v>
      </c>
      <c r="Z5" s="137" t="s">
        <v>29</v>
      </c>
      <c r="AA5" s="138" t="s">
        <v>30</v>
      </c>
    </row>
    <row r="6" spans="1:27" x14ac:dyDescent="0.25">
      <c r="A6" s="136"/>
      <c r="B6" s="137"/>
      <c r="C6" s="137"/>
      <c r="D6" s="138"/>
      <c r="E6" s="137"/>
      <c r="F6" s="138"/>
      <c r="G6" s="28"/>
      <c r="H6" s="136"/>
      <c r="I6" s="137"/>
      <c r="J6" s="137"/>
      <c r="K6" s="138"/>
      <c r="L6" s="137"/>
      <c r="M6" s="138"/>
      <c r="N6" s="26"/>
      <c r="O6" s="136"/>
      <c r="P6" s="137"/>
      <c r="Q6" s="137"/>
      <c r="R6" s="138"/>
      <c r="S6" s="137"/>
      <c r="T6" s="138"/>
      <c r="U6" s="26"/>
      <c r="V6" s="136"/>
      <c r="W6" s="137"/>
      <c r="X6" s="137"/>
      <c r="Y6" s="138"/>
      <c r="Z6" s="137"/>
      <c r="AA6" s="138"/>
    </row>
    <row r="7" spans="1:27" x14ac:dyDescent="0.25">
      <c r="A7" s="66" t="s">
        <v>31</v>
      </c>
      <c r="B7" s="29">
        <v>150</v>
      </c>
      <c r="C7" s="29">
        <v>150</v>
      </c>
      <c r="D7" s="67">
        <f>+C7/B7</f>
        <v>1</v>
      </c>
      <c r="E7" s="68">
        <f>+B7-C7</f>
        <v>0</v>
      </c>
      <c r="F7" s="69">
        <f>+E7/B7</f>
        <v>0</v>
      </c>
      <c r="G7" s="25"/>
      <c r="H7" s="66" t="s">
        <v>31</v>
      </c>
      <c r="I7" s="29"/>
      <c r="J7" s="29"/>
      <c r="K7" s="67">
        <v>0</v>
      </c>
      <c r="L7" s="30">
        <f>+I7-J7</f>
        <v>0</v>
      </c>
      <c r="M7" s="69">
        <v>0</v>
      </c>
      <c r="N7" s="26"/>
      <c r="O7" s="66" t="s">
        <v>31</v>
      </c>
      <c r="P7" s="29">
        <v>161</v>
      </c>
      <c r="Q7" s="29">
        <v>161</v>
      </c>
      <c r="R7" s="67">
        <f>+Q7/P7</f>
        <v>1</v>
      </c>
      <c r="S7" s="30">
        <f>+P7-Q7</f>
        <v>0</v>
      </c>
      <c r="T7" s="69">
        <f>+S7/P7</f>
        <v>0</v>
      </c>
      <c r="U7" s="26"/>
      <c r="V7" s="66" t="s">
        <v>31</v>
      </c>
      <c r="W7" s="29">
        <v>64</v>
      </c>
      <c r="X7" s="29">
        <v>64</v>
      </c>
      <c r="Y7" s="67">
        <f>+X7/W7</f>
        <v>1</v>
      </c>
      <c r="Z7" s="30">
        <f>+W7-X7</f>
        <v>0</v>
      </c>
      <c r="AA7" s="69">
        <f>+Z7/W7</f>
        <v>0</v>
      </c>
    </row>
    <row r="8" spans="1:27" x14ac:dyDescent="0.25">
      <c r="A8" s="66" t="s">
        <v>32</v>
      </c>
      <c r="B8" s="29">
        <v>100</v>
      </c>
      <c r="C8" s="30">
        <v>100</v>
      </c>
      <c r="D8" s="67">
        <f t="shared" ref="D8:D21" si="0">+C8/B8</f>
        <v>1</v>
      </c>
      <c r="E8" s="68">
        <f t="shared" ref="E8:E21" si="1">+B8-C8</f>
        <v>0</v>
      </c>
      <c r="F8" s="69">
        <f t="shared" ref="F8:F21" si="2">+E8/B8</f>
        <v>0</v>
      </c>
      <c r="G8" s="25"/>
      <c r="H8" s="66" t="s">
        <v>32</v>
      </c>
      <c r="I8" s="29"/>
      <c r="J8" s="29"/>
      <c r="K8" s="69">
        <v>0</v>
      </c>
      <c r="L8" s="30">
        <f t="shared" ref="L8" si="3">+I8-J8</f>
        <v>0</v>
      </c>
      <c r="M8" s="69">
        <v>0</v>
      </c>
      <c r="N8" s="26"/>
      <c r="O8" s="66" t="s">
        <v>32</v>
      </c>
      <c r="P8" s="29">
        <v>80</v>
      </c>
      <c r="Q8" s="29">
        <v>80</v>
      </c>
      <c r="R8" s="67">
        <f t="shared" ref="R8:R21" si="4">+Q8/P8</f>
        <v>1</v>
      </c>
      <c r="S8" s="30">
        <f t="shared" ref="S8:S21" si="5">+P8-Q8</f>
        <v>0</v>
      </c>
      <c r="T8" s="69">
        <f t="shared" ref="T8:T21" si="6">+S8/P8</f>
        <v>0</v>
      </c>
      <c r="U8" s="26"/>
      <c r="V8" s="66" t="s">
        <v>32</v>
      </c>
      <c r="W8" s="29">
        <v>45</v>
      </c>
      <c r="X8" s="29">
        <v>45</v>
      </c>
      <c r="Y8" s="67">
        <f t="shared" ref="Y8:Y21" si="7">+X8/W8</f>
        <v>1</v>
      </c>
      <c r="Z8" s="30">
        <f t="shared" ref="Z8:Z21" si="8">+W8-X8</f>
        <v>0</v>
      </c>
      <c r="AA8" s="69">
        <f t="shared" ref="AA8:AA21" si="9">+Z8/W8</f>
        <v>0</v>
      </c>
    </row>
    <row r="9" spans="1:27" x14ac:dyDescent="0.25">
      <c r="A9" s="66" t="s">
        <v>74</v>
      </c>
      <c r="B9" s="29">
        <v>50</v>
      </c>
      <c r="C9" s="30">
        <v>50</v>
      </c>
      <c r="D9" s="67">
        <f t="shared" si="0"/>
        <v>1</v>
      </c>
      <c r="E9" s="68">
        <f t="shared" si="1"/>
        <v>0</v>
      </c>
      <c r="F9" s="69">
        <f t="shared" si="2"/>
        <v>0</v>
      </c>
      <c r="G9" s="25"/>
      <c r="H9" s="66" t="s">
        <v>74</v>
      </c>
      <c r="I9" s="29"/>
      <c r="J9" s="29"/>
      <c r="K9" s="69">
        <v>0</v>
      </c>
      <c r="L9" s="30">
        <f t="shared" ref="L9:L21" si="10">+I9-J9</f>
        <v>0</v>
      </c>
      <c r="M9" s="69">
        <v>0</v>
      </c>
      <c r="N9" s="26"/>
      <c r="O9" s="66" t="s">
        <v>74</v>
      </c>
      <c r="P9" s="29">
        <v>56</v>
      </c>
      <c r="Q9" s="29">
        <v>56</v>
      </c>
      <c r="R9" s="67">
        <f t="shared" si="4"/>
        <v>1</v>
      </c>
      <c r="S9" s="30">
        <f t="shared" si="5"/>
        <v>0</v>
      </c>
      <c r="T9" s="69">
        <f t="shared" si="6"/>
        <v>0</v>
      </c>
      <c r="U9" s="26"/>
      <c r="V9" s="66" t="s">
        <v>74</v>
      </c>
      <c r="W9" s="29">
        <v>108</v>
      </c>
      <c r="X9" s="29">
        <v>108</v>
      </c>
      <c r="Y9" s="67">
        <f t="shared" si="7"/>
        <v>1</v>
      </c>
      <c r="Z9" s="30">
        <f t="shared" si="8"/>
        <v>0</v>
      </c>
      <c r="AA9" s="69">
        <f t="shared" si="9"/>
        <v>0</v>
      </c>
    </row>
    <row r="10" spans="1:27" x14ac:dyDescent="0.25">
      <c r="A10" s="66" t="s">
        <v>75</v>
      </c>
      <c r="B10" s="29">
        <v>44</v>
      </c>
      <c r="C10" s="30">
        <v>44</v>
      </c>
      <c r="D10" s="67">
        <f t="shared" si="0"/>
        <v>1</v>
      </c>
      <c r="E10" s="68">
        <f t="shared" si="1"/>
        <v>0</v>
      </c>
      <c r="F10" s="69">
        <f t="shared" si="2"/>
        <v>0</v>
      </c>
      <c r="G10" s="25"/>
      <c r="H10" s="66" t="s">
        <v>75</v>
      </c>
      <c r="I10" s="29"/>
      <c r="J10" s="29"/>
      <c r="K10" s="69">
        <v>0</v>
      </c>
      <c r="L10" s="30">
        <f t="shared" si="10"/>
        <v>0</v>
      </c>
      <c r="M10" s="69">
        <v>0</v>
      </c>
      <c r="N10" s="26"/>
      <c r="O10" s="66" t="s">
        <v>75</v>
      </c>
      <c r="P10" s="29">
        <v>47</v>
      </c>
      <c r="Q10" s="29">
        <v>47</v>
      </c>
      <c r="R10" s="67">
        <f t="shared" si="4"/>
        <v>1</v>
      </c>
      <c r="S10" s="30">
        <f t="shared" si="5"/>
        <v>0</v>
      </c>
      <c r="T10" s="69">
        <f t="shared" si="6"/>
        <v>0</v>
      </c>
      <c r="U10" s="26"/>
      <c r="V10" s="66" t="s">
        <v>75</v>
      </c>
      <c r="W10" s="29">
        <v>87</v>
      </c>
      <c r="X10" s="29">
        <v>87</v>
      </c>
      <c r="Y10" s="67">
        <f t="shared" si="7"/>
        <v>1</v>
      </c>
      <c r="Z10" s="30">
        <f t="shared" si="8"/>
        <v>0</v>
      </c>
      <c r="AA10" s="69">
        <f t="shared" si="9"/>
        <v>0</v>
      </c>
    </row>
    <row r="11" spans="1:27" x14ac:dyDescent="0.25">
      <c r="A11" s="66" t="s">
        <v>76</v>
      </c>
      <c r="B11" s="29">
        <v>24</v>
      </c>
      <c r="C11" s="30">
        <v>24</v>
      </c>
      <c r="D11" s="67">
        <f t="shared" si="0"/>
        <v>1</v>
      </c>
      <c r="E11" s="68">
        <f t="shared" si="1"/>
        <v>0</v>
      </c>
      <c r="F11" s="69">
        <f t="shared" si="2"/>
        <v>0</v>
      </c>
      <c r="G11" s="25"/>
      <c r="H11" s="66" t="s">
        <v>76</v>
      </c>
      <c r="I11" s="29"/>
      <c r="J11" s="29"/>
      <c r="K11" s="69">
        <v>0</v>
      </c>
      <c r="L11" s="30">
        <f t="shared" si="10"/>
        <v>0</v>
      </c>
      <c r="M11" s="69">
        <v>0</v>
      </c>
      <c r="N11" s="26"/>
      <c r="O11" s="66" t="s">
        <v>76</v>
      </c>
      <c r="P11" s="29">
        <v>22</v>
      </c>
      <c r="Q11" s="29">
        <v>22</v>
      </c>
      <c r="R11" s="67">
        <f t="shared" si="4"/>
        <v>1</v>
      </c>
      <c r="S11" s="30">
        <f t="shared" si="5"/>
        <v>0</v>
      </c>
      <c r="T11" s="69">
        <f t="shared" si="6"/>
        <v>0</v>
      </c>
      <c r="U11" s="26"/>
      <c r="V11" s="66" t="s">
        <v>76</v>
      </c>
      <c r="W11" s="29">
        <v>34</v>
      </c>
      <c r="X11" s="29">
        <v>34</v>
      </c>
      <c r="Y11" s="67">
        <f t="shared" si="7"/>
        <v>1</v>
      </c>
      <c r="Z11" s="30">
        <f t="shared" si="8"/>
        <v>0</v>
      </c>
      <c r="AA11" s="69">
        <f t="shared" si="9"/>
        <v>0</v>
      </c>
    </row>
    <row r="12" spans="1:27" x14ac:dyDescent="0.25">
      <c r="A12" s="66" t="s">
        <v>36</v>
      </c>
      <c r="B12" s="29">
        <v>37</v>
      </c>
      <c r="C12" s="30">
        <v>37</v>
      </c>
      <c r="D12" s="67">
        <f t="shared" si="0"/>
        <v>1</v>
      </c>
      <c r="E12" s="68">
        <f t="shared" si="1"/>
        <v>0</v>
      </c>
      <c r="F12" s="69">
        <f t="shared" si="2"/>
        <v>0</v>
      </c>
      <c r="G12" s="25"/>
      <c r="H12" s="66" t="s">
        <v>36</v>
      </c>
      <c r="I12" s="29"/>
      <c r="J12" s="29"/>
      <c r="K12" s="69">
        <v>0</v>
      </c>
      <c r="L12" s="30">
        <f t="shared" si="10"/>
        <v>0</v>
      </c>
      <c r="M12" s="69">
        <v>0</v>
      </c>
      <c r="N12" s="26"/>
      <c r="O12" s="66" t="s">
        <v>36</v>
      </c>
      <c r="P12" s="29">
        <v>44</v>
      </c>
      <c r="Q12" s="29">
        <v>44</v>
      </c>
      <c r="R12" s="67">
        <f t="shared" si="4"/>
        <v>1</v>
      </c>
      <c r="S12" s="30">
        <f t="shared" si="5"/>
        <v>0</v>
      </c>
      <c r="T12" s="69">
        <f t="shared" si="6"/>
        <v>0</v>
      </c>
      <c r="U12" s="26"/>
      <c r="V12" s="66" t="s">
        <v>36</v>
      </c>
      <c r="W12" s="29">
        <v>43</v>
      </c>
      <c r="X12" s="29">
        <v>43</v>
      </c>
      <c r="Y12" s="67">
        <f t="shared" si="7"/>
        <v>1</v>
      </c>
      <c r="Z12" s="30">
        <f t="shared" si="8"/>
        <v>0</v>
      </c>
      <c r="AA12" s="69">
        <f t="shared" si="9"/>
        <v>0</v>
      </c>
    </row>
    <row r="13" spans="1:27" x14ac:dyDescent="0.25">
      <c r="A13" s="66" t="s">
        <v>77</v>
      </c>
      <c r="B13" s="29">
        <v>13</v>
      </c>
      <c r="C13" s="30">
        <v>13</v>
      </c>
      <c r="D13" s="67">
        <f t="shared" si="0"/>
        <v>1</v>
      </c>
      <c r="E13" s="68">
        <f t="shared" si="1"/>
        <v>0</v>
      </c>
      <c r="F13" s="69">
        <f t="shared" si="2"/>
        <v>0</v>
      </c>
      <c r="G13" s="25"/>
      <c r="H13" s="66" t="s">
        <v>77</v>
      </c>
      <c r="I13" s="29"/>
      <c r="J13" s="29"/>
      <c r="K13" s="69">
        <v>0</v>
      </c>
      <c r="L13" s="30">
        <f t="shared" si="10"/>
        <v>0</v>
      </c>
      <c r="M13" s="69">
        <v>0</v>
      </c>
      <c r="N13" s="26"/>
      <c r="O13" s="66" t="s">
        <v>77</v>
      </c>
      <c r="P13" s="29">
        <v>22</v>
      </c>
      <c r="Q13" s="29">
        <v>22</v>
      </c>
      <c r="R13" s="67">
        <f t="shared" si="4"/>
        <v>1</v>
      </c>
      <c r="S13" s="30">
        <f t="shared" si="5"/>
        <v>0</v>
      </c>
      <c r="T13" s="69">
        <f t="shared" si="6"/>
        <v>0</v>
      </c>
      <c r="U13" s="26"/>
      <c r="V13" s="66" t="s">
        <v>77</v>
      </c>
      <c r="W13" s="29">
        <v>37</v>
      </c>
      <c r="X13" s="29">
        <v>37</v>
      </c>
      <c r="Y13" s="67">
        <f t="shared" si="7"/>
        <v>1</v>
      </c>
      <c r="Z13" s="30">
        <f t="shared" si="8"/>
        <v>0</v>
      </c>
      <c r="AA13" s="69">
        <f t="shared" si="9"/>
        <v>0</v>
      </c>
    </row>
    <row r="14" spans="1:27" x14ac:dyDescent="0.25">
      <c r="A14" s="66" t="s">
        <v>38</v>
      </c>
      <c r="B14" s="29">
        <v>86</v>
      </c>
      <c r="C14" s="30">
        <v>85</v>
      </c>
      <c r="D14" s="67">
        <f t="shared" si="0"/>
        <v>0.98837209302325579</v>
      </c>
      <c r="E14" s="68">
        <f t="shared" si="1"/>
        <v>1</v>
      </c>
      <c r="F14" s="69">
        <f t="shared" si="2"/>
        <v>1.1627906976744186E-2</v>
      </c>
      <c r="G14" s="25"/>
      <c r="H14" s="66" t="s">
        <v>38</v>
      </c>
      <c r="I14" s="29"/>
      <c r="J14" s="29"/>
      <c r="K14" s="69">
        <v>0</v>
      </c>
      <c r="L14" s="30">
        <f t="shared" si="10"/>
        <v>0</v>
      </c>
      <c r="M14" s="69">
        <v>0</v>
      </c>
      <c r="N14" s="26"/>
      <c r="O14" s="66" t="s">
        <v>38</v>
      </c>
      <c r="P14" s="29">
        <v>97</v>
      </c>
      <c r="Q14" s="29">
        <v>97</v>
      </c>
      <c r="R14" s="67">
        <f t="shared" si="4"/>
        <v>1</v>
      </c>
      <c r="S14" s="30">
        <f t="shared" si="5"/>
        <v>0</v>
      </c>
      <c r="T14" s="69">
        <f t="shared" si="6"/>
        <v>0</v>
      </c>
      <c r="U14" s="26"/>
      <c r="V14" s="66" t="s">
        <v>38</v>
      </c>
      <c r="W14" s="29">
        <v>33</v>
      </c>
      <c r="X14" s="29">
        <v>33</v>
      </c>
      <c r="Y14" s="67">
        <f t="shared" si="7"/>
        <v>1</v>
      </c>
      <c r="Z14" s="30">
        <f t="shared" si="8"/>
        <v>0</v>
      </c>
      <c r="AA14" s="69">
        <f t="shared" si="9"/>
        <v>0</v>
      </c>
    </row>
    <row r="15" spans="1:27" x14ac:dyDescent="0.25">
      <c r="A15" s="66" t="s">
        <v>39</v>
      </c>
      <c r="B15" s="29">
        <v>120</v>
      </c>
      <c r="C15" s="30">
        <v>119</v>
      </c>
      <c r="D15" s="67">
        <f t="shared" si="0"/>
        <v>0.9916666666666667</v>
      </c>
      <c r="E15" s="68">
        <f t="shared" si="1"/>
        <v>1</v>
      </c>
      <c r="F15" s="69">
        <f t="shared" si="2"/>
        <v>8.3333333333333332E-3</v>
      </c>
      <c r="G15" s="25"/>
      <c r="H15" s="66" t="s">
        <v>39</v>
      </c>
      <c r="I15" s="29"/>
      <c r="J15" s="29"/>
      <c r="K15" s="69">
        <v>0</v>
      </c>
      <c r="L15" s="30">
        <f t="shared" si="10"/>
        <v>0</v>
      </c>
      <c r="M15" s="69">
        <v>0</v>
      </c>
      <c r="N15" s="26"/>
      <c r="O15" s="66" t="s">
        <v>39</v>
      </c>
      <c r="P15" s="29">
        <v>105</v>
      </c>
      <c r="Q15" s="29">
        <v>104</v>
      </c>
      <c r="R15" s="67">
        <f t="shared" si="4"/>
        <v>0.99047619047619051</v>
      </c>
      <c r="S15" s="30">
        <f t="shared" si="5"/>
        <v>1</v>
      </c>
      <c r="T15" s="69">
        <f t="shared" si="6"/>
        <v>9.5238095238095247E-3</v>
      </c>
      <c r="U15" s="26"/>
      <c r="V15" s="66" t="s">
        <v>39</v>
      </c>
      <c r="W15" s="29">
        <v>48</v>
      </c>
      <c r="X15" s="29">
        <v>47</v>
      </c>
      <c r="Y15" s="67">
        <f t="shared" si="7"/>
        <v>0.97916666666666663</v>
      </c>
      <c r="Z15" s="30">
        <f t="shared" si="8"/>
        <v>1</v>
      </c>
      <c r="AA15" s="69">
        <f t="shared" si="9"/>
        <v>2.0833333333333332E-2</v>
      </c>
    </row>
    <row r="16" spans="1:27" x14ac:dyDescent="0.25">
      <c r="A16" s="66" t="s">
        <v>40</v>
      </c>
      <c r="B16" s="29">
        <v>236</v>
      </c>
      <c r="C16" s="30">
        <v>236</v>
      </c>
      <c r="D16" s="67">
        <f t="shared" si="0"/>
        <v>1</v>
      </c>
      <c r="E16" s="68">
        <f t="shared" si="1"/>
        <v>0</v>
      </c>
      <c r="F16" s="69">
        <f t="shared" si="2"/>
        <v>0</v>
      </c>
      <c r="G16" s="25"/>
      <c r="H16" s="66" t="s">
        <v>40</v>
      </c>
      <c r="I16" s="29"/>
      <c r="J16" s="29"/>
      <c r="K16" s="69">
        <v>0</v>
      </c>
      <c r="L16" s="30">
        <f t="shared" si="10"/>
        <v>0</v>
      </c>
      <c r="M16" s="69">
        <v>0</v>
      </c>
      <c r="N16" s="26"/>
      <c r="O16" s="66" t="s">
        <v>40</v>
      </c>
      <c r="P16" s="29">
        <v>284</v>
      </c>
      <c r="Q16" s="29">
        <v>283</v>
      </c>
      <c r="R16" s="67">
        <f t="shared" si="4"/>
        <v>0.99647887323943662</v>
      </c>
      <c r="S16" s="30">
        <f t="shared" si="5"/>
        <v>1</v>
      </c>
      <c r="T16" s="69">
        <f t="shared" si="6"/>
        <v>3.5211267605633804E-3</v>
      </c>
      <c r="U16" s="26"/>
      <c r="V16" s="66" t="s">
        <v>40</v>
      </c>
      <c r="W16" s="29">
        <v>111</v>
      </c>
      <c r="X16" s="29">
        <v>111</v>
      </c>
      <c r="Y16" s="67">
        <f t="shared" si="7"/>
        <v>1</v>
      </c>
      <c r="Z16" s="30">
        <f t="shared" si="8"/>
        <v>0</v>
      </c>
      <c r="AA16" s="69">
        <f t="shared" si="9"/>
        <v>0</v>
      </c>
    </row>
    <row r="17" spans="1:27" x14ac:dyDescent="0.25">
      <c r="A17" s="66" t="s">
        <v>41</v>
      </c>
      <c r="B17" s="29">
        <v>828</v>
      </c>
      <c r="C17" s="30">
        <v>826</v>
      </c>
      <c r="D17" s="67">
        <f t="shared" si="0"/>
        <v>0.99758454106280192</v>
      </c>
      <c r="E17" s="68">
        <f t="shared" si="1"/>
        <v>2</v>
      </c>
      <c r="F17" s="69">
        <f t="shared" si="2"/>
        <v>2.4154589371980675E-3</v>
      </c>
      <c r="G17" s="25"/>
      <c r="H17" s="66" t="s">
        <v>41</v>
      </c>
      <c r="I17" s="29"/>
      <c r="J17" s="29"/>
      <c r="K17" s="69">
        <v>0</v>
      </c>
      <c r="L17" s="30">
        <f t="shared" si="10"/>
        <v>0</v>
      </c>
      <c r="M17" s="69">
        <v>0</v>
      </c>
      <c r="N17" s="26"/>
      <c r="O17" s="66" t="s">
        <v>41</v>
      </c>
      <c r="P17" s="29">
        <v>759</v>
      </c>
      <c r="Q17" s="29">
        <v>748</v>
      </c>
      <c r="R17" s="67">
        <f t="shared" si="4"/>
        <v>0.98550724637681164</v>
      </c>
      <c r="S17" s="30">
        <f t="shared" si="5"/>
        <v>11</v>
      </c>
      <c r="T17" s="69">
        <f t="shared" si="6"/>
        <v>1.4492753623188406E-2</v>
      </c>
      <c r="U17" s="26"/>
      <c r="V17" s="66" t="s">
        <v>41</v>
      </c>
      <c r="W17" s="29">
        <v>424</v>
      </c>
      <c r="X17" s="29">
        <v>424</v>
      </c>
      <c r="Y17" s="67">
        <f t="shared" si="7"/>
        <v>1</v>
      </c>
      <c r="Z17" s="30">
        <f t="shared" si="8"/>
        <v>0</v>
      </c>
      <c r="AA17" s="69">
        <f t="shared" si="9"/>
        <v>0</v>
      </c>
    </row>
    <row r="18" spans="1:27" x14ac:dyDescent="0.25">
      <c r="A18" s="66" t="s">
        <v>42</v>
      </c>
      <c r="B18" s="29">
        <v>283</v>
      </c>
      <c r="C18" s="30">
        <v>281</v>
      </c>
      <c r="D18" s="67">
        <f t="shared" si="0"/>
        <v>0.99293286219081267</v>
      </c>
      <c r="E18" s="68">
        <f t="shared" si="1"/>
        <v>2</v>
      </c>
      <c r="F18" s="69">
        <f t="shared" si="2"/>
        <v>7.0671378091872791E-3</v>
      </c>
      <c r="G18" s="25"/>
      <c r="H18" s="66" t="s">
        <v>42</v>
      </c>
      <c r="I18" s="29"/>
      <c r="J18" s="29"/>
      <c r="K18" s="69">
        <v>0</v>
      </c>
      <c r="L18" s="30">
        <f t="shared" si="10"/>
        <v>0</v>
      </c>
      <c r="M18" s="69">
        <v>0</v>
      </c>
      <c r="N18" s="26"/>
      <c r="O18" s="66" t="s">
        <v>42</v>
      </c>
      <c r="P18" s="29">
        <v>329</v>
      </c>
      <c r="Q18" s="29">
        <v>323</v>
      </c>
      <c r="R18" s="67">
        <f t="shared" si="4"/>
        <v>0.98176291793313075</v>
      </c>
      <c r="S18" s="30">
        <f t="shared" si="5"/>
        <v>6</v>
      </c>
      <c r="T18" s="69">
        <f t="shared" si="6"/>
        <v>1.82370820668693E-2</v>
      </c>
      <c r="U18" s="26"/>
      <c r="V18" s="66" t="s">
        <v>42</v>
      </c>
      <c r="W18" s="29">
        <v>182</v>
      </c>
      <c r="X18" s="29">
        <v>182</v>
      </c>
      <c r="Y18" s="67">
        <f t="shared" si="7"/>
        <v>1</v>
      </c>
      <c r="Z18" s="30">
        <f t="shared" si="8"/>
        <v>0</v>
      </c>
      <c r="AA18" s="69">
        <f t="shared" si="9"/>
        <v>0</v>
      </c>
    </row>
    <row r="19" spans="1:27" x14ac:dyDescent="0.25">
      <c r="A19" s="66" t="s">
        <v>83</v>
      </c>
      <c r="B19" s="29">
        <v>160</v>
      </c>
      <c r="C19" s="30">
        <v>160</v>
      </c>
      <c r="D19" s="67">
        <f t="shared" si="0"/>
        <v>1</v>
      </c>
      <c r="E19" s="68">
        <f t="shared" si="1"/>
        <v>0</v>
      </c>
      <c r="F19" s="69">
        <f t="shared" si="2"/>
        <v>0</v>
      </c>
      <c r="G19" s="25"/>
      <c r="H19" s="66" t="s">
        <v>83</v>
      </c>
      <c r="I19" s="29"/>
      <c r="J19" s="29"/>
      <c r="K19" s="69">
        <v>0</v>
      </c>
      <c r="L19" s="30">
        <f t="shared" si="10"/>
        <v>0</v>
      </c>
      <c r="M19" s="69">
        <v>0</v>
      </c>
      <c r="N19" s="26"/>
      <c r="O19" s="66" t="s">
        <v>83</v>
      </c>
      <c r="P19" s="29">
        <v>197</v>
      </c>
      <c r="Q19" s="29">
        <v>197</v>
      </c>
      <c r="R19" s="67">
        <f t="shared" si="4"/>
        <v>1</v>
      </c>
      <c r="S19" s="30">
        <f t="shared" si="5"/>
        <v>0</v>
      </c>
      <c r="T19" s="69">
        <f t="shared" si="6"/>
        <v>0</v>
      </c>
      <c r="U19" s="26"/>
      <c r="V19" s="66" t="s">
        <v>83</v>
      </c>
      <c r="W19" s="29">
        <v>148</v>
      </c>
      <c r="X19" s="29">
        <v>148</v>
      </c>
      <c r="Y19" s="67">
        <f t="shared" si="7"/>
        <v>1</v>
      </c>
      <c r="Z19" s="30">
        <f t="shared" si="8"/>
        <v>0</v>
      </c>
      <c r="AA19" s="69">
        <f t="shared" si="9"/>
        <v>0</v>
      </c>
    </row>
    <row r="20" spans="1:27" x14ac:dyDescent="0.25">
      <c r="A20" s="66" t="s">
        <v>78</v>
      </c>
      <c r="B20" s="29">
        <v>73</v>
      </c>
      <c r="C20" s="30">
        <v>73</v>
      </c>
      <c r="D20" s="67">
        <f t="shared" si="0"/>
        <v>1</v>
      </c>
      <c r="E20" s="68">
        <f t="shared" si="1"/>
        <v>0</v>
      </c>
      <c r="F20" s="69">
        <f t="shared" si="2"/>
        <v>0</v>
      </c>
      <c r="G20" s="25"/>
      <c r="H20" s="66" t="s">
        <v>78</v>
      </c>
      <c r="I20" s="29"/>
      <c r="J20" s="29"/>
      <c r="K20" s="69">
        <v>0</v>
      </c>
      <c r="L20" s="30">
        <f t="shared" si="10"/>
        <v>0</v>
      </c>
      <c r="M20" s="69">
        <v>0</v>
      </c>
      <c r="N20" s="26"/>
      <c r="O20" s="66" t="s">
        <v>78</v>
      </c>
      <c r="P20" s="29">
        <v>103</v>
      </c>
      <c r="Q20" s="29">
        <v>103</v>
      </c>
      <c r="R20" s="67">
        <f t="shared" si="4"/>
        <v>1</v>
      </c>
      <c r="S20" s="30">
        <f t="shared" si="5"/>
        <v>0</v>
      </c>
      <c r="T20" s="69">
        <f t="shared" si="6"/>
        <v>0</v>
      </c>
      <c r="U20" s="26"/>
      <c r="V20" s="66" t="s">
        <v>78</v>
      </c>
      <c r="W20" s="29">
        <v>82</v>
      </c>
      <c r="X20" s="29">
        <v>82</v>
      </c>
      <c r="Y20" s="67">
        <f t="shared" si="7"/>
        <v>1</v>
      </c>
      <c r="Z20" s="30">
        <f t="shared" si="8"/>
        <v>0</v>
      </c>
      <c r="AA20" s="69">
        <f t="shared" si="9"/>
        <v>0</v>
      </c>
    </row>
    <row r="21" spans="1:27" x14ac:dyDescent="0.25">
      <c r="A21" s="66" t="s">
        <v>15</v>
      </c>
      <c r="B21" s="70">
        <f>SUM(B7:B20)</f>
        <v>2204</v>
      </c>
      <c r="C21" s="70">
        <f>SUM(C7:C20)</f>
        <v>2198</v>
      </c>
      <c r="D21" s="67">
        <f t="shared" si="0"/>
        <v>0.99727767695099823</v>
      </c>
      <c r="E21" s="71">
        <f t="shared" si="1"/>
        <v>6</v>
      </c>
      <c r="F21" s="69">
        <f t="shared" si="2"/>
        <v>2.7223230490018148E-3</v>
      </c>
      <c r="G21" s="25"/>
      <c r="H21" s="66" t="s">
        <v>15</v>
      </c>
      <c r="I21" s="70">
        <f>SUM(I7:I20)</f>
        <v>0</v>
      </c>
      <c r="J21" s="70">
        <f>SUM(J7:J20)</f>
        <v>0</v>
      </c>
      <c r="K21" s="80">
        <v>0</v>
      </c>
      <c r="L21" s="95">
        <f t="shared" si="10"/>
        <v>0</v>
      </c>
      <c r="M21" s="42">
        <v>0</v>
      </c>
      <c r="N21" s="26"/>
      <c r="O21" s="66" t="s">
        <v>15</v>
      </c>
      <c r="P21" s="70">
        <f>SUM(P7:P20)</f>
        <v>2306</v>
      </c>
      <c r="Q21" s="70">
        <f>SUM(Q7:Q20)</f>
        <v>2287</v>
      </c>
      <c r="R21" s="80">
        <f t="shared" si="4"/>
        <v>0.99176062445793578</v>
      </c>
      <c r="S21" s="42">
        <f t="shared" si="5"/>
        <v>19</v>
      </c>
      <c r="T21" s="42">
        <f t="shared" si="6"/>
        <v>8.2393755420641802E-3</v>
      </c>
      <c r="U21" s="26"/>
      <c r="V21" s="66" t="s">
        <v>15</v>
      </c>
      <c r="W21" s="70">
        <f>SUM(W7:W20)</f>
        <v>1446</v>
      </c>
      <c r="X21" s="70">
        <f>SUM(X7:X20)</f>
        <v>1445</v>
      </c>
      <c r="Y21" s="80">
        <f t="shared" si="7"/>
        <v>0.99930843706777317</v>
      </c>
      <c r="Z21" s="42">
        <f t="shared" si="8"/>
        <v>1</v>
      </c>
      <c r="AA21" s="42">
        <f t="shared" si="9"/>
        <v>6.9156293222683268E-4</v>
      </c>
    </row>
    <row r="22" spans="1:27" x14ac:dyDescent="0.25">
      <c r="A22" s="31"/>
      <c r="B22" s="32"/>
      <c r="C22" s="32"/>
      <c r="D22" s="32"/>
      <c r="E22" s="33"/>
      <c r="F22" s="33"/>
      <c r="G22" s="25"/>
      <c r="H22" s="31"/>
      <c r="I22" s="32"/>
      <c r="J22" s="32"/>
      <c r="K22" s="32"/>
      <c r="L22" s="33"/>
      <c r="M22" s="33"/>
      <c r="N22" s="26"/>
      <c r="O22" s="31"/>
      <c r="P22" s="32"/>
      <c r="Q22" s="32"/>
      <c r="R22" s="32"/>
      <c r="S22" s="33"/>
      <c r="T22" s="33"/>
      <c r="U22" s="26"/>
      <c r="V22" s="31"/>
      <c r="W22" s="32"/>
      <c r="X22" s="32"/>
      <c r="Y22" s="32"/>
      <c r="Z22" s="33"/>
      <c r="AA22" s="33"/>
    </row>
    <row r="23" spans="1:27" x14ac:dyDescent="0.25">
      <c r="A23" s="136" t="s">
        <v>45</v>
      </c>
      <c r="B23" s="137" t="s">
        <v>26</v>
      </c>
      <c r="C23" s="137" t="s">
        <v>27</v>
      </c>
      <c r="D23" s="138" t="s">
        <v>28</v>
      </c>
      <c r="E23" s="137" t="s">
        <v>29</v>
      </c>
      <c r="F23" s="138" t="s">
        <v>30</v>
      </c>
      <c r="G23" s="25"/>
      <c r="H23" s="136" t="s">
        <v>45</v>
      </c>
      <c r="I23" s="137" t="s">
        <v>26</v>
      </c>
      <c r="J23" s="137" t="s">
        <v>27</v>
      </c>
      <c r="K23" s="138" t="s">
        <v>28</v>
      </c>
      <c r="L23" s="137" t="s">
        <v>29</v>
      </c>
      <c r="M23" s="138" t="s">
        <v>30</v>
      </c>
      <c r="N23" s="26"/>
      <c r="O23" s="136" t="s">
        <v>45</v>
      </c>
      <c r="P23" s="137" t="s">
        <v>26</v>
      </c>
      <c r="Q23" s="137" t="s">
        <v>27</v>
      </c>
      <c r="R23" s="138" t="s">
        <v>28</v>
      </c>
      <c r="S23" s="137" t="s">
        <v>29</v>
      </c>
      <c r="T23" s="138" t="s">
        <v>30</v>
      </c>
      <c r="U23" s="26"/>
      <c r="V23" s="136" t="s">
        <v>45</v>
      </c>
      <c r="W23" s="137" t="s">
        <v>26</v>
      </c>
      <c r="X23" s="137" t="s">
        <v>27</v>
      </c>
      <c r="Y23" s="138" t="s">
        <v>28</v>
      </c>
      <c r="Z23" s="137" t="s">
        <v>29</v>
      </c>
      <c r="AA23" s="138" t="s">
        <v>30</v>
      </c>
    </row>
    <row r="24" spans="1:27" x14ac:dyDescent="0.25">
      <c r="A24" s="136"/>
      <c r="B24" s="137"/>
      <c r="C24" s="137"/>
      <c r="D24" s="138"/>
      <c r="E24" s="137"/>
      <c r="F24" s="138"/>
      <c r="G24" s="25"/>
      <c r="H24" s="136"/>
      <c r="I24" s="137"/>
      <c r="J24" s="137"/>
      <c r="K24" s="138"/>
      <c r="L24" s="137"/>
      <c r="M24" s="138"/>
      <c r="N24" s="26"/>
      <c r="O24" s="136"/>
      <c r="P24" s="137"/>
      <c r="Q24" s="137"/>
      <c r="R24" s="138"/>
      <c r="S24" s="137"/>
      <c r="T24" s="138"/>
      <c r="U24" s="26"/>
      <c r="V24" s="136"/>
      <c r="W24" s="137"/>
      <c r="X24" s="137"/>
      <c r="Y24" s="138"/>
      <c r="Z24" s="137"/>
      <c r="AA24" s="138"/>
    </row>
    <row r="25" spans="1:27" x14ac:dyDescent="0.25">
      <c r="A25" s="63" t="s">
        <v>46</v>
      </c>
      <c r="B25" s="35">
        <v>77</v>
      </c>
      <c r="C25" s="35">
        <v>77</v>
      </c>
      <c r="D25" s="34">
        <f>+C25/B25</f>
        <v>1</v>
      </c>
      <c r="E25" s="64">
        <f t="shared" ref="E25:E35" si="11">+B25-C25</f>
        <v>0</v>
      </c>
      <c r="F25" s="34">
        <f t="shared" ref="F25:F35" si="12">+E25/B25</f>
        <v>0</v>
      </c>
      <c r="G25" s="25"/>
      <c r="H25" s="63" t="s">
        <v>46</v>
      </c>
      <c r="I25" s="35"/>
      <c r="J25" s="35"/>
      <c r="K25" s="34">
        <v>0</v>
      </c>
      <c r="L25" s="81">
        <f t="shared" ref="L25:L26" si="13">+I25-J25</f>
        <v>0</v>
      </c>
      <c r="M25" s="34">
        <v>0</v>
      </c>
      <c r="N25" s="26"/>
      <c r="O25" s="63" t="s">
        <v>46</v>
      </c>
      <c r="P25" s="35">
        <v>107</v>
      </c>
      <c r="Q25" s="35">
        <v>107</v>
      </c>
      <c r="R25" s="34">
        <f>+Q25/P25</f>
        <v>1</v>
      </c>
      <c r="S25" s="81">
        <f t="shared" ref="S25:S35" si="14">+P25-Q25</f>
        <v>0</v>
      </c>
      <c r="T25" s="34">
        <f t="shared" ref="T25:T35" si="15">+S25/P25</f>
        <v>0</v>
      </c>
      <c r="U25" s="26"/>
      <c r="V25" s="63" t="s">
        <v>46</v>
      </c>
      <c r="W25" s="35">
        <v>236</v>
      </c>
      <c r="X25" s="81">
        <v>236</v>
      </c>
      <c r="Y25" s="34">
        <f>+X25/W25</f>
        <v>1</v>
      </c>
      <c r="Z25" s="81">
        <f t="shared" ref="Z25:Z35" si="16">+W25-X25</f>
        <v>0</v>
      </c>
      <c r="AA25" s="34">
        <f t="shared" ref="AA25:AA35" si="17">+Z25/W25</f>
        <v>0</v>
      </c>
    </row>
    <row r="26" spans="1:27" x14ac:dyDescent="0.25">
      <c r="A26" s="63" t="s">
        <v>47</v>
      </c>
      <c r="B26" s="35">
        <v>171</v>
      </c>
      <c r="C26" s="35">
        <v>171</v>
      </c>
      <c r="D26" s="34">
        <f t="shared" ref="D26:D35" si="18">+C26/B26</f>
        <v>1</v>
      </c>
      <c r="E26" s="64">
        <f t="shared" si="11"/>
        <v>0</v>
      </c>
      <c r="F26" s="34">
        <f t="shared" si="12"/>
        <v>0</v>
      </c>
      <c r="G26" s="25"/>
      <c r="H26" s="63" t="s">
        <v>47</v>
      </c>
      <c r="I26" s="35"/>
      <c r="J26" s="35"/>
      <c r="K26" s="34">
        <v>0</v>
      </c>
      <c r="L26" s="81">
        <f t="shared" si="13"/>
        <v>0</v>
      </c>
      <c r="M26" s="34">
        <v>0</v>
      </c>
      <c r="N26" s="26"/>
      <c r="O26" s="63" t="s">
        <v>47</v>
      </c>
      <c r="P26" s="35">
        <v>223</v>
      </c>
      <c r="Q26" s="35">
        <v>222</v>
      </c>
      <c r="R26" s="34">
        <f t="shared" ref="R26:R35" si="19">+Q26/P26</f>
        <v>0.99551569506726456</v>
      </c>
      <c r="S26" s="81">
        <f t="shared" si="14"/>
        <v>1</v>
      </c>
      <c r="T26" s="34">
        <f t="shared" si="15"/>
        <v>4.4843049327354259E-3</v>
      </c>
      <c r="U26" s="26"/>
      <c r="V26" s="63" t="s">
        <v>47</v>
      </c>
      <c r="W26" s="35">
        <v>130</v>
      </c>
      <c r="X26" s="81">
        <v>130</v>
      </c>
      <c r="Y26" s="34">
        <f t="shared" ref="Y26:Y35" si="20">+X26/W26</f>
        <v>1</v>
      </c>
      <c r="Z26" s="81">
        <f t="shared" si="16"/>
        <v>0</v>
      </c>
      <c r="AA26" s="34">
        <f t="shared" si="17"/>
        <v>0</v>
      </c>
    </row>
    <row r="27" spans="1:27" x14ac:dyDescent="0.25">
      <c r="A27" s="63" t="s">
        <v>79</v>
      </c>
      <c r="B27" s="35">
        <v>25</v>
      </c>
      <c r="C27" s="35">
        <v>25</v>
      </c>
      <c r="D27" s="34">
        <f t="shared" si="18"/>
        <v>1</v>
      </c>
      <c r="E27" s="64">
        <f t="shared" si="11"/>
        <v>0</v>
      </c>
      <c r="F27" s="34">
        <f t="shared" si="12"/>
        <v>0</v>
      </c>
      <c r="G27" s="25"/>
      <c r="H27" s="63" t="s">
        <v>79</v>
      </c>
      <c r="I27" s="35"/>
      <c r="J27" s="35"/>
      <c r="K27" s="34">
        <v>0</v>
      </c>
      <c r="L27" s="81">
        <f t="shared" ref="L27:L35" si="21">+I27-J27</f>
        <v>0</v>
      </c>
      <c r="M27" s="34">
        <v>0</v>
      </c>
      <c r="N27" s="26"/>
      <c r="O27" s="63" t="s">
        <v>79</v>
      </c>
      <c r="P27" s="35">
        <v>17</v>
      </c>
      <c r="Q27" s="35">
        <v>17</v>
      </c>
      <c r="R27" s="34">
        <f t="shared" si="19"/>
        <v>1</v>
      </c>
      <c r="S27" s="81">
        <f t="shared" si="14"/>
        <v>0</v>
      </c>
      <c r="T27" s="34">
        <f t="shared" si="15"/>
        <v>0</v>
      </c>
      <c r="U27" s="26"/>
      <c r="V27" s="63" t="s">
        <v>79</v>
      </c>
      <c r="W27" s="35">
        <v>46</v>
      </c>
      <c r="X27" s="81">
        <v>46</v>
      </c>
      <c r="Y27" s="34">
        <f t="shared" si="20"/>
        <v>1</v>
      </c>
      <c r="Z27" s="81">
        <f t="shared" si="16"/>
        <v>0</v>
      </c>
      <c r="AA27" s="34">
        <f t="shared" si="17"/>
        <v>0</v>
      </c>
    </row>
    <row r="28" spans="1:27" x14ac:dyDescent="0.25">
      <c r="A28" s="63" t="s">
        <v>80</v>
      </c>
      <c r="B28" s="35">
        <v>405</v>
      </c>
      <c r="C28" s="35">
        <v>405</v>
      </c>
      <c r="D28" s="34">
        <f t="shared" si="18"/>
        <v>1</v>
      </c>
      <c r="E28" s="64">
        <f t="shared" si="11"/>
        <v>0</v>
      </c>
      <c r="F28" s="34">
        <f t="shared" si="12"/>
        <v>0</v>
      </c>
      <c r="G28" s="25"/>
      <c r="H28" s="63" t="s">
        <v>80</v>
      </c>
      <c r="I28" s="35"/>
      <c r="J28" s="35"/>
      <c r="K28" s="34">
        <v>0</v>
      </c>
      <c r="L28" s="81">
        <f t="shared" si="21"/>
        <v>0</v>
      </c>
      <c r="M28" s="34">
        <v>0</v>
      </c>
      <c r="N28" s="26"/>
      <c r="O28" s="63" t="s">
        <v>80</v>
      </c>
      <c r="P28" s="35">
        <v>377</v>
      </c>
      <c r="Q28" s="35">
        <v>377</v>
      </c>
      <c r="R28" s="34">
        <f t="shared" si="19"/>
        <v>1</v>
      </c>
      <c r="S28" s="81">
        <f t="shared" si="14"/>
        <v>0</v>
      </c>
      <c r="T28" s="34">
        <f t="shared" si="15"/>
        <v>0</v>
      </c>
      <c r="U28" s="26"/>
      <c r="V28" s="63" t="s">
        <v>80</v>
      </c>
      <c r="W28" s="35">
        <v>397</v>
      </c>
      <c r="X28" s="81">
        <v>396</v>
      </c>
      <c r="Y28" s="34">
        <f t="shared" si="20"/>
        <v>0.9974811083123426</v>
      </c>
      <c r="Z28" s="81">
        <f t="shared" si="16"/>
        <v>1</v>
      </c>
      <c r="AA28" s="34">
        <f t="shared" si="17"/>
        <v>2.5188916876574307E-3</v>
      </c>
    </row>
    <row r="29" spans="1:27" x14ac:dyDescent="0.25">
      <c r="A29" s="63" t="s">
        <v>82</v>
      </c>
      <c r="B29" s="35">
        <v>7</v>
      </c>
      <c r="C29" s="35">
        <v>7</v>
      </c>
      <c r="D29" s="34">
        <f t="shared" si="18"/>
        <v>1</v>
      </c>
      <c r="E29" s="64">
        <f t="shared" si="11"/>
        <v>0</v>
      </c>
      <c r="F29" s="34">
        <f t="shared" si="12"/>
        <v>0</v>
      </c>
      <c r="G29" s="25"/>
      <c r="H29" s="63" t="s">
        <v>82</v>
      </c>
      <c r="I29" s="35"/>
      <c r="J29" s="35"/>
      <c r="K29" s="34">
        <v>0</v>
      </c>
      <c r="L29" s="81">
        <f t="shared" si="21"/>
        <v>0</v>
      </c>
      <c r="M29" s="34">
        <v>0</v>
      </c>
      <c r="N29" s="26"/>
      <c r="O29" s="63" t="s">
        <v>82</v>
      </c>
      <c r="P29" s="35">
        <v>7</v>
      </c>
      <c r="Q29" s="35">
        <v>7</v>
      </c>
      <c r="R29" s="34">
        <f t="shared" si="19"/>
        <v>1</v>
      </c>
      <c r="S29" s="81">
        <f t="shared" si="14"/>
        <v>0</v>
      </c>
      <c r="T29" s="34">
        <f t="shared" si="15"/>
        <v>0</v>
      </c>
      <c r="U29" s="26"/>
      <c r="V29" s="63" t="s">
        <v>82</v>
      </c>
      <c r="W29" s="35">
        <v>30</v>
      </c>
      <c r="X29" s="81">
        <v>30</v>
      </c>
      <c r="Y29" s="34">
        <f t="shared" si="20"/>
        <v>1</v>
      </c>
      <c r="Z29" s="81">
        <f t="shared" si="16"/>
        <v>0</v>
      </c>
      <c r="AA29" s="34">
        <f t="shared" si="17"/>
        <v>0</v>
      </c>
    </row>
    <row r="30" spans="1:27" x14ac:dyDescent="0.25">
      <c r="A30" s="63" t="s">
        <v>51</v>
      </c>
      <c r="B30" s="35">
        <v>104</v>
      </c>
      <c r="C30" s="35">
        <v>103</v>
      </c>
      <c r="D30" s="34">
        <f t="shared" si="18"/>
        <v>0.99038461538461542</v>
      </c>
      <c r="E30" s="64">
        <f t="shared" si="11"/>
        <v>1</v>
      </c>
      <c r="F30" s="34">
        <f t="shared" si="12"/>
        <v>9.6153846153846159E-3</v>
      </c>
      <c r="G30" s="25"/>
      <c r="H30" s="63" t="s">
        <v>51</v>
      </c>
      <c r="I30" s="35"/>
      <c r="J30" s="35"/>
      <c r="K30" s="34">
        <v>0</v>
      </c>
      <c r="L30" s="81">
        <f t="shared" si="21"/>
        <v>0</v>
      </c>
      <c r="M30" s="34">
        <v>0</v>
      </c>
      <c r="N30" s="26"/>
      <c r="O30" s="63" t="s">
        <v>51</v>
      </c>
      <c r="P30" s="35">
        <v>101</v>
      </c>
      <c r="Q30" s="35">
        <v>101</v>
      </c>
      <c r="R30" s="34">
        <f t="shared" si="19"/>
        <v>1</v>
      </c>
      <c r="S30" s="81">
        <f t="shared" si="14"/>
        <v>0</v>
      </c>
      <c r="T30" s="34">
        <f t="shared" si="15"/>
        <v>0</v>
      </c>
      <c r="U30" s="26"/>
      <c r="V30" s="63" t="s">
        <v>51</v>
      </c>
      <c r="W30" s="35">
        <v>137</v>
      </c>
      <c r="X30" s="81">
        <v>137</v>
      </c>
      <c r="Y30" s="34">
        <f t="shared" si="20"/>
        <v>1</v>
      </c>
      <c r="Z30" s="81">
        <f t="shared" si="16"/>
        <v>0</v>
      </c>
      <c r="AA30" s="34">
        <f t="shared" si="17"/>
        <v>0</v>
      </c>
    </row>
    <row r="31" spans="1:27" x14ac:dyDescent="0.25">
      <c r="A31" s="63" t="s">
        <v>52</v>
      </c>
      <c r="B31" s="35">
        <v>123</v>
      </c>
      <c r="C31" s="35">
        <v>123</v>
      </c>
      <c r="D31" s="34">
        <f t="shared" si="18"/>
        <v>1</v>
      </c>
      <c r="E31" s="64">
        <f t="shared" si="11"/>
        <v>0</v>
      </c>
      <c r="F31" s="34">
        <f t="shared" si="12"/>
        <v>0</v>
      </c>
      <c r="G31" s="25"/>
      <c r="H31" s="63" t="s">
        <v>52</v>
      </c>
      <c r="I31" s="35"/>
      <c r="J31" s="35"/>
      <c r="K31" s="34">
        <v>0</v>
      </c>
      <c r="L31" s="81">
        <f t="shared" si="21"/>
        <v>0</v>
      </c>
      <c r="M31" s="34">
        <v>0</v>
      </c>
      <c r="N31" s="26"/>
      <c r="O31" s="63" t="s">
        <v>52</v>
      </c>
      <c r="P31" s="35">
        <v>123</v>
      </c>
      <c r="Q31" s="35">
        <v>123</v>
      </c>
      <c r="R31" s="34">
        <f t="shared" si="19"/>
        <v>1</v>
      </c>
      <c r="S31" s="81">
        <f t="shared" si="14"/>
        <v>0</v>
      </c>
      <c r="T31" s="34">
        <f t="shared" si="15"/>
        <v>0</v>
      </c>
      <c r="U31" s="26"/>
      <c r="V31" s="63" t="s">
        <v>52</v>
      </c>
      <c r="W31" s="35">
        <v>105</v>
      </c>
      <c r="X31" s="81">
        <v>105</v>
      </c>
      <c r="Y31" s="34">
        <f t="shared" si="20"/>
        <v>1</v>
      </c>
      <c r="Z31" s="81">
        <f t="shared" si="16"/>
        <v>0</v>
      </c>
      <c r="AA31" s="34">
        <f t="shared" si="17"/>
        <v>0</v>
      </c>
    </row>
    <row r="32" spans="1:27" x14ac:dyDescent="0.25">
      <c r="A32" s="63" t="s">
        <v>53</v>
      </c>
      <c r="B32" s="35">
        <v>21</v>
      </c>
      <c r="C32" s="35">
        <v>21</v>
      </c>
      <c r="D32" s="34">
        <f t="shared" si="18"/>
        <v>1</v>
      </c>
      <c r="E32" s="64">
        <f t="shared" si="11"/>
        <v>0</v>
      </c>
      <c r="F32" s="34">
        <f t="shared" si="12"/>
        <v>0</v>
      </c>
      <c r="G32" s="25"/>
      <c r="H32" s="63" t="s">
        <v>53</v>
      </c>
      <c r="I32" s="35"/>
      <c r="J32" s="35"/>
      <c r="K32" s="34">
        <v>0</v>
      </c>
      <c r="L32" s="81">
        <f t="shared" si="21"/>
        <v>0</v>
      </c>
      <c r="M32" s="34">
        <v>0</v>
      </c>
      <c r="N32" s="26"/>
      <c r="O32" s="63" t="s">
        <v>53</v>
      </c>
      <c r="P32" s="35">
        <v>21</v>
      </c>
      <c r="Q32" s="35">
        <v>21</v>
      </c>
      <c r="R32" s="34">
        <f t="shared" si="19"/>
        <v>1</v>
      </c>
      <c r="S32" s="81">
        <f t="shared" si="14"/>
        <v>0</v>
      </c>
      <c r="T32" s="34">
        <f t="shared" si="15"/>
        <v>0</v>
      </c>
      <c r="U32" s="26"/>
      <c r="V32" s="63" t="s">
        <v>53</v>
      </c>
      <c r="W32" s="35">
        <v>38</v>
      </c>
      <c r="X32" s="81">
        <v>38</v>
      </c>
      <c r="Y32" s="34">
        <f>IFERROR(+X32/W32,"0.00"%)</f>
        <v>1</v>
      </c>
      <c r="Z32" s="81">
        <f t="shared" si="16"/>
        <v>0</v>
      </c>
      <c r="AA32" s="34">
        <f>IFERROR(+Z32/W32,"0%")</f>
        <v>0</v>
      </c>
    </row>
    <row r="33" spans="1:27" x14ac:dyDescent="0.25">
      <c r="A33" s="63" t="s">
        <v>54</v>
      </c>
      <c r="B33" s="35">
        <v>6</v>
      </c>
      <c r="C33" s="35">
        <v>6</v>
      </c>
      <c r="D33" s="34">
        <f t="shared" si="18"/>
        <v>1</v>
      </c>
      <c r="E33" s="64">
        <f t="shared" si="11"/>
        <v>0</v>
      </c>
      <c r="F33" s="34">
        <f t="shared" si="12"/>
        <v>0</v>
      </c>
      <c r="G33" s="25"/>
      <c r="H33" s="63" t="s">
        <v>54</v>
      </c>
      <c r="I33" s="35"/>
      <c r="J33" s="35"/>
      <c r="K33" s="34">
        <v>0</v>
      </c>
      <c r="L33" s="81">
        <f t="shared" si="21"/>
        <v>0</v>
      </c>
      <c r="M33" s="34">
        <v>0</v>
      </c>
      <c r="N33" s="26"/>
      <c r="O33" s="63" t="s">
        <v>54</v>
      </c>
      <c r="P33" s="35">
        <v>10</v>
      </c>
      <c r="Q33" s="35">
        <v>10</v>
      </c>
      <c r="R33" s="34">
        <f t="shared" si="19"/>
        <v>1</v>
      </c>
      <c r="S33" s="81">
        <f t="shared" si="14"/>
        <v>0</v>
      </c>
      <c r="T33" s="34">
        <f t="shared" si="15"/>
        <v>0</v>
      </c>
      <c r="U33" s="26"/>
      <c r="V33" s="63" t="s">
        <v>54</v>
      </c>
      <c r="W33" s="35">
        <v>10</v>
      </c>
      <c r="X33" s="81">
        <v>10</v>
      </c>
      <c r="Y33" s="34">
        <f t="shared" si="20"/>
        <v>1</v>
      </c>
      <c r="Z33" s="81">
        <f t="shared" si="16"/>
        <v>0</v>
      </c>
      <c r="AA33" s="34">
        <f t="shared" si="17"/>
        <v>0</v>
      </c>
    </row>
    <row r="34" spans="1:27" x14ac:dyDescent="0.25">
      <c r="A34" s="63" t="s">
        <v>55</v>
      </c>
      <c r="B34" s="35">
        <v>7</v>
      </c>
      <c r="C34" s="35">
        <v>7</v>
      </c>
      <c r="D34" s="34">
        <f t="shared" si="18"/>
        <v>1</v>
      </c>
      <c r="E34" s="64">
        <f t="shared" si="11"/>
        <v>0</v>
      </c>
      <c r="F34" s="34">
        <f t="shared" si="12"/>
        <v>0</v>
      </c>
      <c r="G34" s="25"/>
      <c r="H34" s="63" t="s">
        <v>55</v>
      </c>
      <c r="I34" s="35"/>
      <c r="J34" s="35"/>
      <c r="K34" s="34">
        <v>0</v>
      </c>
      <c r="L34" s="81">
        <f t="shared" si="21"/>
        <v>0</v>
      </c>
      <c r="M34" s="34">
        <v>0</v>
      </c>
      <c r="N34" s="26"/>
      <c r="O34" s="63" t="s">
        <v>55</v>
      </c>
      <c r="P34" s="35">
        <v>0</v>
      </c>
      <c r="Q34" s="35">
        <v>0</v>
      </c>
      <c r="R34" s="34">
        <f>IFERROR(+Q34/P34,"0.00"%)</f>
        <v>0</v>
      </c>
      <c r="S34" s="81">
        <f t="shared" si="14"/>
        <v>0</v>
      </c>
      <c r="T34" s="100" t="str">
        <f>IFERROR(+S34/P34,"0%")</f>
        <v>0%</v>
      </c>
      <c r="U34" s="26"/>
      <c r="V34" s="63" t="s">
        <v>55</v>
      </c>
      <c r="W34" s="35">
        <v>11</v>
      </c>
      <c r="X34" s="81">
        <v>11</v>
      </c>
      <c r="Y34" s="34">
        <f t="shared" si="20"/>
        <v>1</v>
      </c>
      <c r="Z34" s="81">
        <f t="shared" si="16"/>
        <v>0</v>
      </c>
      <c r="AA34" s="34">
        <f t="shared" si="17"/>
        <v>0</v>
      </c>
    </row>
    <row r="35" spans="1:27" x14ac:dyDescent="0.25">
      <c r="A35" s="63" t="s">
        <v>15</v>
      </c>
      <c r="B35" s="65">
        <f>SUM(B25:B34)</f>
        <v>946</v>
      </c>
      <c r="C35" s="65">
        <f>SUM(C25:C34)</f>
        <v>945</v>
      </c>
      <c r="D35" s="34">
        <f t="shared" si="18"/>
        <v>0.9989429175475687</v>
      </c>
      <c r="E35" s="64">
        <f t="shared" si="11"/>
        <v>1</v>
      </c>
      <c r="F35" s="34">
        <f t="shared" si="12"/>
        <v>1.0570824524312897E-3</v>
      </c>
      <c r="G35" s="25"/>
      <c r="H35" s="63" t="s">
        <v>15</v>
      </c>
      <c r="I35" s="65">
        <f>SUM(I25:I34)</f>
        <v>0</v>
      </c>
      <c r="J35" s="82">
        <f>SUM(J25:J34)</f>
        <v>0</v>
      </c>
      <c r="K35" s="36">
        <v>0</v>
      </c>
      <c r="L35" s="94">
        <f t="shared" si="21"/>
        <v>0</v>
      </c>
      <c r="M35" s="36">
        <v>0</v>
      </c>
      <c r="N35" s="26"/>
      <c r="O35" s="63" t="s">
        <v>15</v>
      </c>
      <c r="P35" s="65">
        <f>SUM(P25:P34)</f>
        <v>986</v>
      </c>
      <c r="Q35" s="85">
        <f>SUM(Q25:Q34)</f>
        <v>985</v>
      </c>
      <c r="R35" s="36">
        <f t="shared" si="19"/>
        <v>0.9989858012170385</v>
      </c>
      <c r="S35" s="36">
        <f t="shared" si="14"/>
        <v>1</v>
      </c>
      <c r="T35" s="36">
        <f t="shared" si="15"/>
        <v>1.0141987829614604E-3</v>
      </c>
      <c r="U35" s="26"/>
      <c r="V35" s="63" t="s">
        <v>15</v>
      </c>
      <c r="W35" s="65">
        <f>SUM(W25:W34)</f>
        <v>1140</v>
      </c>
      <c r="X35" s="65">
        <f>SUM(X25:X34)</f>
        <v>1139</v>
      </c>
      <c r="Y35" s="36">
        <f t="shared" si="20"/>
        <v>0.99912280701754386</v>
      </c>
      <c r="Z35" s="36">
        <f t="shared" si="16"/>
        <v>1</v>
      </c>
      <c r="AA35" s="36">
        <f t="shared" si="17"/>
        <v>8.7719298245614037E-4</v>
      </c>
    </row>
    <row r="36" spans="1:27" x14ac:dyDescent="0.25">
      <c r="A36" s="61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26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27" x14ac:dyDescent="0.25">
      <c r="A37" s="142" t="s">
        <v>56</v>
      </c>
      <c r="B37" s="142" t="s">
        <v>26</v>
      </c>
      <c r="C37" s="142" t="s">
        <v>27</v>
      </c>
      <c r="D37" s="138" t="s">
        <v>28</v>
      </c>
      <c r="E37" s="142" t="s">
        <v>29</v>
      </c>
      <c r="F37" s="138" t="s">
        <v>30</v>
      </c>
      <c r="G37" s="25"/>
      <c r="H37" s="142" t="s">
        <v>56</v>
      </c>
      <c r="I37" s="142" t="s">
        <v>26</v>
      </c>
      <c r="J37" s="142" t="s">
        <v>27</v>
      </c>
      <c r="K37" s="138" t="s">
        <v>28</v>
      </c>
      <c r="L37" s="142" t="s">
        <v>29</v>
      </c>
      <c r="M37" s="138" t="s">
        <v>30</v>
      </c>
      <c r="N37" s="26"/>
      <c r="O37" s="142" t="s">
        <v>56</v>
      </c>
      <c r="P37" s="142" t="s">
        <v>26</v>
      </c>
      <c r="Q37" s="142" t="s">
        <v>27</v>
      </c>
      <c r="R37" s="138" t="s">
        <v>28</v>
      </c>
      <c r="S37" s="142" t="s">
        <v>29</v>
      </c>
      <c r="T37" s="138" t="s">
        <v>30</v>
      </c>
      <c r="U37" s="26"/>
      <c r="V37" s="142" t="s">
        <v>56</v>
      </c>
      <c r="W37" s="142" t="s">
        <v>26</v>
      </c>
      <c r="X37" s="142" t="s">
        <v>27</v>
      </c>
      <c r="Y37" s="138" t="s">
        <v>28</v>
      </c>
      <c r="Z37" s="142" t="s">
        <v>29</v>
      </c>
      <c r="AA37" s="138" t="s">
        <v>30</v>
      </c>
    </row>
    <row r="38" spans="1:27" x14ac:dyDescent="0.25">
      <c r="A38" s="142"/>
      <c r="B38" s="142"/>
      <c r="C38" s="142"/>
      <c r="D38" s="138"/>
      <c r="E38" s="142"/>
      <c r="F38" s="138"/>
      <c r="G38" s="25"/>
      <c r="H38" s="142"/>
      <c r="I38" s="142"/>
      <c r="J38" s="142"/>
      <c r="K38" s="138"/>
      <c r="L38" s="142"/>
      <c r="M38" s="138"/>
      <c r="N38" s="26"/>
      <c r="O38" s="142"/>
      <c r="P38" s="142"/>
      <c r="Q38" s="142"/>
      <c r="R38" s="138"/>
      <c r="S38" s="142"/>
      <c r="T38" s="138"/>
      <c r="U38" s="26"/>
      <c r="V38" s="142"/>
      <c r="W38" s="142"/>
      <c r="X38" s="142"/>
      <c r="Y38" s="138"/>
      <c r="Z38" s="142"/>
      <c r="AA38" s="138"/>
    </row>
    <row r="39" spans="1:27" x14ac:dyDescent="0.25">
      <c r="A39" s="72" t="s">
        <v>57</v>
      </c>
      <c r="B39" s="38">
        <v>2498</v>
      </c>
      <c r="C39" s="38">
        <v>2493</v>
      </c>
      <c r="D39" s="39">
        <f>+C39/B39</f>
        <v>0.99799839871897522</v>
      </c>
      <c r="E39" s="73">
        <f t="shared" ref="E39:E47" si="22">+B39-C39</f>
        <v>5</v>
      </c>
      <c r="F39" s="39">
        <f t="shared" ref="F39:F47" si="23">+E39/B39</f>
        <v>2.0016012810248197E-3</v>
      </c>
      <c r="G39" s="25"/>
      <c r="H39" s="72" t="s">
        <v>57</v>
      </c>
      <c r="I39" s="38"/>
      <c r="J39" s="38"/>
      <c r="K39" s="39">
        <v>0</v>
      </c>
      <c r="L39" s="40">
        <f t="shared" ref="L39:L40" si="24">+I39-J39</f>
        <v>0</v>
      </c>
      <c r="M39" s="39">
        <v>0</v>
      </c>
      <c r="N39" s="26"/>
      <c r="O39" s="72" t="s">
        <v>57</v>
      </c>
      <c r="P39" s="38">
        <v>1515</v>
      </c>
      <c r="Q39" s="38">
        <v>1512</v>
      </c>
      <c r="R39" s="39">
        <f>+Q39/P39</f>
        <v>0.99801980198019802</v>
      </c>
      <c r="S39" s="40">
        <f t="shared" ref="S39:S47" si="25">+P39-Q39</f>
        <v>3</v>
      </c>
      <c r="T39" s="39">
        <f t="shared" ref="T39:T47" si="26">+S39/P39</f>
        <v>1.9801980198019802E-3</v>
      </c>
      <c r="U39" s="26"/>
      <c r="V39" s="72" t="s">
        <v>57</v>
      </c>
      <c r="W39" s="38">
        <v>1434</v>
      </c>
      <c r="X39" s="40">
        <v>1433</v>
      </c>
      <c r="Y39" s="39">
        <f>+X39/W39</f>
        <v>0.99930264993026496</v>
      </c>
      <c r="Z39" s="40">
        <f t="shared" ref="Z39:Z47" si="27">+W39-X39</f>
        <v>1</v>
      </c>
      <c r="AA39" s="39">
        <f t="shared" ref="AA39:AA47" si="28">+Z39/W39</f>
        <v>6.9735006973500695E-4</v>
      </c>
    </row>
    <row r="40" spans="1:27" x14ac:dyDescent="0.25">
      <c r="A40" s="72" t="s">
        <v>58</v>
      </c>
      <c r="B40" s="38">
        <v>2603</v>
      </c>
      <c r="C40" s="38">
        <v>2596</v>
      </c>
      <c r="D40" s="39">
        <f t="shared" ref="D40:D47" si="29">+C40/B40</f>
        <v>0.99731079523626587</v>
      </c>
      <c r="E40" s="73">
        <f t="shared" si="22"/>
        <v>7</v>
      </c>
      <c r="F40" s="39">
        <f t="shared" si="23"/>
        <v>2.6892047637341529E-3</v>
      </c>
      <c r="G40" s="25"/>
      <c r="H40" s="72" t="s">
        <v>58</v>
      </c>
      <c r="I40" s="38"/>
      <c r="J40" s="38"/>
      <c r="K40" s="39">
        <v>0</v>
      </c>
      <c r="L40" s="40">
        <f t="shared" si="24"/>
        <v>0</v>
      </c>
      <c r="M40" s="39">
        <v>0</v>
      </c>
      <c r="N40" s="26"/>
      <c r="O40" s="72" t="s">
        <v>58</v>
      </c>
      <c r="P40" s="38">
        <v>2246</v>
      </c>
      <c r="Q40" s="38">
        <v>2244</v>
      </c>
      <c r="R40" s="39">
        <f t="shared" ref="R40:R47" si="30">+Q40/P40</f>
        <v>0.99910952804986641</v>
      </c>
      <c r="S40" s="40">
        <f t="shared" si="25"/>
        <v>2</v>
      </c>
      <c r="T40" s="39">
        <f t="shared" si="26"/>
        <v>8.9047195013357077E-4</v>
      </c>
      <c r="U40" s="26"/>
      <c r="V40" s="72" t="s">
        <v>58</v>
      </c>
      <c r="W40" s="38">
        <v>1700</v>
      </c>
      <c r="X40" s="38">
        <v>1700</v>
      </c>
      <c r="Y40" s="39">
        <f t="shared" ref="Y40:Y47" si="31">+X40/W40</f>
        <v>1</v>
      </c>
      <c r="Z40" s="40">
        <f t="shared" si="27"/>
        <v>0</v>
      </c>
      <c r="AA40" s="39">
        <f t="shared" si="28"/>
        <v>0</v>
      </c>
    </row>
    <row r="41" spans="1:27" x14ac:dyDescent="0.25">
      <c r="A41" s="72" t="s">
        <v>59</v>
      </c>
      <c r="B41" s="38">
        <v>36</v>
      </c>
      <c r="C41" s="38">
        <v>36</v>
      </c>
      <c r="D41" s="39">
        <f t="shared" si="29"/>
        <v>1</v>
      </c>
      <c r="E41" s="73">
        <f t="shared" si="22"/>
        <v>0</v>
      </c>
      <c r="F41" s="39">
        <f t="shared" si="23"/>
        <v>0</v>
      </c>
      <c r="G41" s="25"/>
      <c r="H41" s="72" t="s">
        <v>59</v>
      </c>
      <c r="I41" s="38"/>
      <c r="J41" s="38"/>
      <c r="K41" s="39">
        <v>0</v>
      </c>
      <c r="L41" s="40">
        <f t="shared" ref="L41:L47" si="32">+I41-J41</f>
        <v>0</v>
      </c>
      <c r="M41" s="39">
        <v>0</v>
      </c>
      <c r="N41" s="26"/>
      <c r="O41" s="72" t="s">
        <v>59</v>
      </c>
      <c r="P41" s="38">
        <v>51</v>
      </c>
      <c r="Q41" s="38">
        <v>51</v>
      </c>
      <c r="R41" s="39">
        <f t="shared" si="30"/>
        <v>1</v>
      </c>
      <c r="S41" s="40">
        <f t="shared" si="25"/>
        <v>0</v>
      </c>
      <c r="T41" s="39">
        <f t="shared" si="26"/>
        <v>0</v>
      </c>
      <c r="U41" s="26"/>
      <c r="V41" s="72" t="s">
        <v>59</v>
      </c>
      <c r="W41" s="38">
        <v>79</v>
      </c>
      <c r="X41" s="40">
        <v>79</v>
      </c>
      <c r="Y41" s="39">
        <f t="shared" si="31"/>
        <v>1</v>
      </c>
      <c r="Z41" s="40">
        <f t="shared" si="27"/>
        <v>0</v>
      </c>
      <c r="AA41" s="39">
        <f t="shared" si="28"/>
        <v>0</v>
      </c>
    </row>
    <row r="42" spans="1:27" x14ac:dyDescent="0.25">
      <c r="A42" s="72" t="s">
        <v>60</v>
      </c>
      <c r="B42" s="38">
        <v>32</v>
      </c>
      <c r="C42" s="38">
        <v>32</v>
      </c>
      <c r="D42" s="39">
        <f t="shared" si="29"/>
        <v>1</v>
      </c>
      <c r="E42" s="73">
        <f t="shared" si="22"/>
        <v>0</v>
      </c>
      <c r="F42" s="39">
        <f t="shared" si="23"/>
        <v>0</v>
      </c>
      <c r="G42" s="25"/>
      <c r="H42" s="72" t="s">
        <v>60</v>
      </c>
      <c r="I42" s="38"/>
      <c r="J42" s="38"/>
      <c r="K42" s="39">
        <v>0</v>
      </c>
      <c r="L42" s="40">
        <f t="shared" si="32"/>
        <v>0</v>
      </c>
      <c r="M42" s="39">
        <v>0</v>
      </c>
      <c r="N42" s="26"/>
      <c r="O42" s="72" t="s">
        <v>60</v>
      </c>
      <c r="P42" s="38">
        <v>39</v>
      </c>
      <c r="Q42" s="38">
        <v>39</v>
      </c>
      <c r="R42" s="39">
        <f t="shared" si="30"/>
        <v>1</v>
      </c>
      <c r="S42" s="40">
        <f t="shared" si="25"/>
        <v>0</v>
      </c>
      <c r="T42" s="39">
        <f t="shared" si="26"/>
        <v>0</v>
      </c>
      <c r="U42" s="26"/>
      <c r="V42" s="72" t="s">
        <v>60</v>
      </c>
      <c r="W42" s="38">
        <v>123</v>
      </c>
      <c r="X42" s="40">
        <v>122</v>
      </c>
      <c r="Y42" s="39">
        <f t="shared" si="31"/>
        <v>0.99186991869918695</v>
      </c>
      <c r="Z42" s="40">
        <f t="shared" si="27"/>
        <v>1</v>
      </c>
      <c r="AA42" s="39">
        <f t="shared" si="28"/>
        <v>8.130081300813009E-3</v>
      </c>
    </row>
    <row r="43" spans="1:27" x14ac:dyDescent="0.25">
      <c r="A43" s="72" t="s">
        <v>81</v>
      </c>
      <c r="B43" s="38">
        <v>269</v>
      </c>
      <c r="C43" s="38">
        <v>266</v>
      </c>
      <c r="D43" s="39">
        <f t="shared" si="29"/>
        <v>0.98884758364312264</v>
      </c>
      <c r="E43" s="73">
        <f t="shared" si="22"/>
        <v>3</v>
      </c>
      <c r="F43" s="39">
        <f t="shared" si="23"/>
        <v>1.1152416356877323E-2</v>
      </c>
      <c r="G43" s="25"/>
      <c r="H43" s="72" t="s">
        <v>81</v>
      </c>
      <c r="I43" s="38"/>
      <c r="J43" s="38"/>
      <c r="K43" s="39">
        <v>0</v>
      </c>
      <c r="L43" s="40">
        <f t="shared" si="32"/>
        <v>0</v>
      </c>
      <c r="M43" s="39">
        <v>0</v>
      </c>
      <c r="N43" s="26"/>
      <c r="O43" s="72" t="s">
        <v>81</v>
      </c>
      <c r="P43" s="38">
        <v>253</v>
      </c>
      <c r="Q43" s="38">
        <v>252</v>
      </c>
      <c r="R43" s="39">
        <f t="shared" si="30"/>
        <v>0.99604743083003955</v>
      </c>
      <c r="S43" s="40">
        <f t="shared" si="25"/>
        <v>1</v>
      </c>
      <c r="T43" s="39">
        <f t="shared" si="26"/>
        <v>3.952569169960474E-3</v>
      </c>
      <c r="U43" s="26"/>
      <c r="V43" s="72" t="s">
        <v>81</v>
      </c>
      <c r="W43" s="38">
        <v>253</v>
      </c>
      <c r="X43" s="40">
        <v>253</v>
      </c>
      <c r="Y43" s="39">
        <f t="shared" si="31"/>
        <v>1</v>
      </c>
      <c r="Z43" s="40">
        <f t="shared" si="27"/>
        <v>0</v>
      </c>
      <c r="AA43" s="39">
        <f t="shared" si="28"/>
        <v>0</v>
      </c>
    </row>
    <row r="44" spans="1:27" x14ac:dyDescent="0.25">
      <c r="A44" s="72" t="s">
        <v>62</v>
      </c>
      <c r="B44" s="38">
        <v>17</v>
      </c>
      <c r="C44" s="38">
        <v>17</v>
      </c>
      <c r="D44" s="39">
        <f t="shared" si="29"/>
        <v>1</v>
      </c>
      <c r="E44" s="73">
        <f t="shared" si="22"/>
        <v>0</v>
      </c>
      <c r="F44" s="39">
        <f t="shared" si="23"/>
        <v>0</v>
      </c>
      <c r="G44" s="25"/>
      <c r="H44" s="72" t="s">
        <v>62</v>
      </c>
      <c r="I44" s="38"/>
      <c r="J44" s="38"/>
      <c r="K44" s="39">
        <v>0</v>
      </c>
      <c r="L44" s="40">
        <f t="shared" si="32"/>
        <v>0</v>
      </c>
      <c r="M44" s="39">
        <v>0</v>
      </c>
      <c r="N44" s="26"/>
      <c r="O44" s="72" t="s">
        <v>62</v>
      </c>
      <c r="P44" s="38">
        <v>28</v>
      </c>
      <c r="Q44" s="38">
        <v>28</v>
      </c>
      <c r="R44" s="39">
        <f t="shared" si="30"/>
        <v>1</v>
      </c>
      <c r="S44" s="40">
        <f t="shared" si="25"/>
        <v>0</v>
      </c>
      <c r="T44" s="39">
        <f t="shared" si="26"/>
        <v>0</v>
      </c>
      <c r="U44" s="26"/>
      <c r="V44" s="72" t="s">
        <v>62</v>
      </c>
      <c r="W44" s="38">
        <v>49</v>
      </c>
      <c r="X44" s="40">
        <v>49</v>
      </c>
      <c r="Y44" s="39">
        <f t="shared" si="31"/>
        <v>1</v>
      </c>
      <c r="Z44" s="40">
        <f t="shared" si="27"/>
        <v>0</v>
      </c>
      <c r="AA44" s="39">
        <f t="shared" si="28"/>
        <v>0</v>
      </c>
    </row>
    <row r="45" spans="1:27" x14ac:dyDescent="0.25">
      <c r="A45" s="72" t="s">
        <v>63</v>
      </c>
      <c r="B45" s="38">
        <v>195</v>
      </c>
      <c r="C45" s="38">
        <v>195</v>
      </c>
      <c r="D45" s="39">
        <f t="shared" si="29"/>
        <v>1</v>
      </c>
      <c r="E45" s="73">
        <f t="shared" si="22"/>
        <v>0</v>
      </c>
      <c r="F45" s="39">
        <f t="shared" si="23"/>
        <v>0</v>
      </c>
      <c r="G45" s="25"/>
      <c r="H45" s="72" t="s">
        <v>63</v>
      </c>
      <c r="I45" s="38"/>
      <c r="J45" s="38"/>
      <c r="K45" s="39">
        <v>0</v>
      </c>
      <c r="L45" s="40">
        <f t="shared" si="32"/>
        <v>0</v>
      </c>
      <c r="M45" s="39">
        <v>0</v>
      </c>
      <c r="N45" s="26"/>
      <c r="O45" s="72" t="s">
        <v>63</v>
      </c>
      <c r="P45" s="38">
        <v>158</v>
      </c>
      <c r="Q45" s="38">
        <v>158</v>
      </c>
      <c r="R45" s="39">
        <f t="shared" si="30"/>
        <v>1</v>
      </c>
      <c r="S45" s="40">
        <f t="shared" si="25"/>
        <v>0</v>
      </c>
      <c r="T45" s="39">
        <f t="shared" si="26"/>
        <v>0</v>
      </c>
      <c r="U45" s="26"/>
      <c r="V45" s="72" t="s">
        <v>63</v>
      </c>
      <c r="W45" s="38">
        <v>173</v>
      </c>
      <c r="X45" s="40">
        <v>173</v>
      </c>
      <c r="Y45" s="39">
        <f t="shared" si="31"/>
        <v>1</v>
      </c>
      <c r="Z45" s="40">
        <f t="shared" si="27"/>
        <v>0</v>
      </c>
      <c r="AA45" s="39">
        <f t="shared" si="28"/>
        <v>0</v>
      </c>
    </row>
    <row r="46" spans="1:27" x14ac:dyDescent="0.25">
      <c r="A46" s="72" t="s">
        <v>64</v>
      </c>
      <c r="B46" s="38">
        <v>332</v>
      </c>
      <c r="C46" s="38">
        <v>331</v>
      </c>
      <c r="D46" s="39">
        <f t="shared" si="29"/>
        <v>0.99698795180722888</v>
      </c>
      <c r="E46" s="73">
        <f t="shared" si="22"/>
        <v>1</v>
      </c>
      <c r="F46" s="39">
        <f t="shared" si="23"/>
        <v>3.0120481927710845E-3</v>
      </c>
      <c r="G46" s="25"/>
      <c r="H46" s="72" t="s">
        <v>64</v>
      </c>
      <c r="I46" s="38"/>
      <c r="J46" s="38"/>
      <c r="K46" s="39">
        <v>0</v>
      </c>
      <c r="L46" s="40">
        <f t="shared" si="32"/>
        <v>0</v>
      </c>
      <c r="M46" s="39">
        <v>0</v>
      </c>
      <c r="N46" s="26"/>
      <c r="O46" s="72" t="s">
        <v>64</v>
      </c>
      <c r="P46" s="38">
        <v>286</v>
      </c>
      <c r="Q46" s="38">
        <v>286</v>
      </c>
      <c r="R46" s="39">
        <f t="shared" si="30"/>
        <v>1</v>
      </c>
      <c r="S46" s="40">
        <f t="shared" si="25"/>
        <v>0</v>
      </c>
      <c r="T46" s="39">
        <f t="shared" si="26"/>
        <v>0</v>
      </c>
      <c r="U46" s="26"/>
      <c r="V46" s="72" t="s">
        <v>64</v>
      </c>
      <c r="W46" s="38">
        <v>350</v>
      </c>
      <c r="X46" s="40">
        <v>349</v>
      </c>
      <c r="Y46" s="39">
        <f t="shared" si="31"/>
        <v>0.99714285714285711</v>
      </c>
      <c r="Z46" s="40">
        <f t="shared" si="27"/>
        <v>1</v>
      </c>
      <c r="AA46" s="39">
        <f t="shared" si="28"/>
        <v>2.8571428571428571E-3</v>
      </c>
    </row>
    <row r="47" spans="1:27" x14ac:dyDescent="0.25">
      <c r="A47" s="72" t="s">
        <v>15</v>
      </c>
      <c r="B47" s="74">
        <f>SUM(B39:B46)</f>
        <v>5982</v>
      </c>
      <c r="C47" s="74">
        <f>SUM(C39:C46)</f>
        <v>5966</v>
      </c>
      <c r="D47" s="41">
        <f t="shared" si="29"/>
        <v>0.99732530926111673</v>
      </c>
      <c r="E47" s="75">
        <f t="shared" si="22"/>
        <v>16</v>
      </c>
      <c r="F47" s="41">
        <f t="shared" si="23"/>
        <v>2.6746907388833165E-3</v>
      </c>
      <c r="G47" s="25"/>
      <c r="H47" s="72" t="s">
        <v>15</v>
      </c>
      <c r="I47" s="74">
        <f>SUM(I39:I46)</f>
        <v>0</v>
      </c>
      <c r="J47" s="74">
        <f>SUM(J39:J46)</f>
        <v>0</v>
      </c>
      <c r="K47" s="75">
        <v>0</v>
      </c>
      <c r="L47" s="84">
        <f t="shared" si="32"/>
        <v>0</v>
      </c>
      <c r="M47" s="41">
        <v>0</v>
      </c>
      <c r="N47" s="26"/>
      <c r="O47" s="72" t="s">
        <v>15</v>
      </c>
      <c r="P47" s="74">
        <f>SUM(P39:P46)</f>
        <v>4576</v>
      </c>
      <c r="Q47" s="74">
        <f>SUM(Q39:Q46)</f>
        <v>4570</v>
      </c>
      <c r="R47" s="41">
        <f t="shared" si="30"/>
        <v>0.99868881118881114</v>
      </c>
      <c r="S47" s="84">
        <f t="shared" si="25"/>
        <v>6</v>
      </c>
      <c r="T47" s="41">
        <f t="shared" si="26"/>
        <v>1.3111888111888112E-3</v>
      </c>
      <c r="U47" s="26"/>
      <c r="V47" s="72" t="s">
        <v>15</v>
      </c>
      <c r="W47" s="74">
        <f>SUM(W39:W46)</f>
        <v>4161</v>
      </c>
      <c r="X47" s="74">
        <f>SUM(X39:X46)</f>
        <v>4158</v>
      </c>
      <c r="Y47" s="41">
        <f t="shared" si="31"/>
        <v>0.99927901946647435</v>
      </c>
      <c r="Z47" s="84">
        <f t="shared" si="27"/>
        <v>3</v>
      </c>
      <c r="AA47" s="41">
        <f t="shared" si="28"/>
        <v>7.2098053352559477E-4</v>
      </c>
    </row>
    <row r="48" spans="1:27" ht="15.75" thickBot="1" x14ac:dyDescent="0.3">
      <c r="A48" s="31"/>
      <c r="B48" s="32"/>
      <c r="C48" s="32"/>
      <c r="D48" s="32"/>
      <c r="E48" s="32"/>
      <c r="F48" s="32"/>
      <c r="G48" s="25"/>
      <c r="H48" s="31"/>
      <c r="I48" s="32"/>
      <c r="J48" s="32"/>
      <c r="K48" s="32"/>
      <c r="L48" s="32"/>
      <c r="M48" s="32"/>
      <c r="N48" s="26"/>
      <c r="O48" s="31"/>
      <c r="P48" s="32"/>
      <c r="Q48" s="32"/>
      <c r="R48" s="32"/>
      <c r="S48" s="32"/>
      <c r="T48" s="32"/>
      <c r="U48" s="26"/>
      <c r="V48" s="31"/>
      <c r="W48" s="32"/>
      <c r="X48" s="32"/>
      <c r="Y48" s="32"/>
      <c r="Z48" s="32"/>
      <c r="AA48" s="32"/>
    </row>
    <row r="49" spans="1:27" ht="15.75" thickBot="1" x14ac:dyDescent="0.3">
      <c r="A49" s="43" t="s">
        <v>15</v>
      </c>
      <c r="B49" s="44">
        <f>SUM(B47,B35,B21)</f>
        <v>9132</v>
      </c>
      <c r="C49" s="44">
        <f>SUM(C47,C35,C21)</f>
        <v>9109</v>
      </c>
      <c r="D49" s="45">
        <f t="shared" ref="D49" si="33">+C49/B49</f>
        <v>0.9974813841436706</v>
      </c>
      <c r="E49" s="53">
        <f t="shared" ref="E49" si="34">+B49-C49</f>
        <v>23</v>
      </c>
      <c r="F49" s="46">
        <f t="shared" ref="F49" si="35">+E49/B49</f>
        <v>2.5186158563293912E-3</v>
      </c>
      <c r="G49" s="101"/>
      <c r="H49" s="43" t="s">
        <v>15</v>
      </c>
      <c r="I49" s="44">
        <f>+'TOTAL POR MES AGOSTO'!B51</f>
        <v>50819</v>
      </c>
      <c r="J49" s="44">
        <f>+'TOTAL POR MES AGOSTO'!C51</f>
        <v>49057</v>
      </c>
      <c r="K49" s="54">
        <f t="shared" ref="K49" si="36">+J49/I49</f>
        <v>0.96532792853066762</v>
      </c>
      <c r="L49" s="53">
        <f t="shared" ref="L49" si="37">+I49-J49</f>
        <v>1762</v>
      </c>
      <c r="M49" s="55">
        <f t="shared" ref="M49" si="38">+L49/I49</f>
        <v>3.4672071469332336E-2</v>
      </c>
      <c r="N49" s="26"/>
      <c r="O49" s="43" t="s">
        <v>15</v>
      </c>
      <c r="P49" s="47">
        <f>SUM(P47,P35,P21)</f>
        <v>7868</v>
      </c>
      <c r="Q49" s="47">
        <f>SUM(Q47,Q35,Q21)</f>
        <v>7842</v>
      </c>
      <c r="R49" s="45">
        <f t="shared" ref="R49" si="39">+Q49/P49</f>
        <v>0.99669547534316216</v>
      </c>
      <c r="S49" s="53">
        <f t="shared" ref="S49" si="40">+P49-Q49</f>
        <v>26</v>
      </c>
      <c r="T49" s="46">
        <f t="shared" ref="T49" si="41">+S49/P49</f>
        <v>3.3045246568378242E-3</v>
      </c>
      <c r="U49" s="26"/>
      <c r="V49" s="43" t="s">
        <v>15</v>
      </c>
      <c r="W49" s="44">
        <f>SUM(W47,W35,W21)</f>
        <v>6747</v>
      </c>
      <c r="X49" s="44">
        <f>SUM(X47,X35,X21)</f>
        <v>6742</v>
      </c>
      <c r="Y49" s="45">
        <f t="shared" ref="Y49" si="42">+X49/W49</f>
        <v>0.99925892989476806</v>
      </c>
      <c r="Z49" s="53">
        <f t="shared" ref="Z49" si="43">+W49-X49</f>
        <v>5</v>
      </c>
      <c r="AA49" s="46">
        <f t="shared" ref="AA49" si="44">+Z49/W49</f>
        <v>7.4107010523195491E-4</v>
      </c>
    </row>
    <row r="51" spans="1:27" x14ac:dyDescent="0.25">
      <c r="B51" s="60"/>
      <c r="C51" s="60"/>
      <c r="P51" s="60"/>
      <c r="Q51" s="60"/>
      <c r="W51" s="60"/>
      <c r="X51" s="60"/>
    </row>
    <row r="52" spans="1:27" x14ac:dyDescent="0.25">
      <c r="B52" s="60"/>
      <c r="C52" s="60"/>
      <c r="D52" s="60"/>
      <c r="P52" s="60"/>
      <c r="Q52" s="60"/>
      <c r="R52" s="60"/>
      <c r="W52" s="60"/>
      <c r="X52" s="60"/>
    </row>
  </sheetData>
  <mergeCells count="78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B1:D1"/>
    <mergeCell ref="B2:D2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M37:M38"/>
    <mergeCell ref="F37:F38"/>
  </mergeCells>
  <pageMargins left="0.7" right="0.7" top="0.75" bottom="0.75" header="0.3" footer="0.3"/>
  <pageSetup scale="9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A52"/>
  <sheetViews>
    <sheetView showGridLines="0" tabSelected="1" topLeftCell="O1" workbookViewId="0">
      <selection activeCell="V4" sqref="V4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3.8554687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x14ac:dyDescent="0.25">
      <c r="B1" s="109" t="s">
        <v>66</v>
      </c>
      <c r="C1" s="134"/>
      <c r="D1" s="110"/>
    </row>
    <row r="2" spans="1:27" ht="15.75" thickBot="1" x14ac:dyDescent="0.3">
      <c r="B2" s="111" t="str">
        <f>+'TOTAL POR MES SEPTIEMBRE'!B3:C3</f>
        <v>SEPTIEMBRE -2019</v>
      </c>
      <c r="C2" s="135"/>
      <c r="D2" s="112"/>
    </row>
    <row r="3" spans="1:27" ht="15.75" thickBot="1" x14ac:dyDescent="0.3"/>
    <row r="4" spans="1:27" x14ac:dyDescent="0.25">
      <c r="A4" s="25"/>
      <c r="B4" s="139" t="s">
        <v>72</v>
      </c>
      <c r="C4" s="140"/>
      <c r="D4" s="141"/>
      <c r="E4" s="25"/>
      <c r="F4" s="25"/>
      <c r="G4" s="25"/>
      <c r="H4" s="25"/>
      <c r="I4" s="139" t="s">
        <v>69</v>
      </c>
      <c r="J4" s="140"/>
      <c r="K4" s="141"/>
      <c r="L4" s="25"/>
      <c r="M4" s="25"/>
      <c r="N4" s="26"/>
      <c r="O4" s="25"/>
      <c r="P4" s="139" t="s">
        <v>70</v>
      </c>
      <c r="Q4" s="140"/>
      <c r="R4" s="141"/>
      <c r="S4" s="25"/>
      <c r="T4" s="25"/>
      <c r="U4" s="26"/>
      <c r="V4" s="25"/>
      <c r="W4" s="139" t="s">
        <v>73</v>
      </c>
      <c r="X4" s="140"/>
      <c r="Y4" s="141"/>
      <c r="Z4" s="25"/>
      <c r="AA4" s="25"/>
    </row>
    <row r="5" spans="1:27" x14ac:dyDescent="0.25">
      <c r="A5" s="136" t="s">
        <v>25</v>
      </c>
      <c r="B5" s="137" t="s">
        <v>26</v>
      </c>
      <c r="C5" s="137" t="s">
        <v>27</v>
      </c>
      <c r="D5" s="138" t="s">
        <v>28</v>
      </c>
      <c r="E5" s="137" t="s">
        <v>29</v>
      </c>
      <c r="F5" s="138" t="s">
        <v>30</v>
      </c>
      <c r="G5" s="27"/>
      <c r="H5" s="136" t="s">
        <v>25</v>
      </c>
      <c r="I5" s="137" t="s">
        <v>26</v>
      </c>
      <c r="J5" s="137" t="s">
        <v>27</v>
      </c>
      <c r="K5" s="138" t="s">
        <v>28</v>
      </c>
      <c r="L5" s="137" t="s">
        <v>29</v>
      </c>
      <c r="M5" s="138" t="s">
        <v>30</v>
      </c>
      <c r="N5" s="26"/>
      <c r="O5" s="136" t="s">
        <v>25</v>
      </c>
      <c r="P5" s="137" t="s">
        <v>26</v>
      </c>
      <c r="Q5" s="137" t="s">
        <v>27</v>
      </c>
      <c r="R5" s="138" t="s">
        <v>28</v>
      </c>
      <c r="S5" s="137" t="s">
        <v>29</v>
      </c>
      <c r="T5" s="138" t="s">
        <v>30</v>
      </c>
      <c r="U5" s="26"/>
      <c r="V5" s="136" t="s">
        <v>25</v>
      </c>
      <c r="W5" s="137" t="s">
        <v>26</v>
      </c>
      <c r="X5" s="137" t="s">
        <v>27</v>
      </c>
      <c r="Y5" s="138" t="s">
        <v>28</v>
      </c>
      <c r="Z5" s="137" t="s">
        <v>29</v>
      </c>
      <c r="AA5" s="138" t="s">
        <v>30</v>
      </c>
    </row>
    <row r="6" spans="1:27" x14ac:dyDescent="0.25">
      <c r="A6" s="136"/>
      <c r="B6" s="137"/>
      <c r="C6" s="137"/>
      <c r="D6" s="138"/>
      <c r="E6" s="137"/>
      <c r="F6" s="138"/>
      <c r="G6" s="28"/>
      <c r="H6" s="136"/>
      <c r="I6" s="137"/>
      <c r="J6" s="137"/>
      <c r="K6" s="138"/>
      <c r="L6" s="137"/>
      <c r="M6" s="138"/>
      <c r="N6" s="26"/>
      <c r="O6" s="136"/>
      <c r="P6" s="137"/>
      <c r="Q6" s="137"/>
      <c r="R6" s="138"/>
      <c r="S6" s="137"/>
      <c r="T6" s="138"/>
      <c r="U6" s="26"/>
      <c r="V6" s="136"/>
      <c r="W6" s="137"/>
      <c r="X6" s="137"/>
      <c r="Y6" s="138"/>
      <c r="Z6" s="137"/>
      <c r="AA6" s="138"/>
    </row>
    <row r="7" spans="1:27" x14ac:dyDescent="0.25">
      <c r="A7" s="66" t="s">
        <v>31</v>
      </c>
      <c r="B7" s="29">
        <v>130</v>
      </c>
      <c r="C7" s="29">
        <v>129</v>
      </c>
      <c r="D7" s="86">
        <f t="shared" ref="D7:D21" si="0">+C7/B7</f>
        <v>0.99230769230769234</v>
      </c>
      <c r="E7" s="68">
        <f t="shared" ref="E7:E21" si="1">+B7-C7</f>
        <v>1</v>
      </c>
      <c r="F7" s="86">
        <f t="shared" ref="F7:F21" si="2">+E7/B7</f>
        <v>7.6923076923076927E-3</v>
      </c>
      <c r="G7" s="25"/>
      <c r="H7" s="66" t="s">
        <v>31</v>
      </c>
      <c r="I7" s="29"/>
      <c r="J7" s="29"/>
      <c r="K7" s="67">
        <v>0</v>
      </c>
      <c r="L7" s="30">
        <f>+I7-J7</f>
        <v>0</v>
      </c>
      <c r="M7" s="69">
        <v>0</v>
      </c>
      <c r="N7" s="26"/>
      <c r="O7" s="66" t="s">
        <v>31</v>
      </c>
      <c r="P7" s="29">
        <v>132</v>
      </c>
      <c r="Q7" s="29">
        <v>132</v>
      </c>
      <c r="R7" s="86">
        <f t="shared" ref="R7:R21" si="3">+Q7/P7</f>
        <v>1</v>
      </c>
      <c r="S7" s="30">
        <f t="shared" ref="S7:S20" si="4">+P7-Q7</f>
        <v>0</v>
      </c>
      <c r="T7" s="86">
        <f t="shared" ref="T7:T21" si="5">+S7/P7</f>
        <v>0</v>
      </c>
      <c r="U7" s="26"/>
      <c r="V7" s="66" t="s">
        <v>31</v>
      </c>
      <c r="W7" s="29">
        <v>71</v>
      </c>
      <c r="X7" s="29">
        <v>71</v>
      </c>
      <c r="Y7" s="86">
        <f t="shared" ref="Y7:Y21" si="6">+X7/W7</f>
        <v>1</v>
      </c>
      <c r="Z7" s="30">
        <f t="shared" ref="Z7:Z20" si="7">+W7-X7</f>
        <v>0</v>
      </c>
      <c r="AA7" s="86">
        <f t="shared" ref="AA7:AA21" si="8">+Z7/W7</f>
        <v>0</v>
      </c>
    </row>
    <row r="8" spans="1:27" x14ac:dyDescent="0.25">
      <c r="A8" s="66" t="s">
        <v>32</v>
      </c>
      <c r="B8" s="29">
        <v>49</v>
      </c>
      <c r="C8" s="30">
        <v>49</v>
      </c>
      <c r="D8" s="86">
        <f t="shared" si="0"/>
        <v>1</v>
      </c>
      <c r="E8" s="68">
        <f t="shared" si="1"/>
        <v>0</v>
      </c>
      <c r="F8" s="86">
        <f t="shared" si="2"/>
        <v>0</v>
      </c>
      <c r="G8" s="25"/>
      <c r="H8" s="66" t="s">
        <v>32</v>
      </c>
      <c r="I8" s="29"/>
      <c r="J8" s="29"/>
      <c r="K8" s="69">
        <v>0</v>
      </c>
      <c r="L8" s="30">
        <f t="shared" ref="L8" si="9">+I8-J8</f>
        <v>0</v>
      </c>
      <c r="M8" s="69">
        <v>0</v>
      </c>
      <c r="N8" s="26"/>
      <c r="O8" s="66" t="s">
        <v>32</v>
      </c>
      <c r="P8" s="29">
        <v>55</v>
      </c>
      <c r="Q8" s="29">
        <v>55</v>
      </c>
      <c r="R8" s="86">
        <f t="shared" si="3"/>
        <v>1</v>
      </c>
      <c r="S8" s="30">
        <f t="shared" si="4"/>
        <v>0</v>
      </c>
      <c r="T8" s="86">
        <f t="shared" si="5"/>
        <v>0</v>
      </c>
      <c r="U8" s="26"/>
      <c r="V8" s="66" t="s">
        <v>32</v>
      </c>
      <c r="W8" s="29">
        <v>37</v>
      </c>
      <c r="X8" s="29">
        <v>37</v>
      </c>
      <c r="Y8" s="86">
        <f t="shared" si="6"/>
        <v>1</v>
      </c>
      <c r="Z8" s="30">
        <f t="shared" si="7"/>
        <v>0</v>
      </c>
      <c r="AA8" s="86">
        <f t="shared" si="8"/>
        <v>0</v>
      </c>
    </row>
    <row r="9" spans="1:27" x14ac:dyDescent="0.25">
      <c r="A9" s="66" t="s">
        <v>74</v>
      </c>
      <c r="B9" s="29">
        <v>43</v>
      </c>
      <c r="C9" s="30">
        <v>41</v>
      </c>
      <c r="D9" s="86">
        <f t="shared" si="0"/>
        <v>0.95348837209302328</v>
      </c>
      <c r="E9" s="68">
        <f t="shared" si="1"/>
        <v>2</v>
      </c>
      <c r="F9" s="86">
        <f t="shared" si="2"/>
        <v>4.6511627906976744E-2</v>
      </c>
      <c r="G9" s="25"/>
      <c r="H9" s="66" t="s">
        <v>74</v>
      </c>
      <c r="I9" s="29"/>
      <c r="J9" s="29"/>
      <c r="K9" s="69">
        <v>0</v>
      </c>
      <c r="L9" s="30">
        <f t="shared" ref="L9:L21" si="10">+I9-J9</f>
        <v>0</v>
      </c>
      <c r="M9" s="69">
        <v>0</v>
      </c>
      <c r="N9" s="26"/>
      <c r="O9" s="66" t="s">
        <v>74</v>
      </c>
      <c r="P9" s="29">
        <v>51</v>
      </c>
      <c r="Q9" s="29">
        <v>50</v>
      </c>
      <c r="R9" s="86">
        <f t="shared" si="3"/>
        <v>0.98039215686274506</v>
      </c>
      <c r="S9" s="30">
        <f t="shared" si="4"/>
        <v>1</v>
      </c>
      <c r="T9" s="86">
        <f t="shared" si="5"/>
        <v>1.9607843137254902E-2</v>
      </c>
      <c r="U9" s="26"/>
      <c r="V9" s="66" t="s">
        <v>74</v>
      </c>
      <c r="W9" s="29">
        <v>96</v>
      </c>
      <c r="X9" s="29">
        <v>96</v>
      </c>
      <c r="Y9" s="86">
        <f t="shared" si="6"/>
        <v>1</v>
      </c>
      <c r="Z9" s="30">
        <f t="shared" si="7"/>
        <v>0</v>
      </c>
      <c r="AA9" s="86">
        <f t="shared" si="8"/>
        <v>0</v>
      </c>
    </row>
    <row r="10" spans="1:27" x14ac:dyDescent="0.25">
      <c r="A10" s="66" t="s">
        <v>75</v>
      </c>
      <c r="B10" s="29">
        <v>51</v>
      </c>
      <c r="C10" s="30">
        <v>51</v>
      </c>
      <c r="D10" s="86">
        <f t="shared" si="0"/>
        <v>1</v>
      </c>
      <c r="E10" s="68">
        <f t="shared" si="1"/>
        <v>0</v>
      </c>
      <c r="F10" s="86">
        <f t="shared" si="2"/>
        <v>0</v>
      </c>
      <c r="G10" s="25"/>
      <c r="H10" s="66" t="s">
        <v>75</v>
      </c>
      <c r="I10" s="29"/>
      <c r="J10" s="29"/>
      <c r="K10" s="69">
        <v>0</v>
      </c>
      <c r="L10" s="30">
        <f t="shared" si="10"/>
        <v>0</v>
      </c>
      <c r="M10" s="69">
        <v>0</v>
      </c>
      <c r="N10" s="26"/>
      <c r="O10" s="66" t="s">
        <v>75</v>
      </c>
      <c r="P10" s="29">
        <v>54</v>
      </c>
      <c r="Q10" s="29">
        <v>53</v>
      </c>
      <c r="R10" s="86">
        <f t="shared" si="3"/>
        <v>0.98148148148148151</v>
      </c>
      <c r="S10" s="30">
        <f t="shared" si="4"/>
        <v>1</v>
      </c>
      <c r="T10" s="86">
        <f t="shared" si="5"/>
        <v>1.8518518518518517E-2</v>
      </c>
      <c r="U10" s="26"/>
      <c r="V10" s="66" t="s">
        <v>75</v>
      </c>
      <c r="W10" s="29">
        <v>80</v>
      </c>
      <c r="X10" s="29">
        <v>80</v>
      </c>
      <c r="Y10" s="86">
        <f t="shared" si="6"/>
        <v>1</v>
      </c>
      <c r="Z10" s="30">
        <f t="shared" si="7"/>
        <v>0</v>
      </c>
      <c r="AA10" s="86">
        <f t="shared" si="8"/>
        <v>0</v>
      </c>
    </row>
    <row r="11" spans="1:27" x14ac:dyDescent="0.25">
      <c r="A11" s="66" t="s">
        <v>76</v>
      </c>
      <c r="B11" s="29">
        <v>10</v>
      </c>
      <c r="C11" s="30">
        <v>10</v>
      </c>
      <c r="D11" s="86">
        <f t="shared" si="0"/>
        <v>1</v>
      </c>
      <c r="E11" s="68">
        <f t="shared" si="1"/>
        <v>0</v>
      </c>
      <c r="F11" s="86">
        <f t="shared" si="2"/>
        <v>0</v>
      </c>
      <c r="G11" s="25"/>
      <c r="H11" s="66" t="s">
        <v>76</v>
      </c>
      <c r="I11" s="29"/>
      <c r="J11" s="29"/>
      <c r="K11" s="69">
        <v>0</v>
      </c>
      <c r="L11" s="30">
        <f t="shared" si="10"/>
        <v>0</v>
      </c>
      <c r="M11" s="69">
        <v>0</v>
      </c>
      <c r="N11" s="26"/>
      <c r="O11" s="66" t="s">
        <v>76</v>
      </c>
      <c r="P11" s="29">
        <v>26</v>
      </c>
      <c r="Q11" s="29">
        <v>24</v>
      </c>
      <c r="R11" s="86">
        <f t="shared" si="3"/>
        <v>0.92307692307692313</v>
      </c>
      <c r="S11" s="30">
        <f t="shared" si="4"/>
        <v>2</v>
      </c>
      <c r="T11" s="86">
        <f t="shared" si="5"/>
        <v>7.6923076923076927E-2</v>
      </c>
      <c r="U11" s="26"/>
      <c r="V11" s="66" t="s">
        <v>76</v>
      </c>
      <c r="W11" s="29">
        <v>28</v>
      </c>
      <c r="X11" s="29">
        <v>28</v>
      </c>
      <c r="Y11" s="86">
        <f t="shared" si="6"/>
        <v>1</v>
      </c>
      <c r="Z11" s="30">
        <f t="shared" si="7"/>
        <v>0</v>
      </c>
      <c r="AA11" s="86">
        <f t="shared" si="8"/>
        <v>0</v>
      </c>
    </row>
    <row r="12" spans="1:27" x14ac:dyDescent="0.25">
      <c r="A12" s="66" t="s">
        <v>36</v>
      </c>
      <c r="B12" s="29">
        <v>33</v>
      </c>
      <c r="C12" s="30">
        <v>33</v>
      </c>
      <c r="D12" s="86">
        <f t="shared" si="0"/>
        <v>1</v>
      </c>
      <c r="E12" s="68">
        <f t="shared" si="1"/>
        <v>0</v>
      </c>
      <c r="F12" s="86">
        <f t="shared" si="2"/>
        <v>0</v>
      </c>
      <c r="G12" s="25"/>
      <c r="H12" s="66" t="s">
        <v>36</v>
      </c>
      <c r="I12" s="29"/>
      <c r="J12" s="29"/>
      <c r="K12" s="69">
        <v>0</v>
      </c>
      <c r="L12" s="30">
        <f t="shared" si="10"/>
        <v>0</v>
      </c>
      <c r="M12" s="69">
        <v>0</v>
      </c>
      <c r="N12" s="26"/>
      <c r="O12" s="66" t="s">
        <v>36</v>
      </c>
      <c r="P12" s="29">
        <v>25</v>
      </c>
      <c r="Q12" s="29">
        <v>25</v>
      </c>
      <c r="R12" s="86">
        <f t="shared" si="3"/>
        <v>1</v>
      </c>
      <c r="S12" s="30">
        <f t="shared" si="4"/>
        <v>0</v>
      </c>
      <c r="T12" s="86">
        <f t="shared" si="5"/>
        <v>0</v>
      </c>
      <c r="U12" s="26"/>
      <c r="V12" s="66" t="s">
        <v>36</v>
      </c>
      <c r="W12" s="29">
        <v>26</v>
      </c>
      <c r="X12" s="29">
        <v>26</v>
      </c>
      <c r="Y12" s="86">
        <f t="shared" si="6"/>
        <v>1</v>
      </c>
      <c r="Z12" s="30">
        <f t="shared" si="7"/>
        <v>0</v>
      </c>
      <c r="AA12" s="86">
        <f t="shared" si="8"/>
        <v>0</v>
      </c>
    </row>
    <row r="13" spans="1:27" x14ac:dyDescent="0.25">
      <c r="A13" s="66" t="s">
        <v>77</v>
      </c>
      <c r="B13" s="29">
        <v>14</v>
      </c>
      <c r="C13" s="30">
        <v>14</v>
      </c>
      <c r="D13" s="86">
        <f t="shared" si="0"/>
        <v>1</v>
      </c>
      <c r="E13" s="68">
        <f t="shared" si="1"/>
        <v>0</v>
      </c>
      <c r="F13" s="86">
        <f t="shared" si="2"/>
        <v>0</v>
      </c>
      <c r="G13" s="25"/>
      <c r="H13" s="66" t="s">
        <v>77</v>
      </c>
      <c r="I13" s="29"/>
      <c r="J13" s="29"/>
      <c r="K13" s="69">
        <v>0</v>
      </c>
      <c r="L13" s="30">
        <f t="shared" si="10"/>
        <v>0</v>
      </c>
      <c r="M13" s="69">
        <v>0</v>
      </c>
      <c r="N13" s="26"/>
      <c r="O13" s="66" t="s">
        <v>77</v>
      </c>
      <c r="P13" s="29">
        <v>25</v>
      </c>
      <c r="Q13" s="29">
        <v>25</v>
      </c>
      <c r="R13" s="86">
        <f t="shared" si="3"/>
        <v>1</v>
      </c>
      <c r="S13" s="30">
        <f t="shared" si="4"/>
        <v>0</v>
      </c>
      <c r="T13" s="86">
        <f t="shared" si="5"/>
        <v>0</v>
      </c>
      <c r="U13" s="26"/>
      <c r="V13" s="66" t="s">
        <v>77</v>
      </c>
      <c r="W13" s="29">
        <v>32</v>
      </c>
      <c r="X13" s="29">
        <v>31</v>
      </c>
      <c r="Y13" s="86">
        <f t="shared" si="6"/>
        <v>0.96875</v>
      </c>
      <c r="Z13" s="30">
        <f t="shared" si="7"/>
        <v>1</v>
      </c>
      <c r="AA13" s="86">
        <f t="shared" si="8"/>
        <v>3.125E-2</v>
      </c>
    </row>
    <row r="14" spans="1:27" x14ac:dyDescent="0.25">
      <c r="A14" s="66" t="s">
        <v>38</v>
      </c>
      <c r="B14" s="29">
        <v>69</v>
      </c>
      <c r="C14" s="30">
        <v>68</v>
      </c>
      <c r="D14" s="86">
        <f t="shared" si="0"/>
        <v>0.98550724637681164</v>
      </c>
      <c r="E14" s="68">
        <f t="shared" si="1"/>
        <v>1</v>
      </c>
      <c r="F14" s="86">
        <f t="shared" si="2"/>
        <v>1.4492753623188406E-2</v>
      </c>
      <c r="G14" s="25"/>
      <c r="H14" s="66" t="s">
        <v>38</v>
      </c>
      <c r="I14" s="29"/>
      <c r="J14" s="29"/>
      <c r="K14" s="69">
        <v>0</v>
      </c>
      <c r="L14" s="30">
        <f t="shared" si="10"/>
        <v>0</v>
      </c>
      <c r="M14" s="69">
        <v>0</v>
      </c>
      <c r="N14" s="26"/>
      <c r="O14" s="66" t="s">
        <v>38</v>
      </c>
      <c r="P14" s="29">
        <v>86</v>
      </c>
      <c r="Q14" s="29">
        <v>84</v>
      </c>
      <c r="R14" s="86">
        <f t="shared" si="3"/>
        <v>0.97674418604651159</v>
      </c>
      <c r="S14" s="30">
        <f t="shared" si="4"/>
        <v>2</v>
      </c>
      <c r="T14" s="86">
        <f t="shared" si="5"/>
        <v>2.3255813953488372E-2</v>
      </c>
      <c r="U14" s="26"/>
      <c r="V14" s="66" t="s">
        <v>38</v>
      </c>
      <c r="W14" s="29">
        <v>26</v>
      </c>
      <c r="X14" s="29">
        <v>26</v>
      </c>
      <c r="Y14" s="86">
        <f t="shared" si="6"/>
        <v>1</v>
      </c>
      <c r="Z14" s="30">
        <f t="shared" si="7"/>
        <v>0</v>
      </c>
      <c r="AA14" s="86">
        <f t="shared" si="8"/>
        <v>0</v>
      </c>
    </row>
    <row r="15" spans="1:27" x14ac:dyDescent="0.25">
      <c r="A15" s="66" t="s">
        <v>39</v>
      </c>
      <c r="B15" s="29">
        <v>84</v>
      </c>
      <c r="C15" s="30">
        <v>84</v>
      </c>
      <c r="D15" s="86">
        <f t="shared" si="0"/>
        <v>1</v>
      </c>
      <c r="E15" s="68">
        <f t="shared" si="1"/>
        <v>0</v>
      </c>
      <c r="F15" s="86">
        <f t="shared" si="2"/>
        <v>0</v>
      </c>
      <c r="G15" s="25"/>
      <c r="H15" s="66" t="s">
        <v>39</v>
      </c>
      <c r="I15" s="29"/>
      <c r="J15" s="29"/>
      <c r="K15" s="69">
        <v>0</v>
      </c>
      <c r="L15" s="30">
        <f t="shared" si="10"/>
        <v>0</v>
      </c>
      <c r="M15" s="69">
        <v>0</v>
      </c>
      <c r="N15" s="26"/>
      <c r="O15" s="66" t="s">
        <v>39</v>
      </c>
      <c r="P15" s="29">
        <v>97</v>
      </c>
      <c r="Q15" s="29">
        <v>97</v>
      </c>
      <c r="R15" s="86">
        <f t="shared" si="3"/>
        <v>1</v>
      </c>
      <c r="S15" s="30">
        <f t="shared" si="4"/>
        <v>0</v>
      </c>
      <c r="T15" s="86">
        <f t="shared" si="5"/>
        <v>0</v>
      </c>
      <c r="U15" s="26"/>
      <c r="V15" s="66" t="s">
        <v>39</v>
      </c>
      <c r="W15" s="29">
        <v>57</v>
      </c>
      <c r="X15" s="29">
        <v>57</v>
      </c>
      <c r="Y15" s="86">
        <f t="shared" si="6"/>
        <v>1</v>
      </c>
      <c r="Z15" s="30">
        <f t="shared" si="7"/>
        <v>0</v>
      </c>
      <c r="AA15" s="86">
        <f t="shared" si="8"/>
        <v>0</v>
      </c>
    </row>
    <row r="16" spans="1:27" x14ac:dyDescent="0.25">
      <c r="A16" s="66" t="s">
        <v>40</v>
      </c>
      <c r="B16" s="29">
        <v>215</v>
      </c>
      <c r="C16" s="30">
        <v>212</v>
      </c>
      <c r="D16" s="86">
        <f t="shared" si="0"/>
        <v>0.98604651162790702</v>
      </c>
      <c r="E16" s="68">
        <f t="shared" si="1"/>
        <v>3</v>
      </c>
      <c r="F16" s="86">
        <f t="shared" si="2"/>
        <v>1.3953488372093023E-2</v>
      </c>
      <c r="G16" s="25"/>
      <c r="H16" s="66" t="s">
        <v>40</v>
      </c>
      <c r="I16" s="29"/>
      <c r="J16" s="29"/>
      <c r="K16" s="69">
        <v>0</v>
      </c>
      <c r="L16" s="30">
        <f t="shared" si="10"/>
        <v>0</v>
      </c>
      <c r="M16" s="69">
        <v>0</v>
      </c>
      <c r="N16" s="26"/>
      <c r="O16" s="66" t="s">
        <v>40</v>
      </c>
      <c r="P16" s="29">
        <v>253</v>
      </c>
      <c r="Q16" s="29">
        <v>251</v>
      </c>
      <c r="R16" s="86">
        <f t="shared" si="3"/>
        <v>0.9920948616600791</v>
      </c>
      <c r="S16" s="30">
        <f t="shared" si="4"/>
        <v>2</v>
      </c>
      <c r="T16" s="86">
        <f t="shared" si="5"/>
        <v>7.9051383399209481E-3</v>
      </c>
      <c r="U16" s="26"/>
      <c r="V16" s="66" t="s">
        <v>40</v>
      </c>
      <c r="W16" s="29">
        <v>128</v>
      </c>
      <c r="X16" s="29">
        <v>127</v>
      </c>
      <c r="Y16" s="86">
        <f t="shared" si="6"/>
        <v>0.9921875</v>
      </c>
      <c r="Z16" s="30">
        <f t="shared" si="7"/>
        <v>1</v>
      </c>
      <c r="AA16" s="86">
        <f t="shared" si="8"/>
        <v>7.8125E-3</v>
      </c>
    </row>
    <row r="17" spans="1:27" x14ac:dyDescent="0.25">
      <c r="A17" s="66" t="s">
        <v>41</v>
      </c>
      <c r="B17" s="29">
        <v>828</v>
      </c>
      <c r="C17" s="30">
        <v>819</v>
      </c>
      <c r="D17" s="86">
        <f t="shared" si="0"/>
        <v>0.98913043478260865</v>
      </c>
      <c r="E17" s="68">
        <f t="shared" si="1"/>
        <v>9</v>
      </c>
      <c r="F17" s="86">
        <f t="shared" si="2"/>
        <v>1.0869565217391304E-2</v>
      </c>
      <c r="G17" s="25"/>
      <c r="H17" s="66" t="s">
        <v>41</v>
      </c>
      <c r="I17" s="29"/>
      <c r="J17" s="29"/>
      <c r="K17" s="69">
        <v>0</v>
      </c>
      <c r="L17" s="30">
        <f t="shared" si="10"/>
        <v>0</v>
      </c>
      <c r="M17" s="69">
        <v>0</v>
      </c>
      <c r="N17" s="26"/>
      <c r="O17" s="66" t="s">
        <v>41</v>
      </c>
      <c r="P17" s="29">
        <v>697</v>
      </c>
      <c r="Q17" s="29">
        <v>691</v>
      </c>
      <c r="R17" s="86">
        <f t="shared" si="3"/>
        <v>0.99139167862266853</v>
      </c>
      <c r="S17" s="30">
        <f t="shared" si="4"/>
        <v>6</v>
      </c>
      <c r="T17" s="86">
        <f t="shared" si="5"/>
        <v>8.60832137733142E-3</v>
      </c>
      <c r="U17" s="26"/>
      <c r="V17" s="66" t="s">
        <v>41</v>
      </c>
      <c r="W17" s="29">
        <v>396</v>
      </c>
      <c r="X17" s="29">
        <v>395</v>
      </c>
      <c r="Y17" s="86">
        <f t="shared" si="6"/>
        <v>0.99747474747474751</v>
      </c>
      <c r="Z17" s="30">
        <f t="shared" si="7"/>
        <v>1</v>
      </c>
      <c r="AA17" s="86">
        <f t="shared" si="8"/>
        <v>2.5252525252525255E-3</v>
      </c>
    </row>
    <row r="18" spans="1:27" x14ac:dyDescent="0.25">
      <c r="A18" s="66" t="s">
        <v>42</v>
      </c>
      <c r="B18" s="29">
        <v>292</v>
      </c>
      <c r="C18" s="30">
        <v>289</v>
      </c>
      <c r="D18" s="86">
        <f t="shared" si="0"/>
        <v>0.98972602739726023</v>
      </c>
      <c r="E18" s="68">
        <f t="shared" si="1"/>
        <v>3</v>
      </c>
      <c r="F18" s="86">
        <f t="shared" si="2"/>
        <v>1.0273972602739725E-2</v>
      </c>
      <c r="G18" s="25"/>
      <c r="H18" s="66" t="s">
        <v>42</v>
      </c>
      <c r="I18" s="29"/>
      <c r="J18" s="29"/>
      <c r="K18" s="69">
        <v>0</v>
      </c>
      <c r="L18" s="30">
        <f t="shared" si="10"/>
        <v>0</v>
      </c>
      <c r="M18" s="69">
        <v>0</v>
      </c>
      <c r="N18" s="26"/>
      <c r="O18" s="66" t="s">
        <v>42</v>
      </c>
      <c r="P18" s="29">
        <v>297</v>
      </c>
      <c r="Q18" s="29">
        <v>294</v>
      </c>
      <c r="R18" s="86">
        <f t="shared" si="3"/>
        <v>0.98989898989898994</v>
      </c>
      <c r="S18" s="30">
        <f t="shared" si="4"/>
        <v>3</v>
      </c>
      <c r="T18" s="86">
        <f t="shared" si="5"/>
        <v>1.0101010101010102E-2</v>
      </c>
      <c r="U18" s="26"/>
      <c r="V18" s="66" t="s">
        <v>42</v>
      </c>
      <c r="W18" s="29">
        <v>201</v>
      </c>
      <c r="X18" s="29">
        <v>201</v>
      </c>
      <c r="Y18" s="86">
        <f t="shared" si="6"/>
        <v>1</v>
      </c>
      <c r="Z18" s="30">
        <f t="shared" si="7"/>
        <v>0</v>
      </c>
      <c r="AA18" s="86">
        <f t="shared" si="8"/>
        <v>0</v>
      </c>
    </row>
    <row r="19" spans="1:27" x14ac:dyDescent="0.25">
      <c r="A19" s="66" t="s">
        <v>83</v>
      </c>
      <c r="B19" s="29">
        <v>139</v>
      </c>
      <c r="C19" s="30">
        <v>138</v>
      </c>
      <c r="D19" s="86">
        <f t="shared" si="0"/>
        <v>0.9928057553956835</v>
      </c>
      <c r="E19" s="68">
        <f t="shared" si="1"/>
        <v>1</v>
      </c>
      <c r="F19" s="86">
        <f t="shared" si="2"/>
        <v>7.1942446043165471E-3</v>
      </c>
      <c r="G19" s="25"/>
      <c r="H19" s="66" t="s">
        <v>83</v>
      </c>
      <c r="I19" s="29"/>
      <c r="J19" s="29"/>
      <c r="K19" s="69">
        <v>0</v>
      </c>
      <c r="L19" s="30">
        <f t="shared" si="10"/>
        <v>0</v>
      </c>
      <c r="M19" s="69">
        <v>0</v>
      </c>
      <c r="N19" s="26"/>
      <c r="O19" s="66" t="s">
        <v>83</v>
      </c>
      <c r="P19" s="29">
        <v>195</v>
      </c>
      <c r="Q19" s="29">
        <v>195</v>
      </c>
      <c r="R19" s="86">
        <f t="shared" si="3"/>
        <v>1</v>
      </c>
      <c r="S19" s="30">
        <f t="shared" si="4"/>
        <v>0</v>
      </c>
      <c r="T19" s="86">
        <f t="shared" si="5"/>
        <v>0</v>
      </c>
      <c r="U19" s="26"/>
      <c r="V19" s="66" t="s">
        <v>83</v>
      </c>
      <c r="W19" s="29">
        <v>144</v>
      </c>
      <c r="X19" s="29">
        <v>144</v>
      </c>
      <c r="Y19" s="86">
        <f t="shared" si="6"/>
        <v>1</v>
      </c>
      <c r="Z19" s="30">
        <f t="shared" si="7"/>
        <v>0</v>
      </c>
      <c r="AA19" s="86">
        <f t="shared" si="8"/>
        <v>0</v>
      </c>
    </row>
    <row r="20" spans="1:27" x14ac:dyDescent="0.25">
      <c r="A20" s="66" t="s">
        <v>78</v>
      </c>
      <c r="B20" s="29">
        <v>70</v>
      </c>
      <c r="C20" s="30">
        <v>69</v>
      </c>
      <c r="D20" s="86">
        <f t="shared" si="0"/>
        <v>0.98571428571428577</v>
      </c>
      <c r="E20" s="68">
        <f t="shared" si="1"/>
        <v>1</v>
      </c>
      <c r="F20" s="86">
        <f t="shared" si="2"/>
        <v>1.4285714285714285E-2</v>
      </c>
      <c r="G20" s="25"/>
      <c r="H20" s="66" t="s">
        <v>78</v>
      </c>
      <c r="I20" s="29"/>
      <c r="J20" s="29"/>
      <c r="K20" s="69">
        <v>0</v>
      </c>
      <c r="L20" s="30">
        <f t="shared" si="10"/>
        <v>0</v>
      </c>
      <c r="M20" s="69">
        <v>0</v>
      </c>
      <c r="N20" s="26"/>
      <c r="O20" s="66" t="s">
        <v>78</v>
      </c>
      <c r="P20" s="29">
        <v>78</v>
      </c>
      <c r="Q20" s="29">
        <v>78</v>
      </c>
      <c r="R20" s="86">
        <f t="shared" si="3"/>
        <v>1</v>
      </c>
      <c r="S20" s="30">
        <f t="shared" si="4"/>
        <v>0</v>
      </c>
      <c r="T20" s="86">
        <f t="shared" si="5"/>
        <v>0</v>
      </c>
      <c r="U20" s="26"/>
      <c r="V20" s="66" t="s">
        <v>78</v>
      </c>
      <c r="W20" s="29">
        <v>53</v>
      </c>
      <c r="X20" s="29">
        <v>53</v>
      </c>
      <c r="Y20" s="86">
        <f t="shared" si="6"/>
        <v>1</v>
      </c>
      <c r="Z20" s="30">
        <f t="shared" si="7"/>
        <v>0</v>
      </c>
      <c r="AA20" s="86">
        <f t="shared" si="8"/>
        <v>0</v>
      </c>
    </row>
    <row r="21" spans="1:27" x14ac:dyDescent="0.25">
      <c r="A21" s="66" t="s">
        <v>15</v>
      </c>
      <c r="B21" s="70">
        <f>SUM(B7:B20)</f>
        <v>2027</v>
      </c>
      <c r="C21" s="70">
        <f>SUM(C7:C20)</f>
        <v>2006</v>
      </c>
      <c r="D21" s="93">
        <f t="shared" si="0"/>
        <v>0.98963986186482489</v>
      </c>
      <c r="E21" s="71">
        <f t="shared" si="1"/>
        <v>21</v>
      </c>
      <c r="F21" s="93">
        <f t="shared" si="2"/>
        <v>1.0360138135175136E-2</v>
      </c>
      <c r="G21" s="25"/>
      <c r="H21" s="66" t="s">
        <v>15</v>
      </c>
      <c r="I21" s="70">
        <f>SUM(I7:I20)</f>
        <v>0</v>
      </c>
      <c r="J21" s="70">
        <f>SUM(J7:J20)</f>
        <v>0</v>
      </c>
      <c r="K21" s="80">
        <v>0</v>
      </c>
      <c r="L21" s="95">
        <f t="shared" si="10"/>
        <v>0</v>
      </c>
      <c r="M21" s="42">
        <v>0</v>
      </c>
      <c r="N21" s="26"/>
      <c r="O21" s="66" t="s">
        <v>15</v>
      </c>
      <c r="P21" s="70">
        <f>SUM(P7:P20)</f>
        <v>2071</v>
      </c>
      <c r="Q21" s="70">
        <f>SUM(Q7:Q20)</f>
        <v>2054</v>
      </c>
      <c r="R21" s="96">
        <f t="shared" si="3"/>
        <v>0.99179140511830033</v>
      </c>
      <c r="S21" s="95">
        <f>SUM(S7:S20)</f>
        <v>17</v>
      </c>
      <c r="T21" s="93">
        <f t="shared" si="5"/>
        <v>8.2085948816996625E-3</v>
      </c>
      <c r="U21" s="26"/>
      <c r="V21" s="66" t="s">
        <v>15</v>
      </c>
      <c r="W21" s="70">
        <f>SUM(W7:W20)</f>
        <v>1375</v>
      </c>
      <c r="X21" s="70">
        <f>SUM(X7:X20)</f>
        <v>1372</v>
      </c>
      <c r="Y21" s="96">
        <f t="shared" si="6"/>
        <v>0.99781818181818183</v>
      </c>
      <c r="Z21" s="95">
        <f>SUM(Z7:Z20)</f>
        <v>3</v>
      </c>
      <c r="AA21" s="93">
        <f t="shared" si="8"/>
        <v>2.1818181818181819E-3</v>
      </c>
    </row>
    <row r="22" spans="1:27" x14ac:dyDescent="0.25">
      <c r="A22" s="31"/>
      <c r="B22" s="32"/>
      <c r="C22" s="32"/>
      <c r="D22" s="32"/>
      <c r="E22" s="33"/>
      <c r="F22" s="33"/>
      <c r="G22" s="25"/>
      <c r="H22" s="31"/>
      <c r="I22" s="32"/>
      <c r="J22" s="32"/>
      <c r="K22" s="32"/>
      <c r="L22" s="33"/>
      <c r="M22" s="33"/>
      <c r="N22" s="26"/>
      <c r="O22" s="31"/>
      <c r="P22" s="32"/>
      <c r="Q22" s="32"/>
      <c r="R22" s="32"/>
      <c r="S22" s="33"/>
      <c r="T22" s="33"/>
      <c r="U22" s="26"/>
      <c r="V22" s="31"/>
      <c r="W22" s="32"/>
      <c r="X22" s="32"/>
      <c r="Y22" s="32"/>
      <c r="Z22" s="33"/>
      <c r="AA22" s="33"/>
    </row>
    <row r="23" spans="1:27" x14ac:dyDescent="0.25">
      <c r="A23" s="136" t="s">
        <v>45</v>
      </c>
      <c r="B23" s="137" t="s">
        <v>26</v>
      </c>
      <c r="C23" s="137" t="s">
        <v>27</v>
      </c>
      <c r="D23" s="138" t="s">
        <v>28</v>
      </c>
      <c r="E23" s="137" t="s">
        <v>29</v>
      </c>
      <c r="F23" s="138" t="s">
        <v>30</v>
      </c>
      <c r="G23" s="25"/>
      <c r="H23" s="136" t="s">
        <v>45</v>
      </c>
      <c r="I23" s="137" t="s">
        <v>26</v>
      </c>
      <c r="J23" s="137" t="s">
        <v>27</v>
      </c>
      <c r="K23" s="138" t="s">
        <v>28</v>
      </c>
      <c r="L23" s="137" t="s">
        <v>29</v>
      </c>
      <c r="M23" s="138" t="s">
        <v>30</v>
      </c>
      <c r="N23" s="26"/>
      <c r="O23" s="136" t="s">
        <v>45</v>
      </c>
      <c r="P23" s="137" t="s">
        <v>26</v>
      </c>
      <c r="Q23" s="137" t="s">
        <v>27</v>
      </c>
      <c r="R23" s="138" t="s">
        <v>28</v>
      </c>
      <c r="S23" s="137" t="s">
        <v>29</v>
      </c>
      <c r="T23" s="138" t="s">
        <v>30</v>
      </c>
      <c r="U23" s="26"/>
      <c r="V23" s="136" t="s">
        <v>45</v>
      </c>
      <c r="W23" s="137" t="s">
        <v>26</v>
      </c>
      <c r="X23" s="137" t="s">
        <v>27</v>
      </c>
      <c r="Y23" s="138" t="s">
        <v>28</v>
      </c>
      <c r="Z23" s="137" t="s">
        <v>29</v>
      </c>
      <c r="AA23" s="138" t="s">
        <v>30</v>
      </c>
    </row>
    <row r="24" spans="1:27" x14ac:dyDescent="0.25">
      <c r="A24" s="136"/>
      <c r="B24" s="137"/>
      <c r="C24" s="137"/>
      <c r="D24" s="138"/>
      <c r="E24" s="137"/>
      <c r="F24" s="138"/>
      <c r="G24" s="25"/>
      <c r="H24" s="136"/>
      <c r="I24" s="137"/>
      <c r="J24" s="137"/>
      <c r="K24" s="138"/>
      <c r="L24" s="137"/>
      <c r="M24" s="138"/>
      <c r="N24" s="26"/>
      <c r="O24" s="136"/>
      <c r="P24" s="137"/>
      <c r="Q24" s="137"/>
      <c r="R24" s="138"/>
      <c r="S24" s="137"/>
      <c r="T24" s="138"/>
      <c r="U24" s="26"/>
      <c r="V24" s="136"/>
      <c r="W24" s="137"/>
      <c r="X24" s="137"/>
      <c r="Y24" s="138"/>
      <c r="Z24" s="137"/>
      <c r="AA24" s="138"/>
    </row>
    <row r="25" spans="1:27" x14ac:dyDescent="0.25">
      <c r="A25" s="63" t="s">
        <v>46</v>
      </c>
      <c r="B25" s="35">
        <v>53</v>
      </c>
      <c r="C25" s="35">
        <v>53</v>
      </c>
      <c r="D25" s="91">
        <f t="shared" ref="D25:D35" si="11">+C25/B25</f>
        <v>1</v>
      </c>
      <c r="E25" s="64">
        <f t="shared" ref="E25:E35" si="12">+B25-C25</f>
        <v>0</v>
      </c>
      <c r="F25" s="91">
        <f t="shared" ref="F25:F35" si="13">+E25/B25</f>
        <v>0</v>
      </c>
      <c r="G25" s="25"/>
      <c r="H25" s="63" t="s">
        <v>46</v>
      </c>
      <c r="I25" s="35"/>
      <c r="J25" s="35"/>
      <c r="K25" s="34">
        <v>0</v>
      </c>
      <c r="L25" s="81">
        <f t="shared" ref="L25:L26" si="14">+I25-J25</f>
        <v>0</v>
      </c>
      <c r="M25" s="34">
        <v>0</v>
      </c>
      <c r="N25" s="26"/>
      <c r="O25" s="63" t="s">
        <v>46</v>
      </c>
      <c r="P25" s="35">
        <v>81</v>
      </c>
      <c r="Q25" s="35">
        <v>81</v>
      </c>
      <c r="R25" s="91">
        <f t="shared" ref="R25:R35" si="15">+Q25/P25</f>
        <v>1</v>
      </c>
      <c r="S25" s="81">
        <f t="shared" ref="S25:S35" si="16">+P25-Q25</f>
        <v>0</v>
      </c>
      <c r="T25" s="91">
        <f t="shared" ref="T25:T35" si="17">+S25/P25</f>
        <v>0</v>
      </c>
      <c r="U25" s="26"/>
      <c r="V25" s="63" t="s">
        <v>46</v>
      </c>
      <c r="W25" s="35">
        <v>213</v>
      </c>
      <c r="X25" s="81">
        <v>213</v>
      </c>
      <c r="Y25" s="91">
        <f t="shared" ref="Y25:Y35" si="18">+X25/W25</f>
        <v>1</v>
      </c>
      <c r="Z25" s="81">
        <f t="shared" ref="Z25:Z35" si="19">+W25-X25</f>
        <v>0</v>
      </c>
      <c r="AA25" s="91">
        <f t="shared" ref="AA25:AA35" si="20">+Z25/W25</f>
        <v>0</v>
      </c>
    </row>
    <row r="26" spans="1:27" x14ac:dyDescent="0.25">
      <c r="A26" s="63" t="s">
        <v>47</v>
      </c>
      <c r="B26" s="35">
        <v>172</v>
      </c>
      <c r="C26" s="35">
        <v>170</v>
      </c>
      <c r="D26" s="91">
        <f t="shared" si="11"/>
        <v>0.98837209302325579</v>
      </c>
      <c r="E26" s="64">
        <f t="shared" si="12"/>
        <v>2</v>
      </c>
      <c r="F26" s="91">
        <f t="shared" si="13"/>
        <v>1.1627906976744186E-2</v>
      </c>
      <c r="G26" s="25"/>
      <c r="H26" s="63" t="s">
        <v>47</v>
      </c>
      <c r="I26" s="35"/>
      <c r="J26" s="35"/>
      <c r="K26" s="34">
        <v>0</v>
      </c>
      <c r="L26" s="81">
        <f t="shared" si="14"/>
        <v>0</v>
      </c>
      <c r="M26" s="34">
        <v>0</v>
      </c>
      <c r="N26" s="26"/>
      <c r="O26" s="63" t="s">
        <v>47</v>
      </c>
      <c r="P26" s="35">
        <v>174</v>
      </c>
      <c r="Q26" s="35">
        <v>173</v>
      </c>
      <c r="R26" s="91">
        <f t="shared" si="15"/>
        <v>0.99425287356321834</v>
      </c>
      <c r="S26" s="81">
        <f t="shared" si="16"/>
        <v>1</v>
      </c>
      <c r="T26" s="91">
        <f t="shared" si="17"/>
        <v>5.7471264367816091E-3</v>
      </c>
      <c r="U26" s="26"/>
      <c r="V26" s="63" t="s">
        <v>47</v>
      </c>
      <c r="W26" s="35">
        <v>133</v>
      </c>
      <c r="X26" s="81">
        <v>132</v>
      </c>
      <c r="Y26" s="91">
        <f t="shared" si="18"/>
        <v>0.99248120300751874</v>
      </c>
      <c r="Z26" s="81">
        <f t="shared" si="19"/>
        <v>1</v>
      </c>
      <c r="AA26" s="91">
        <f t="shared" si="20"/>
        <v>7.5187969924812026E-3</v>
      </c>
    </row>
    <row r="27" spans="1:27" x14ac:dyDescent="0.25">
      <c r="A27" s="63" t="s">
        <v>79</v>
      </c>
      <c r="B27" s="35">
        <v>18</v>
      </c>
      <c r="C27" s="35">
        <v>18</v>
      </c>
      <c r="D27" s="91">
        <f t="shared" si="11"/>
        <v>1</v>
      </c>
      <c r="E27" s="64">
        <f t="shared" si="12"/>
        <v>0</v>
      </c>
      <c r="F27" s="91">
        <f t="shared" si="13"/>
        <v>0</v>
      </c>
      <c r="G27" s="25"/>
      <c r="H27" s="63" t="s">
        <v>79</v>
      </c>
      <c r="I27" s="35"/>
      <c r="J27" s="35"/>
      <c r="K27" s="34">
        <v>0</v>
      </c>
      <c r="L27" s="81">
        <f t="shared" ref="L27:L35" si="21">+I27-J27</f>
        <v>0</v>
      </c>
      <c r="M27" s="34">
        <v>0</v>
      </c>
      <c r="N27" s="26"/>
      <c r="O27" s="63" t="s">
        <v>79</v>
      </c>
      <c r="P27" s="35">
        <v>19</v>
      </c>
      <c r="Q27" s="35">
        <v>19</v>
      </c>
      <c r="R27" s="91">
        <f t="shared" si="15"/>
        <v>1</v>
      </c>
      <c r="S27" s="81">
        <f t="shared" si="16"/>
        <v>0</v>
      </c>
      <c r="T27" s="91">
        <f t="shared" si="17"/>
        <v>0</v>
      </c>
      <c r="U27" s="26"/>
      <c r="V27" s="63" t="s">
        <v>79</v>
      </c>
      <c r="W27" s="35">
        <v>38</v>
      </c>
      <c r="X27" s="81">
        <v>38</v>
      </c>
      <c r="Y27" s="91">
        <f t="shared" si="18"/>
        <v>1</v>
      </c>
      <c r="Z27" s="81">
        <f t="shared" si="19"/>
        <v>0</v>
      </c>
      <c r="AA27" s="91">
        <f t="shared" si="20"/>
        <v>0</v>
      </c>
    </row>
    <row r="28" spans="1:27" x14ac:dyDescent="0.25">
      <c r="A28" s="63" t="s">
        <v>80</v>
      </c>
      <c r="B28" s="35">
        <v>411</v>
      </c>
      <c r="C28" s="35">
        <v>408</v>
      </c>
      <c r="D28" s="91">
        <f t="shared" si="11"/>
        <v>0.99270072992700731</v>
      </c>
      <c r="E28" s="64">
        <f t="shared" si="12"/>
        <v>3</v>
      </c>
      <c r="F28" s="91">
        <f t="shared" si="13"/>
        <v>7.2992700729927005E-3</v>
      </c>
      <c r="G28" s="25"/>
      <c r="H28" s="63" t="s">
        <v>80</v>
      </c>
      <c r="I28" s="35"/>
      <c r="J28" s="35"/>
      <c r="K28" s="34">
        <v>0</v>
      </c>
      <c r="L28" s="81">
        <f t="shared" si="21"/>
        <v>0</v>
      </c>
      <c r="M28" s="34">
        <v>0</v>
      </c>
      <c r="N28" s="26"/>
      <c r="O28" s="63" t="s">
        <v>80</v>
      </c>
      <c r="P28" s="35">
        <v>299</v>
      </c>
      <c r="Q28" s="35">
        <v>297</v>
      </c>
      <c r="R28" s="91">
        <f t="shared" si="15"/>
        <v>0.99331103678929766</v>
      </c>
      <c r="S28" s="81">
        <f t="shared" si="16"/>
        <v>2</v>
      </c>
      <c r="T28" s="91">
        <f t="shared" si="17"/>
        <v>6.688963210702341E-3</v>
      </c>
      <c r="U28" s="26"/>
      <c r="V28" s="63" t="s">
        <v>80</v>
      </c>
      <c r="W28" s="35">
        <v>333</v>
      </c>
      <c r="X28" s="81">
        <v>329</v>
      </c>
      <c r="Y28" s="91">
        <f t="shared" si="18"/>
        <v>0.98798798798798804</v>
      </c>
      <c r="Z28" s="81">
        <f t="shared" si="19"/>
        <v>4</v>
      </c>
      <c r="AA28" s="91">
        <f t="shared" si="20"/>
        <v>1.2012012012012012E-2</v>
      </c>
    </row>
    <row r="29" spans="1:27" x14ac:dyDescent="0.25">
      <c r="A29" s="63" t="s">
        <v>82</v>
      </c>
      <c r="B29" s="35">
        <v>9</v>
      </c>
      <c r="C29" s="35">
        <v>9</v>
      </c>
      <c r="D29" s="91">
        <f t="shared" si="11"/>
        <v>1</v>
      </c>
      <c r="E29" s="64">
        <f t="shared" si="12"/>
        <v>0</v>
      </c>
      <c r="F29" s="91">
        <f t="shared" si="13"/>
        <v>0</v>
      </c>
      <c r="G29" s="25"/>
      <c r="H29" s="63" t="s">
        <v>82</v>
      </c>
      <c r="I29" s="35"/>
      <c r="J29" s="35"/>
      <c r="K29" s="34">
        <v>0</v>
      </c>
      <c r="L29" s="81">
        <f t="shared" si="21"/>
        <v>0</v>
      </c>
      <c r="M29" s="34">
        <v>0</v>
      </c>
      <c r="N29" s="26"/>
      <c r="O29" s="63" t="s">
        <v>82</v>
      </c>
      <c r="P29" s="35">
        <v>4</v>
      </c>
      <c r="Q29" s="35">
        <v>4</v>
      </c>
      <c r="R29" s="91">
        <f t="shared" si="15"/>
        <v>1</v>
      </c>
      <c r="S29" s="81">
        <f t="shared" si="16"/>
        <v>0</v>
      </c>
      <c r="T29" s="91">
        <f t="shared" si="17"/>
        <v>0</v>
      </c>
      <c r="U29" s="26"/>
      <c r="V29" s="63" t="s">
        <v>82</v>
      </c>
      <c r="W29" s="35">
        <v>25</v>
      </c>
      <c r="X29" s="81">
        <v>24</v>
      </c>
      <c r="Y29" s="91">
        <f t="shared" si="18"/>
        <v>0.96</v>
      </c>
      <c r="Z29" s="81">
        <f t="shared" si="19"/>
        <v>1</v>
      </c>
      <c r="AA29" s="91">
        <f t="shared" si="20"/>
        <v>0.04</v>
      </c>
    </row>
    <row r="30" spans="1:27" x14ac:dyDescent="0.25">
      <c r="A30" s="63" t="s">
        <v>51</v>
      </c>
      <c r="B30" s="35">
        <v>96</v>
      </c>
      <c r="C30" s="35">
        <v>96</v>
      </c>
      <c r="D30" s="91">
        <f t="shared" si="11"/>
        <v>1</v>
      </c>
      <c r="E30" s="64">
        <f t="shared" si="12"/>
        <v>0</v>
      </c>
      <c r="F30" s="91">
        <f t="shared" si="13"/>
        <v>0</v>
      </c>
      <c r="G30" s="25"/>
      <c r="H30" s="63" t="s">
        <v>51</v>
      </c>
      <c r="I30" s="35"/>
      <c r="J30" s="35"/>
      <c r="K30" s="34">
        <v>0</v>
      </c>
      <c r="L30" s="81">
        <f t="shared" si="21"/>
        <v>0</v>
      </c>
      <c r="M30" s="34">
        <v>0</v>
      </c>
      <c r="N30" s="26"/>
      <c r="O30" s="63" t="s">
        <v>51</v>
      </c>
      <c r="P30" s="35">
        <v>86</v>
      </c>
      <c r="Q30" s="35">
        <v>86</v>
      </c>
      <c r="R30" s="91">
        <f t="shared" si="15"/>
        <v>1</v>
      </c>
      <c r="S30" s="81">
        <f t="shared" si="16"/>
        <v>0</v>
      </c>
      <c r="T30" s="91">
        <f t="shared" si="17"/>
        <v>0</v>
      </c>
      <c r="U30" s="26"/>
      <c r="V30" s="63" t="s">
        <v>51</v>
      </c>
      <c r="W30" s="35">
        <v>137</v>
      </c>
      <c r="X30" s="81">
        <v>136</v>
      </c>
      <c r="Y30" s="91">
        <f t="shared" si="18"/>
        <v>0.99270072992700731</v>
      </c>
      <c r="Z30" s="81">
        <f t="shared" si="19"/>
        <v>1</v>
      </c>
      <c r="AA30" s="91">
        <f t="shared" si="20"/>
        <v>7.2992700729927005E-3</v>
      </c>
    </row>
    <row r="31" spans="1:27" x14ac:dyDescent="0.25">
      <c r="A31" s="63" t="s">
        <v>52</v>
      </c>
      <c r="B31" s="35">
        <v>106</v>
      </c>
      <c r="C31" s="35">
        <v>105</v>
      </c>
      <c r="D31" s="91">
        <f t="shared" si="11"/>
        <v>0.99056603773584906</v>
      </c>
      <c r="E31" s="64">
        <f t="shared" si="12"/>
        <v>1</v>
      </c>
      <c r="F31" s="91">
        <f t="shared" si="13"/>
        <v>9.433962264150943E-3</v>
      </c>
      <c r="G31" s="25"/>
      <c r="H31" s="63" t="s">
        <v>52</v>
      </c>
      <c r="I31" s="35"/>
      <c r="J31" s="35"/>
      <c r="K31" s="34">
        <v>0</v>
      </c>
      <c r="L31" s="81">
        <f t="shared" si="21"/>
        <v>0</v>
      </c>
      <c r="M31" s="34">
        <v>0</v>
      </c>
      <c r="N31" s="26"/>
      <c r="O31" s="63" t="s">
        <v>52</v>
      </c>
      <c r="P31" s="35">
        <v>128</v>
      </c>
      <c r="Q31" s="35">
        <v>128</v>
      </c>
      <c r="R31" s="91">
        <f t="shared" si="15"/>
        <v>1</v>
      </c>
      <c r="S31" s="81">
        <f t="shared" si="16"/>
        <v>0</v>
      </c>
      <c r="T31" s="91">
        <f t="shared" si="17"/>
        <v>0</v>
      </c>
      <c r="U31" s="26"/>
      <c r="V31" s="63" t="s">
        <v>52</v>
      </c>
      <c r="W31" s="35">
        <v>109</v>
      </c>
      <c r="X31" s="81">
        <v>108</v>
      </c>
      <c r="Y31" s="91">
        <f t="shared" si="18"/>
        <v>0.99082568807339455</v>
      </c>
      <c r="Z31" s="81">
        <f t="shared" si="19"/>
        <v>1</v>
      </c>
      <c r="AA31" s="91">
        <f t="shared" si="20"/>
        <v>9.1743119266055051E-3</v>
      </c>
    </row>
    <row r="32" spans="1:27" x14ac:dyDescent="0.25">
      <c r="A32" s="63" t="s">
        <v>53</v>
      </c>
      <c r="B32" s="35">
        <v>19</v>
      </c>
      <c r="C32" s="35">
        <v>19</v>
      </c>
      <c r="D32" s="91">
        <f t="shared" si="11"/>
        <v>1</v>
      </c>
      <c r="E32" s="64">
        <f t="shared" si="12"/>
        <v>0</v>
      </c>
      <c r="F32" s="91">
        <f t="shared" si="13"/>
        <v>0</v>
      </c>
      <c r="G32" s="25"/>
      <c r="H32" s="63" t="s">
        <v>53</v>
      </c>
      <c r="I32" s="35"/>
      <c r="J32" s="35"/>
      <c r="K32" s="34">
        <v>0</v>
      </c>
      <c r="L32" s="81">
        <f t="shared" si="21"/>
        <v>0</v>
      </c>
      <c r="M32" s="34">
        <v>0</v>
      </c>
      <c r="N32" s="26"/>
      <c r="O32" s="63" t="s">
        <v>53</v>
      </c>
      <c r="P32" s="35">
        <v>15</v>
      </c>
      <c r="Q32" s="35">
        <v>15</v>
      </c>
      <c r="R32" s="91">
        <f t="shared" si="15"/>
        <v>1</v>
      </c>
      <c r="S32" s="81">
        <f t="shared" si="16"/>
        <v>0</v>
      </c>
      <c r="T32" s="91">
        <f t="shared" si="17"/>
        <v>0</v>
      </c>
      <c r="U32" s="26"/>
      <c r="V32" s="63" t="s">
        <v>53</v>
      </c>
      <c r="W32" s="35">
        <v>32</v>
      </c>
      <c r="X32" s="81">
        <v>32</v>
      </c>
      <c r="Y32" s="91">
        <f t="shared" si="18"/>
        <v>1</v>
      </c>
      <c r="Z32" s="81">
        <f t="shared" si="19"/>
        <v>0</v>
      </c>
      <c r="AA32" s="91">
        <f t="shared" si="20"/>
        <v>0</v>
      </c>
    </row>
    <row r="33" spans="1:27" x14ac:dyDescent="0.25">
      <c r="A33" s="63" t="s">
        <v>54</v>
      </c>
      <c r="B33" s="35">
        <v>5</v>
      </c>
      <c r="C33" s="35">
        <v>5</v>
      </c>
      <c r="D33" s="91">
        <f t="shared" si="11"/>
        <v>1</v>
      </c>
      <c r="E33" s="64">
        <f t="shared" si="12"/>
        <v>0</v>
      </c>
      <c r="F33" s="91">
        <f t="shared" si="13"/>
        <v>0</v>
      </c>
      <c r="G33" s="25"/>
      <c r="H33" s="63" t="s">
        <v>54</v>
      </c>
      <c r="I33" s="35"/>
      <c r="J33" s="35"/>
      <c r="K33" s="34">
        <v>0</v>
      </c>
      <c r="L33" s="81">
        <f t="shared" si="21"/>
        <v>0</v>
      </c>
      <c r="M33" s="34">
        <v>0</v>
      </c>
      <c r="N33" s="26"/>
      <c r="O33" s="63" t="s">
        <v>54</v>
      </c>
      <c r="P33" s="35">
        <v>15</v>
      </c>
      <c r="Q33" s="35">
        <v>15</v>
      </c>
      <c r="R33" s="91">
        <f t="shared" si="15"/>
        <v>1</v>
      </c>
      <c r="S33" s="81">
        <f t="shared" si="16"/>
        <v>0</v>
      </c>
      <c r="T33" s="91">
        <f t="shared" si="17"/>
        <v>0</v>
      </c>
      <c r="U33" s="26"/>
      <c r="V33" s="63" t="s">
        <v>54</v>
      </c>
      <c r="W33" s="35">
        <v>12</v>
      </c>
      <c r="X33" s="81">
        <v>12</v>
      </c>
      <c r="Y33" s="91">
        <f t="shared" si="18"/>
        <v>1</v>
      </c>
      <c r="Z33" s="81">
        <f t="shared" si="19"/>
        <v>0</v>
      </c>
      <c r="AA33" s="91">
        <f t="shared" si="20"/>
        <v>0</v>
      </c>
    </row>
    <row r="34" spans="1:27" x14ac:dyDescent="0.25">
      <c r="A34" s="63" t="s">
        <v>55</v>
      </c>
      <c r="B34" s="35">
        <v>3</v>
      </c>
      <c r="C34" s="35">
        <v>3</v>
      </c>
      <c r="D34" s="91">
        <f t="shared" si="11"/>
        <v>1</v>
      </c>
      <c r="E34" s="64">
        <f t="shared" si="12"/>
        <v>0</v>
      </c>
      <c r="F34" s="91">
        <f t="shared" si="13"/>
        <v>0</v>
      </c>
      <c r="G34" s="25"/>
      <c r="H34" s="63" t="s">
        <v>55</v>
      </c>
      <c r="I34" s="35"/>
      <c r="J34" s="35"/>
      <c r="K34" s="34">
        <v>0</v>
      </c>
      <c r="L34" s="81">
        <f t="shared" si="21"/>
        <v>0</v>
      </c>
      <c r="M34" s="34">
        <v>0</v>
      </c>
      <c r="N34" s="26"/>
      <c r="O34" s="63" t="s">
        <v>55</v>
      </c>
      <c r="P34" s="35">
        <v>0</v>
      </c>
      <c r="Q34" s="35">
        <v>0</v>
      </c>
      <c r="R34" s="91" t="e">
        <f t="shared" si="15"/>
        <v>#DIV/0!</v>
      </c>
      <c r="S34" s="81">
        <f t="shared" si="16"/>
        <v>0</v>
      </c>
      <c r="T34" s="91" t="e">
        <f t="shared" si="17"/>
        <v>#DIV/0!</v>
      </c>
      <c r="U34" s="26"/>
      <c r="V34" s="63" t="s">
        <v>55</v>
      </c>
      <c r="W34" s="35">
        <v>8</v>
      </c>
      <c r="X34" s="81">
        <v>8</v>
      </c>
      <c r="Y34" s="91">
        <f>IFERROR(+X34/W34,"0.00"%)</f>
        <v>1</v>
      </c>
      <c r="Z34" s="81">
        <f t="shared" si="19"/>
        <v>0</v>
      </c>
      <c r="AA34" s="91">
        <f>IFERROR(+Z34/W34,"0%")</f>
        <v>0</v>
      </c>
    </row>
    <row r="35" spans="1:27" x14ac:dyDescent="0.25">
      <c r="A35" s="63" t="s">
        <v>15</v>
      </c>
      <c r="B35" s="65">
        <f>SUM(B25:B34)</f>
        <v>892</v>
      </c>
      <c r="C35" s="65">
        <f>SUM(C25:C34)</f>
        <v>886</v>
      </c>
      <c r="D35" s="92">
        <f t="shared" si="11"/>
        <v>0.99327354260089684</v>
      </c>
      <c r="E35" s="76">
        <f t="shared" si="12"/>
        <v>6</v>
      </c>
      <c r="F35" s="92">
        <f t="shared" si="13"/>
        <v>6.7264573991031393E-3</v>
      </c>
      <c r="G35" s="25"/>
      <c r="H35" s="63" t="s">
        <v>15</v>
      </c>
      <c r="I35" s="65">
        <f>SUM(I25:I34)</f>
        <v>0</v>
      </c>
      <c r="J35" s="82">
        <f>SUM(J25:J34)</f>
        <v>0</v>
      </c>
      <c r="K35" s="36">
        <v>0</v>
      </c>
      <c r="L35" s="94">
        <f t="shared" si="21"/>
        <v>0</v>
      </c>
      <c r="M35" s="36">
        <v>0</v>
      </c>
      <c r="N35" s="26"/>
      <c r="O35" s="63" t="s">
        <v>15</v>
      </c>
      <c r="P35" s="65">
        <f>SUM(P25:P34)</f>
        <v>821</v>
      </c>
      <c r="Q35" s="65">
        <f>SUM(Q25:Q34)</f>
        <v>818</v>
      </c>
      <c r="R35" s="92">
        <f t="shared" si="15"/>
        <v>0.99634591961023145</v>
      </c>
      <c r="S35" s="94">
        <f t="shared" si="16"/>
        <v>3</v>
      </c>
      <c r="T35" s="92">
        <f t="shared" si="17"/>
        <v>3.6540803897685747E-3</v>
      </c>
      <c r="U35" s="26"/>
      <c r="V35" s="63" t="s">
        <v>15</v>
      </c>
      <c r="W35" s="65">
        <f>SUM(W25:W34)</f>
        <v>1040</v>
      </c>
      <c r="X35" s="65">
        <f>SUM(X25:X34)</f>
        <v>1032</v>
      </c>
      <c r="Y35" s="92">
        <f t="shared" si="18"/>
        <v>0.99230769230769234</v>
      </c>
      <c r="Z35" s="94">
        <f t="shared" si="19"/>
        <v>8</v>
      </c>
      <c r="AA35" s="92">
        <f t="shared" si="20"/>
        <v>7.6923076923076927E-3</v>
      </c>
    </row>
    <row r="36" spans="1:27" x14ac:dyDescent="0.25">
      <c r="A36" s="61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26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27" x14ac:dyDescent="0.25">
      <c r="A37" s="142" t="s">
        <v>56</v>
      </c>
      <c r="B37" s="142" t="s">
        <v>26</v>
      </c>
      <c r="C37" s="142" t="s">
        <v>27</v>
      </c>
      <c r="D37" s="138" t="s">
        <v>28</v>
      </c>
      <c r="E37" s="142" t="s">
        <v>29</v>
      </c>
      <c r="F37" s="138" t="s">
        <v>30</v>
      </c>
      <c r="G37" s="25"/>
      <c r="H37" s="142" t="s">
        <v>56</v>
      </c>
      <c r="I37" s="142" t="s">
        <v>26</v>
      </c>
      <c r="J37" s="142" t="s">
        <v>27</v>
      </c>
      <c r="K37" s="138" t="s">
        <v>28</v>
      </c>
      <c r="L37" s="142" t="s">
        <v>29</v>
      </c>
      <c r="M37" s="138" t="s">
        <v>30</v>
      </c>
      <c r="N37" s="26"/>
      <c r="O37" s="142" t="s">
        <v>56</v>
      </c>
      <c r="P37" s="142" t="s">
        <v>26</v>
      </c>
      <c r="Q37" s="142" t="s">
        <v>27</v>
      </c>
      <c r="R37" s="138" t="s">
        <v>28</v>
      </c>
      <c r="S37" s="142" t="s">
        <v>29</v>
      </c>
      <c r="T37" s="138" t="s">
        <v>30</v>
      </c>
      <c r="U37" s="26"/>
      <c r="V37" s="142" t="s">
        <v>56</v>
      </c>
      <c r="W37" s="142" t="s">
        <v>26</v>
      </c>
      <c r="X37" s="142" t="s">
        <v>27</v>
      </c>
      <c r="Y37" s="138" t="s">
        <v>28</v>
      </c>
      <c r="Z37" s="142" t="s">
        <v>29</v>
      </c>
      <c r="AA37" s="138" t="s">
        <v>30</v>
      </c>
    </row>
    <row r="38" spans="1:27" x14ac:dyDescent="0.25">
      <c r="A38" s="142"/>
      <c r="B38" s="142"/>
      <c r="C38" s="142"/>
      <c r="D38" s="138"/>
      <c r="E38" s="142"/>
      <c r="F38" s="138"/>
      <c r="G38" s="25"/>
      <c r="H38" s="142"/>
      <c r="I38" s="142"/>
      <c r="J38" s="142"/>
      <c r="K38" s="138"/>
      <c r="L38" s="142"/>
      <c r="M38" s="138"/>
      <c r="N38" s="26"/>
      <c r="O38" s="142"/>
      <c r="P38" s="142"/>
      <c r="Q38" s="142"/>
      <c r="R38" s="138"/>
      <c r="S38" s="142"/>
      <c r="T38" s="138"/>
      <c r="U38" s="26"/>
      <c r="V38" s="142"/>
      <c r="W38" s="142"/>
      <c r="X38" s="142"/>
      <c r="Y38" s="138"/>
      <c r="Z38" s="142"/>
      <c r="AA38" s="138"/>
    </row>
    <row r="39" spans="1:27" x14ac:dyDescent="0.25">
      <c r="A39" s="72" t="s">
        <v>57</v>
      </c>
      <c r="B39" s="38">
        <v>2161</v>
      </c>
      <c r="C39" s="38">
        <v>2135</v>
      </c>
      <c r="D39" s="87">
        <f t="shared" ref="D39:D47" si="22">+C39/B39</f>
        <v>0.98796853308653398</v>
      </c>
      <c r="E39" s="73">
        <f t="shared" ref="E39:E47" si="23">+B39-C39</f>
        <v>26</v>
      </c>
      <c r="F39" s="87">
        <f t="shared" ref="F39:F47" si="24">+E39/B39</f>
        <v>1.2031466913465988E-2</v>
      </c>
      <c r="G39" s="25"/>
      <c r="H39" s="72" t="s">
        <v>57</v>
      </c>
      <c r="I39" s="38"/>
      <c r="J39" s="38"/>
      <c r="K39" s="39">
        <v>0</v>
      </c>
      <c r="L39" s="40">
        <f t="shared" ref="L39:L40" si="25">+I39-J39</f>
        <v>0</v>
      </c>
      <c r="M39" s="39">
        <v>0</v>
      </c>
      <c r="N39" s="26"/>
      <c r="O39" s="72" t="s">
        <v>57</v>
      </c>
      <c r="P39" s="38">
        <v>1060</v>
      </c>
      <c r="Q39" s="38">
        <v>1048</v>
      </c>
      <c r="R39" s="87">
        <f t="shared" ref="R39:R47" si="26">+Q39/P39</f>
        <v>0.98867924528301887</v>
      </c>
      <c r="S39" s="40">
        <f t="shared" ref="S39:S47" si="27">+P39-Q39</f>
        <v>12</v>
      </c>
      <c r="T39" s="87">
        <f t="shared" ref="T39:T47" si="28">+S39/P39</f>
        <v>1.1320754716981131E-2</v>
      </c>
      <c r="U39" s="26"/>
      <c r="V39" s="72" t="s">
        <v>57</v>
      </c>
      <c r="W39" s="38">
        <v>1187</v>
      </c>
      <c r="X39" s="40">
        <v>1182</v>
      </c>
      <c r="Y39" s="87">
        <f t="shared" ref="Y39:Y47" si="29">+X39/W39</f>
        <v>0.995787700084246</v>
      </c>
      <c r="Z39" s="40">
        <f t="shared" ref="Z39:Z47" si="30">+W39-X39</f>
        <v>5</v>
      </c>
      <c r="AA39" s="87">
        <f t="shared" ref="AA39:AA47" si="31">+Z39/W39</f>
        <v>4.2122999157540014E-3</v>
      </c>
    </row>
    <row r="40" spans="1:27" x14ac:dyDescent="0.25">
      <c r="A40" s="72" t="s">
        <v>58</v>
      </c>
      <c r="B40" s="38">
        <v>2444</v>
      </c>
      <c r="C40" s="38">
        <v>2412</v>
      </c>
      <c r="D40" s="87">
        <f t="shared" si="22"/>
        <v>0.98690671031096566</v>
      </c>
      <c r="E40" s="73">
        <f t="shared" si="23"/>
        <v>32</v>
      </c>
      <c r="F40" s="87">
        <f t="shared" si="24"/>
        <v>1.3093289689034371E-2</v>
      </c>
      <c r="G40" s="25"/>
      <c r="H40" s="72" t="s">
        <v>58</v>
      </c>
      <c r="I40" s="38"/>
      <c r="J40" s="38"/>
      <c r="K40" s="39">
        <v>0</v>
      </c>
      <c r="L40" s="40">
        <f t="shared" si="25"/>
        <v>0</v>
      </c>
      <c r="M40" s="39">
        <v>0</v>
      </c>
      <c r="N40" s="26"/>
      <c r="O40" s="72" t="s">
        <v>58</v>
      </c>
      <c r="P40" s="38">
        <v>2114</v>
      </c>
      <c r="Q40" s="38">
        <v>2093</v>
      </c>
      <c r="R40" s="87">
        <f t="shared" si="26"/>
        <v>0.99006622516556286</v>
      </c>
      <c r="S40" s="40">
        <f t="shared" si="27"/>
        <v>21</v>
      </c>
      <c r="T40" s="87">
        <f t="shared" si="28"/>
        <v>9.9337748344370865E-3</v>
      </c>
      <c r="U40" s="26"/>
      <c r="V40" s="72" t="s">
        <v>58</v>
      </c>
      <c r="W40" s="38">
        <v>1608</v>
      </c>
      <c r="X40" s="40">
        <v>1598</v>
      </c>
      <c r="Y40" s="87">
        <f t="shared" si="29"/>
        <v>0.99378109452736318</v>
      </c>
      <c r="Z40" s="40">
        <f t="shared" si="30"/>
        <v>10</v>
      </c>
      <c r="AA40" s="87">
        <f t="shared" si="31"/>
        <v>6.2189054726368162E-3</v>
      </c>
    </row>
    <row r="41" spans="1:27" x14ac:dyDescent="0.25">
      <c r="A41" s="72" t="s">
        <v>59</v>
      </c>
      <c r="B41" s="38">
        <v>43</v>
      </c>
      <c r="C41" s="38">
        <v>43</v>
      </c>
      <c r="D41" s="87">
        <f t="shared" si="22"/>
        <v>1</v>
      </c>
      <c r="E41" s="73">
        <f t="shared" si="23"/>
        <v>0</v>
      </c>
      <c r="F41" s="87">
        <f t="shared" si="24"/>
        <v>0</v>
      </c>
      <c r="G41" s="25"/>
      <c r="H41" s="72" t="s">
        <v>59</v>
      </c>
      <c r="I41" s="38"/>
      <c r="J41" s="38"/>
      <c r="K41" s="39">
        <v>0</v>
      </c>
      <c r="L41" s="40">
        <f t="shared" ref="L41:L47" si="32">+I41-J41</f>
        <v>0</v>
      </c>
      <c r="M41" s="39">
        <v>0</v>
      </c>
      <c r="N41" s="26"/>
      <c r="O41" s="72" t="s">
        <v>59</v>
      </c>
      <c r="P41" s="38">
        <v>44</v>
      </c>
      <c r="Q41" s="38">
        <v>44</v>
      </c>
      <c r="R41" s="87">
        <f t="shared" si="26"/>
        <v>1</v>
      </c>
      <c r="S41" s="40">
        <f t="shared" si="27"/>
        <v>0</v>
      </c>
      <c r="T41" s="87">
        <f t="shared" si="28"/>
        <v>0</v>
      </c>
      <c r="U41" s="26"/>
      <c r="V41" s="72" t="s">
        <v>59</v>
      </c>
      <c r="W41" s="38">
        <v>62</v>
      </c>
      <c r="X41" s="40">
        <v>62</v>
      </c>
      <c r="Y41" s="87">
        <f t="shared" si="29"/>
        <v>1</v>
      </c>
      <c r="Z41" s="40">
        <f t="shared" si="30"/>
        <v>0</v>
      </c>
      <c r="AA41" s="87">
        <f t="shared" si="31"/>
        <v>0</v>
      </c>
    </row>
    <row r="42" spans="1:27" x14ac:dyDescent="0.25">
      <c r="A42" s="72" t="s">
        <v>60</v>
      </c>
      <c r="B42" s="38">
        <v>29</v>
      </c>
      <c r="C42" s="38">
        <v>29</v>
      </c>
      <c r="D42" s="87">
        <f t="shared" si="22"/>
        <v>1</v>
      </c>
      <c r="E42" s="73">
        <f t="shared" si="23"/>
        <v>0</v>
      </c>
      <c r="F42" s="87">
        <f t="shared" si="24"/>
        <v>0</v>
      </c>
      <c r="G42" s="25"/>
      <c r="H42" s="72" t="s">
        <v>60</v>
      </c>
      <c r="I42" s="38"/>
      <c r="J42" s="38"/>
      <c r="K42" s="39">
        <v>0</v>
      </c>
      <c r="L42" s="40">
        <f t="shared" si="32"/>
        <v>0</v>
      </c>
      <c r="M42" s="39">
        <v>0</v>
      </c>
      <c r="N42" s="26"/>
      <c r="O42" s="72" t="s">
        <v>60</v>
      </c>
      <c r="P42" s="38">
        <v>31</v>
      </c>
      <c r="Q42" s="38">
        <v>31</v>
      </c>
      <c r="R42" s="87">
        <f t="shared" si="26"/>
        <v>1</v>
      </c>
      <c r="S42" s="40">
        <f t="shared" si="27"/>
        <v>0</v>
      </c>
      <c r="T42" s="87">
        <f t="shared" si="28"/>
        <v>0</v>
      </c>
      <c r="U42" s="26"/>
      <c r="V42" s="72" t="s">
        <v>60</v>
      </c>
      <c r="W42" s="38">
        <v>74</v>
      </c>
      <c r="X42" s="40">
        <v>74</v>
      </c>
      <c r="Y42" s="87">
        <f t="shared" si="29"/>
        <v>1</v>
      </c>
      <c r="Z42" s="40">
        <f t="shared" si="30"/>
        <v>0</v>
      </c>
      <c r="AA42" s="87">
        <f t="shared" si="31"/>
        <v>0</v>
      </c>
    </row>
    <row r="43" spans="1:27" x14ac:dyDescent="0.25">
      <c r="A43" s="72" t="s">
        <v>81</v>
      </c>
      <c r="B43" s="38">
        <v>288</v>
      </c>
      <c r="C43" s="38">
        <v>286</v>
      </c>
      <c r="D43" s="87">
        <f t="shared" si="22"/>
        <v>0.99305555555555558</v>
      </c>
      <c r="E43" s="73">
        <f t="shared" si="23"/>
        <v>2</v>
      </c>
      <c r="F43" s="87">
        <f t="shared" si="24"/>
        <v>6.9444444444444441E-3</v>
      </c>
      <c r="G43" s="25"/>
      <c r="H43" s="72" t="s">
        <v>81</v>
      </c>
      <c r="I43" s="38"/>
      <c r="J43" s="38"/>
      <c r="K43" s="39">
        <v>0</v>
      </c>
      <c r="L43" s="40">
        <f t="shared" si="32"/>
        <v>0</v>
      </c>
      <c r="M43" s="39">
        <v>0</v>
      </c>
      <c r="N43" s="26"/>
      <c r="O43" s="72" t="s">
        <v>81</v>
      </c>
      <c r="P43" s="38">
        <v>237</v>
      </c>
      <c r="Q43" s="38">
        <v>236</v>
      </c>
      <c r="R43" s="87">
        <f t="shared" si="26"/>
        <v>0.99578059071729963</v>
      </c>
      <c r="S43" s="40">
        <f t="shared" si="27"/>
        <v>1</v>
      </c>
      <c r="T43" s="87">
        <f t="shared" si="28"/>
        <v>4.2194092827004216E-3</v>
      </c>
      <c r="U43" s="26"/>
      <c r="V43" s="72" t="s">
        <v>81</v>
      </c>
      <c r="W43" s="38">
        <v>220</v>
      </c>
      <c r="X43" s="40">
        <v>219</v>
      </c>
      <c r="Y43" s="87">
        <f t="shared" si="29"/>
        <v>0.99545454545454548</v>
      </c>
      <c r="Z43" s="40">
        <f t="shared" si="30"/>
        <v>1</v>
      </c>
      <c r="AA43" s="87">
        <f t="shared" si="31"/>
        <v>4.5454545454545452E-3</v>
      </c>
    </row>
    <row r="44" spans="1:27" x14ac:dyDescent="0.25">
      <c r="A44" s="72" t="s">
        <v>62</v>
      </c>
      <c r="B44" s="38">
        <v>10</v>
      </c>
      <c r="C44" s="38">
        <v>10</v>
      </c>
      <c r="D44" s="87">
        <f t="shared" si="22"/>
        <v>1</v>
      </c>
      <c r="E44" s="73">
        <f t="shared" si="23"/>
        <v>0</v>
      </c>
      <c r="F44" s="87">
        <f t="shared" si="24"/>
        <v>0</v>
      </c>
      <c r="G44" s="25"/>
      <c r="H44" s="72" t="s">
        <v>62</v>
      </c>
      <c r="I44" s="38"/>
      <c r="J44" s="38"/>
      <c r="K44" s="39">
        <v>0</v>
      </c>
      <c r="L44" s="40">
        <f t="shared" si="32"/>
        <v>0</v>
      </c>
      <c r="M44" s="39">
        <v>0</v>
      </c>
      <c r="N44" s="26"/>
      <c r="O44" s="72" t="s">
        <v>62</v>
      </c>
      <c r="P44" s="38">
        <v>19</v>
      </c>
      <c r="Q44" s="38">
        <v>19</v>
      </c>
      <c r="R44" s="87">
        <f t="shared" si="26"/>
        <v>1</v>
      </c>
      <c r="S44" s="40">
        <f t="shared" si="27"/>
        <v>0</v>
      </c>
      <c r="T44" s="87">
        <f t="shared" si="28"/>
        <v>0</v>
      </c>
      <c r="U44" s="26"/>
      <c r="V44" s="72" t="s">
        <v>62</v>
      </c>
      <c r="W44" s="38">
        <v>61</v>
      </c>
      <c r="X44" s="40">
        <v>61</v>
      </c>
      <c r="Y44" s="87">
        <f t="shared" si="29"/>
        <v>1</v>
      </c>
      <c r="Z44" s="40">
        <f t="shared" si="30"/>
        <v>0</v>
      </c>
      <c r="AA44" s="87">
        <f t="shared" si="31"/>
        <v>0</v>
      </c>
    </row>
    <row r="45" spans="1:27" x14ac:dyDescent="0.25">
      <c r="A45" s="72" t="s">
        <v>63</v>
      </c>
      <c r="B45" s="38">
        <v>171</v>
      </c>
      <c r="C45" s="38">
        <v>170</v>
      </c>
      <c r="D45" s="87">
        <f t="shared" si="22"/>
        <v>0.99415204678362568</v>
      </c>
      <c r="E45" s="73">
        <f t="shared" si="23"/>
        <v>1</v>
      </c>
      <c r="F45" s="87">
        <f t="shared" si="24"/>
        <v>5.8479532163742687E-3</v>
      </c>
      <c r="G45" s="25"/>
      <c r="H45" s="72" t="s">
        <v>63</v>
      </c>
      <c r="I45" s="38"/>
      <c r="J45" s="38"/>
      <c r="K45" s="39">
        <v>0</v>
      </c>
      <c r="L45" s="40">
        <f t="shared" si="32"/>
        <v>0</v>
      </c>
      <c r="M45" s="39">
        <v>0</v>
      </c>
      <c r="N45" s="26"/>
      <c r="O45" s="72" t="s">
        <v>63</v>
      </c>
      <c r="P45" s="38">
        <v>168</v>
      </c>
      <c r="Q45" s="38">
        <v>166</v>
      </c>
      <c r="R45" s="87">
        <f t="shared" si="26"/>
        <v>0.98809523809523814</v>
      </c>
      <c r="S45" s="40">
        <f t="shared" si="27"/>
        <v>2</v>
      </c>
      <c r="T45" s="87">
        <f t="shared" si="28"/>
        <v>1.1904761904761904E-2</v>
      </c>
      <c r="U45" s="26"/>
      <c r="V45" s="72" t="s">
        <v>63</v>
      </c>
      <c r="W45" s="38">
        <v>173</v>
      </c>
      <c r="X45" s="40">
        <v>172</v>
      </c>
      <c r="Y45" s="87">
        <f t="shared" si="29"/>
        <v>0.9942196531791907</v>
      </c>
      <c r="Z45" s="40">
        <f t="shared" si="30"/>
        <v>1</v>
      </c>
      <c r="AA45" s="87">
        <f t="shared" si="31"/>
        <v>5.7803468208092483E-3</v>
      </c>
    </row>
    <row r="46" spans="1:27" x14ac:dyDescent="0.25">
      <c r="A46" s="72" t="s">
        <v>64</v>
      </c>
      <c r="B46" s="38">
        <v>251</v>
      </c>
      <c r="C46" s="38">
        <v>247</v>
      </c>
      <c r="D46" s="87">
        <f t="shared" si="22"/>
        <v>0.98406374501992033</v>
      </c>
      <c r="E46" s="73">
        <f t="shared" si="23"/>
        <v>4</v>
      </c>
      <c r="F46" s="87">
        <f t="shared" si="24"/>
        <v>1.5936254980079681E-2</v>
      </c>
      <c r="G46" s="25"/>
      <c r="H46" s="72" t="s">
        <v>64</v>
      </c>
      <c r="I46" s="38"/>
      <c r="J46" s="38"/>
      <c r="K46" s="39">
        <v>0</v>
      </c>
      <c r="L46" s="40">
        <f t="shared" si="32"/>
        <v>0</v>
      </c>
      <c r="M46" s="39">
        <v>0</v>
      </c>
      <c r="N46" s="26"/>
      <c r="O46" s="72" t="s">
        <v>64</v>
      </c>
      <c r="P46" s="38">
        <v>276</v>
      </c>
      <c r="Q46" s="38">
        <v>271</v>
      </c>
      <c r="R46" s="87">
        <f t="shared" si="26"/>
        <v>0.98188405797101452</v>
      </c>
      <c r="S46" s="40">
        <f t="shared" si="27"/>
        <v>5</v>
      </c>
      <c r="T46" s="87">
        <f t="shared" si="28"/>
        <v>1.8115942028985508E-2</v>
      </c>
      <c r="U46" s="26"/>
      <c r="V46" s="72" t="s">
        <v>64</v>
      </c>
      <c r="W46" s="38">
        <v>308</v>
      </c>
      <c r="X46" s="40">
        <v>307</v>
      </c>
      <c r="Y46" s="87">
        <f t="shared" si="29"/>
        <v>0.99675324675324672</v>
      </c>
      <c r="Z46" s="40">
        <f t="shared" si="30"/>
        <v>1</v>
      </c>
      <c r="AA46" s="87">
        <f t="shared" si="31"/>
        <v>3.246753246753247E-3</v>
      </c>
    </row>
    <row r="47" spans="1:27" x14ac:dyDescent="0.25">
      <c r="A47" s="72" t="s">
        <v>15</v>
      </c>
      <c r="B47" s="74">
        <f>SUM(B39:B46)</f>
        <v>5397</v>
      </c>
      <c r="C47" s="74">
        <f>SUM(C39:C46)</f>
        <v>5332</v>
      </c>
      <c r="D47" s="88">
        <f t="shared" si="22"/>
        <v>0.98795627200296465</v>
      </c>
      <c r="E47" s="75">
        <f t="shared" si="23"/>
        <v>65</v>
      </c>
      <c r="F47" s="88">
        <f t="shared" si="24"/>
        <v>1.2043727997035391E-2</v>
      </c>
      <c r="G47" s="25"/>
      <c r="H47" s="72" t="s">
        <v>15</v>
      </c>
      <c r="I47" s="74">
        <f>SUM(I39:I46)</f>
        <v>0</v>
      </c>
      <c r="J47" s="74">
        <f>SUM(J39:J46)</f>
        <v>0</v>
      </c>
      <c r="K47" s="41">
        <v>0</v>
      </c>
      <c r="L47" s="84">
        <f t="shared" si="32"/>
        <v>0</v>
      </c>
      <c r="M47" s="41">
        <v>0</v>
      </c>
      <c r="N47" s="26"/>
      <c r="O47" s="72" t="s">
        <v>15</v>
      </c>
      <c r="P47" s="74">
        <f>SUM(P39:P46)</f>
        <v>3949</v>
      </c>
      <c r="Q47" s="74">
        <f>SUM(Q39:Q46)</f>
        <v>3908</v>
      </c>
      <c r="R47" s="88">
        <f t="shared" si="26"/>
        <v>0.98961762471511772</v>
      </c>
      <c r="S47" s="84">
        <f t="shared" si="27"/>
        <v>41</v>
      </c>
      <c r="T47" s="88">
        <f t="shared" si="28"/>
        <v>1.0382375284882249E-2</v>
      </c>
      <c r="U47" s="26"/>
      <c r="V47" s="72" t="s">
        <v>15</v>
      </c>
      <c r="W47" s="74">
        <f>SUM(W39:W46)</f>
        <v>3693</v>
      </c>
      <c r="X47" s="74">
        <f>SUM(X39:X46)</f>
        <v>3675</v>
      </c>
      <c r="Y47" s="88">
        <f t="shared" si="29"/>
        <v>0.99512591389114546</v>
      </c>
      <c r="Z47" s="84">
        <f t="shared" si="30"/>
        <v>18</v>
      </c>
      <c r="AA47" s="88">
        <f t="shared" si="31"/>
        <v>4.87408610885459E-3</v>
      </c>
    </row>
    <row r="48" spans="1:27" ht="15.75" thickBot="1" x14ac:dyDescent="0.3">
      <c r="A48" s="31"/>
      <c r="B48" s="32"/>
      <c r="C48" s="32"/>
      <c r="D48" s="32"/>
      <c r="E48" s="32"/>
      <c r="F48" s="32"/>
      <c r="G48" s="25"/>
      <c r="H48" s="31"/>
      <c r="I48" s="32"/>
      <c r="J48" s="32"/>
      <c r="K48" s="32"/>
      <c r="L48" s="32"/>
      <c r="M48" s="32"/>
      <c r="N48" s="26"/>
      <c r="O48" s="31"/>
      <c r="P48" s="32"/>
      <c r="Q48" s="32"/>
      <c r="R48" s="32"/>
      <c r="S48" s="32"/>
      <c r="T48" s="32"/>
      <c r="U48" s="26"/>
      <c r="V48" s="31"/>
      <c r="W48" s="32"/>
      <c r="X48" s="32"/>
      <c r="Y48" s="32"/>
      <c r="Z48" s="32"/>
      <c r="AA48" s="32"/>
    </row>
    <row r="49" spans="1:27" ht="15.75" thickBot="1" x14ac:dyDescent="0.3">
      <c r="A49" s="43" t="s">
        <v>15</v>
      </c>
      <c r="B49" s="44">
        <f>SUM(B47,B35,B21)</f>
        <v>8316</v>
      </c>
      <c r="C49" s="44">
        <f>SUM(C47,C35,C21)</f>
        <v>8224</v>
      </c>
      <c r="D49" s="58">
        <f>+C49/B49</f>
        <v>0.98893698893698889</v>
      </c>
      <c r="E49" s="79">
        <f>+B49-C49</f>
        <v>92</v>
      </c>
      <c r="F49" s="59">
        <f>+E49/B49</f>
        <v>1.1063011063011063E-2</v>
      </c>
      <c r="G49" s="25"/>
      <c r="H49" s="43" t="s">
        <v>15</v>
      </c>
      <c r="I49" s="44">
        <f>+'TOTAL POR MES SEPTIEMBRE'!B51</f>
        <v>48991</v>
      </c>
      <c r="J49" s="44">
        <f>+'TOTAL POR MES SEPTIEMBRE'!C51</f>
        <v>47232</v>
      </c>
      <c r="K49" s="58">
        <f t="shared" ref="K49" si="33">+J49/I49</f>
        <v>0.96409544610234532</v>
      </c>
      <c r="L49" s="79">
        <f t="shared" ref="L49" si="34">+I49-J49</f>
        <v>1759</v>
      </c>
      <c r="M49" s="59">
        <f t="shared" ref="M49" si="35">+L49/I49</f>
        <v>3.5904553897654672E-2</v>
      </c>
      <c r="N49" s="26"/>
      <c r="O49" s="43" t="s">
        <v>15</v>
      </c>
      <c r="P49" s="47">
        <f>SUM(P47,P35,P21)</f>
        <v>6841</v>
      </c>
      <c r="Q49" s="47">
        <f>SUM(Q47,Q35,Q21)</f>
        <v>6780</v>
      </c>
      <c r="R49" s="58">
        <f>+Q49/P49</f>
        <v>0.99108317497441889</v>
      </c>
      <c r="S49" s="79">
        <f>SUM(S47,S35,S21)</f>
        <v>61</v>
      </c>
      <c r="T49" s="59">
        <f>+S49/P49</f>
        <v>8.9168250255810561E-3</v>
      </c>
      <c r="U49" s="26"/>
      <c r="V49" s="43" t="s">
        <v>15</v>
      </c>
      <c r="W49" s="44">
        <f>SUM(W47,W35,W21)</f>
        <v>6108</v>
      </c>
      <c r="X49" s="44">
        <f>SUM(X47,X35,X21)</f>
        <v>6079</v>
      </c>
      <c r="Y49" s="58">
        <f>+X49/W49</f>
        <v>0.9952521283562541</v>
      </c>
      <c r="Z49" s="79">
        <f>SUM(Z47,Z35,Z21)</f>
        <v>29</v>
      </c>
      <c r="AA49" s="59">
        <f>+Z49/W49</f>
        <v>4.7478716437459071E-3</v>
      </c>
    </row>
    <row r="50" spans="1:27" x14ac:dyDescent="0.25">
      <c r="Q50" s="60"/>
      <c r="S50" s="60"/>
    </row>
    <row r="51" spans="1:27" x14ac:dyDescent="0.25">
      <c r="B51" s="60"/>
      <c r="C51" s="60"/>
      <c r="E51" s="60"/>
      <c r="P51" s="60"/>
      <c r="Q51" s="60"/>
      <c r="W51" s="60"/>
      <c r="X51" s="60"/>
    </row>
    <row r="52" spans="1:27" x14ac:dyDescent="0.25">
      <c r="B52" s="60"/>
      <c r="C52" s="60"/>
      <c r="P52" s="60"/>
      <c r="Q52" s="60"/>
      <c r="W52" s="60"/>
      <c r="X52" s="60"/>
    </row>
  </sheetData>
  <mergeCells count="78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B1:D1"/>
    <mergeCell ref="B2:D2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M37:M38"/>
    <mergeCell ref="F37:F3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TOTAL TRIMESTRE </vt:lpstr>
      <vt:lpstr>TOTAL TRIMESTRE POR REGION</vt:lpstr>
      <vt:lpstr>TOTAL POR MES JULIO</vt:lpstr>
      <vt:lpstr>TOTAL POR MES AGOSTO</vt:lpstr>
      <vt:lpstr>TOTAL POR MES SEPTIEMBRE</vt:lpstr>
      <vt:lpstr>TOTAL JULIO POR REGIÓN</vt:lpstr>
      <vt:lpstr>TOTAL AGOSTO POR REGIÓN</vt:lpstr>
      <vt:lpstr>TOTAL SEPTIEMBRE POR REGIÓN</vt:lpstr>
      <vt:lpstr>'TOTAL AGOSTO POR REGIÓN'!Área_de_impresión</vt:lpstr>
      <vt:lpstr>'TOTAL JULIO POR REGIÓN'!Área_de_impresión</vt:lpstr>
      <vt:lpstr>'TOTAL POR MES AGOSTO'!Área_de_impresión</vt:lpstr>
      <vt:lpstr>'TOTAL POR MES JULIO'!Área_de_impresión</vt:lpstr>
      <vt:lpstr>'TOTAL POR MES SEPTIEMBRE'!Área_de_impresión</vt:lpstr>
      <vt:lpstr>'TOTAL SEPTIEMBRE POR REGIÓN'!Área_de_impresión</vt:lpstr>
      <vt:lpstr>'TOTAL TRIMESTRE '!Área_de_impresión</vt:lpstr>
      <vt:lpstr>'TOTAL TRIMESTRE POR REGION'!Área_de_impresión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Irma Olivo</dc:creator>
  <cp:lastModifiedBy>Juan M. Ardila Gutiérrez</cp:lastModifiedBy>
  <cp:lastPrinted>2019-10-15T15:22:05Z</cp:lastPrinted>
  <dcterms:created xsi:type="dcterms:W3CDTF">2018-05-08T16:08:15Z</dcterms:created>
  <dcterms:modified xsi:type="dcterms:W3CDTF">2019-10-15T18:35:59Z</dcterms:modified>
</cp:coreProperties>
</file>