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tabRatio="874" firstSheet="3" activeTab="5"/>
  </bookViews>
  <sheets>
    <sheet name="TOTAL TRIMESTRE " sheetId="1" r:id="rId1"/>
    <sheet name="TOTAL TRIMESTRE POR REGION" sheetId="2" r:id="rId2"/>
    <sheet name="TOTAL POR MES OCTUBRE" sheetId="3" r:id="rId3"/>
    <sheet name="TOTAL POR MES NOVIEMBRE" sheetId="5" r:id="rId4"/>
    <sheet name="TOTAL POR MES DICIEMBRE" sheetId="6" r:id="rId5"/>
    <sheet name="TOTAL OCTUBRE POR REGIÓN" sheetId="4" r:id="rId6"/>
    <sheet name="TOTAL NOVIEMBRE POR REGIÓN" sheetId="7" r:id="rId7"/>
    <sheet name="TOTAL DICIEMBRE POR REGIÓN" sheetId="8" r:id="rId8"/>
  </sheets>
  <externalReferences>
    <externalReference r:id="rId9"/>
  </externalReferences>
  <definedNames>
    <definedName name="_xlnm.Print_Area" localSheetId="7">'TOTAL DICIEMBRE POR REGIÓN'!$V$4:$AA$49</definedName>
    <definedName name="_xlnm.Print_Area" localSheetId="6">'TOTAL NOVIEMBRE POR REGIÓN'!$V$4:$AA$49</definedName>
    <definedName name="_xlnm.Print_Area" localSheetId="5">'TOTAL OCTUBRE POR REGIÓN'!$V$4:$AA$49</definedName>
    <definedName name="_xlnm.Print_Area" localSheetId="4">'TOTAL POR MES DICIEMBRE'!$A$1:$D$85</definedName>
    <definedName name="_xlnm.Print_Area" localSheetId="3">'TOTAL POR MES NOVIEMBRE'!$A$1:$D$85</definedName>
    <definedName name="_xlnm.Print_Area" localSheetId="2">'TOTAL POR MES OCTUBRE'!$A$1:$D$85</definedName>
    <definedName name="_xlnm.Print_Area" localSheetId="0">'TOTAL TRIMESTRE '!$A$1:$D$85</definedName>
    <definedName name="_xlnm.Print_Area" localSheetId="1">'TOTAL TRIMESTRE POR REGION'!$V$4:$AA$49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7" l="1"/>
  <c r="P46" i="7"/>
  <c r="Q45" i="7"/>
  <c r="P45" i="7"/>
  <c r="Q44" i="7"/>
  <c r="P44" i="7"/>
  <c r="Q43" i="7"/>
  <c r="P43" i="7"/>
  <c r="Q42" i="7"/>
  <c r="P42" i="7"/>
  <c r="Q41" i="7"/>
  <c r="P41" i="7"/>
  <c r="Q40" i="7"/>
  <c r="P40" i="7"/>
  <c r="Q39" i="7"/>
  <c r="P39" i="7"/>
  <c r="Q34" i="7"/>
  <c r="P34" i="7"/>
  <c r="Q33" i="7"/>
  <c r="P33" i="7"/>
  <c r="Q32" i="7"/>
  <c r="P32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X46" i="4"/>
  <c r="W46" i="4"/>
  <c r="X45" i="4"/>
  <c r="W45" i="4"/>
  <c r="X44" i="4"/>
  <c r="W44" i="4"/>
  <c r="X43" i="4"/>
  <c r="W43" i="4"/>
  <c r="X42" i="4"/>
  <c r="W42" i="4"/>
  <c r="X41" i="4"/>
  <c r="W41" i="4"/>
  <c r="X40" i="4"/>
  <c r="W40" i="4"/>
  <c r="X39" i="4"/>
  <c r="X47" i="4" s="1"/>
  <c r="W39" i="4"/>
  <c r="W47" i="4" s="1"/>
  <c r="X21" i="4"/>
  <c r="W21" i="4"/>
  <c r="X35" i="4"/>
  <c r="W35" i="4"/>
  <c r="Q47" i="4"/>
  <c r="P47" i="4"/>
  <c r="Q35" i="4"/>
  <c r="P35" i="4"/>
  <c r="C45" i="6"/>
  <c r="B45" i="6"/>
  <c r="Q21" i="4" l="1"/>
  <c r="P21" i="4"/>
  <c r="C45" i="5" l="1"/>
  <c r="B45" i="5"/>
  <c r="C45" i="3"/>
  <c r="B45" i="3"/>
  <c r="B87" i="6" l="1"/>
  <c r="B87" i="5"/>
  <c r="B87" i="3"/>
  <c r="D29" i="4" l="1"/>
  <c r="D19" i="4"/>
  <c r="B2" i="8" l="1"/>
  <c r="B2" i="7"/>
  <c r="B2" i="4"/>
  <c r="B2" i="2"/>
  <c r="Z34" i="8" l="1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X47" i="8" l="1"/>
  <c r="X21" i="8"/>
  <c r="Q21" i="8"/>
  <c r="Q35" i="8" l="1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X47" i="2" l="1"/>
  <c r="X21" i="2"/>
  <c r="Q21" i="2"/>
  <c r="Q35" i="2"/>
  <c r="L8" i="2"/>
  <c r="L10" i="2"/>
  <c r="L12" i="2"/>
  <c r="L14" i="2"/>
  <c r="L16" i="2"/>
  <c r="L18" i="2"/>
  <c r="L20" i="2"/>
  <c r="L26" i="2"/>
  <c r="L28" i="2"/>
  <c r="L30" i="2"/>
  <c r="L32" i="2"/>
  <c r="L34" i="2"/>
  <c r="L40" i="2"/>
  <c r="L42" i="2"/>
  <c r="L44" i="2"/>
  <c r="L46" i="2"/>
  <c r="S8" i="2"/>
  <c r="T8" i="2" s="1"/>
  <c r="R10" i="2"/>
  <c r="R12" i="2"/>
  <c r="S14" i="2"/>
  <c r="T14" i="2" s="1"/>
  <c r="S16" i="2"/>
  <c r="T16" i="2" s="1"/>
  <c r="R18" i="2"/>
  <c r="L11" i="2"/>
  <c r="L31" i="2"/>
  <c r="L45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L9" i="2"/>
  <c r="L17" i="2"/>
  <c r="L19" i="2"/>
  <c r="J35" i="2"/>
  <c r="L29" i="2"/>
  <c r="L39" i="2"/>
  <c r="L43" i="2"/>
  <c r="R31" i="2"/>
  <c r="X35" i="2"/>
  <c r="L25" i="2"/>
  <c r="L27" i="2"/>
  <c r="L41" i="2"/>
  <c r="L7" i="2"/>
  <c r="L13" i="2"/>
  <c r="L15" i="2"/>
  <c r="L33" i="2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Y45" i="2"/>
  <c r="Y25" i="2"/>
  <c r="S39" i="2"/>
  <c r="T39" i="2" s="1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C82" i="1"/>
  <c r="B82" i="1"/>
  <c r="D82" i="1" s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C67" i="1"/>
  <c r="D67" i="1" s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B55" i="1"/>
  <c r="C33" i="1"/>
  <c r="D33" i="1" s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1" i="1"/>
  <c r="D66" i="1" l="1"/>
  <c r="D65" i="1"/>
  <c r="D83" i="1"/>
  <c r="D56" i="1"/>
  <c r="D80" i="1"/>
  <c r="D22" i="1"/>
  <c r="AA39" i="2"/>
  <c r="Z47" i="2"/>
  <c r="AA7" i="2"/>
  <c r="Z21" i="2"/>
  <c r="T7" i="2"/>
  <c r="S21" i="2"/>
  <c r="D78" i="1"/>
  <c r="D79" i="1"/>
  <c r="D62" i="1"/>
  <c r="D57" i="1"/>
  <c r="D59" i="1"/>
  <c r="D61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D64" i="1"/>
  <c r="D60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58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63" i="1"/>
  <c r="B68" i="1"/>
  <c r="B14" i="1" s="1"/>
  <c r="D24" i="1"/>
  <c r="B34" i="1"/>
  <c r="B12" i="1" s="1"/>
  <c r="D26" i="1"/>
  <c r="D29" i="1"/>
  <c r="C50" i="1"/>
  <c r="B50" i="1"/>
  <c r="D50" i="1" s="1"/>
  <c r="C49" i="1"/>
  <c r="B49" i="1"/>
  <c r="D49" i="1" s="1"/>
  <c r="C48" i="1"/>
  <c r="B48" i="1"/>
  <c r="C47" i="1"/>
  <c r="B47" i="1"/>
  <c r="C46" i="1"/>
  <c r="B46" i="1"/>
  <c r="C45" i="1"/>
  <c r="B45" i="1"/>
  <c r="C44" i="1"/>
  <c r="B44" i="1"/>
  <c r="C43" i="1"/>
  <c r="B43" i="1"/>
  <c r="B87" i="1" s="1"/>
  <c r="C42" i="1"/>
  <c r="B42" i="1"/>
  <c r="C41" i="1"/>
  <c r="B41" i="1"/>
  <c r="C40" i="1"/>
  <c r="B40" i="1"/>
  <c r="C39" i="1"/>
  <c r="B39" i="1"/>
  <c r="C38" i="1"/>
  <c r="B38" i="1"/>
  <c r="D48" i="1" l="1"/>
  <c r="D41" i="1"/>
  <c r="D43" i="1"/>
  <c r="D47" i="1"/>
  <c r="D39" i="1"/>
  <c r="D45" i="1"/>
  <c r="D42" i="1"/>
  <c r="D46" i="1"/>
  <c r="C51" i="1"/>
  <c r="D38" i="1"/>
  <c r="D40" i="1"/>
  <c r="D44" i="1"/>
  <c r="B51" i="1"/>
  <c r="B13" i="1" s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6" i="8"/>
  <c r="L45" i="8"/>
  <c r="L44" i="8"/>
  <c r="L43" i="8"/>
  <c r="L42" i="8"/>
  <c r="L41" i="8"/>
  <c r="L40" i="8"/>
  <c r="L39" i="8"/>
  <c r="L34" i="8"/>
  <c r="L33" i="8"/>
  <c r="L32" i="8"/>
  <c r="L31" i="8"/>
  <c r="L30" i="8"/>
  <c r="L29" i="8"/>
  <c r="L28" i="8"/>
  <c r="L27" i="8"/>
  <c r="L26" i="8"/>
  <c r="L25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D29" i="8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7" i="7"/>
  <c r="L46" i="7"/>
  <c r="L45" i="7"/>
  <c r="L44" i="7"/>
  <c r="L43" i="7"/>
  <c r="L42" i="7"/>
  <c r="L41" i="7"/>
  <c r="L40" i="7"/>
  <c r="L39" i="7"/>
  <c r="L35" i="7"/>
  <c r="L34" i="7"/>
  <c r="L33" i="7"/>
  <c r="L32" i="7"/>
  <c r="L31" i="7"/>
  <c r="L30" i="7"/>
  <c r="L29" i="7"/>
  <c r="L28" i="7"/>
  <c r="L27" i="7"/>
  <c r="L26" i="7"/>
  <c r="L25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6" i="4"/>
  <c r="L45" i="4"/>
  <c r="L44" i="4"/>
  <c r="L43" i="4"/>
  <c r="L42" i="4"/>
  <c r="L41" i="4"/>
  <c r="L40" i="4"/>
  <c r="L39" i="4"/>
  <c r="L34" i="4"/>
  <c r="L33" i="4"/>
  <c r="L32" i="4"/>
  <c r="L31" i="4"/>
  <c r="L30" i="4"/>
  <c r="L29" i="4"/>
  <c r="L28" i="4"/>
  <c r="L27" i="4"/>
  <c r="L26" i="4"/>
  <c r="L25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D84" i="6"/>
  <c r="D83" i="6"/>
  <c r="D82" i="6"/>
  <c r="D81" i="6"/>
  <c r="D80" i="6"/>
  <c r="D79" i="6"/>
  <c r="D78" i="6"/>
  <c r="D77" i="6"/>
  <c r="D76" i="6"/>
  <c r="D75" i="6"/>
  <c r="D74" i="6"/>
  <c r="D73" i="6"/>
  <c r="C85" i="6"/>
  <c r="B68" i="6"/>
  <c r="B14" i="6" s="1"/>
  <c r="D67" i="6"/>
  <c r="D66" i="6"/>
  <c r="D65" i="6"/>
  <c r="D64" i="6"/>
  <c r="D63" i="6"/>
  <c r="D62" i="6"/>
  <c r="D61" i="6"/>
  <c r="D60" i="6"/>
  <c r="D59" i="6"/>
  <c r="D58" i="6"/>
  <c r="D57" i="6"/>
  <c r="D56" i="6"/>
  <c r="C68" i="6"/>
  <c r="C51" i="6"/>
  <c r="J49" i="8" s="1"/>
  <c r="B51" i="6"/>
  <c r="I49" i="8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C85" i="5"/>
  <c r="B85" i="5"/>
  <c r="B15" i="5" s="1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B68" i="5"/>
  <c r="B14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C51" i="5"/>
  <c r="J49" i="7" s="1"/>
  <c r="B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85" i="3"/>
  <c r="B15" i="3" s="1"/>
  <c r="D84" i="3"/>
  <c r="D83" i="3"/>
  <c r="D82" i="3"/>
  <c r="D81" i="3"/>
  <c r="D80" i="3"/>
  <c r="D79" i="3"/>
  <c r="D78" i="3"/>
  <c r="D77" i="3"/>
  <c r="D76" i="3"/>
  <c r="D75" i="3"/>
  <c r="D74" i="3"/>
  <c r="D73" i="3"/>
  <c r="B68" i="3"/>
  <c r="B14" i="3" s="1"/>
  <c r="D67" i="3"/>
  <c r="D66" i="3"/>
  <c r="D65" i="3"/>
  <c r="D64" i="3"/>
  <c r="D63" i="3"/>
  <c r="D62" i="3"/>
  <c r="D61" i="3"/>
  <c r="D60" i="3"/>
  <c r="D59" i="3"/>
  <c r="D58" i="3"/>
  <c r="D57" i="3"/>
  <c r="D56" i="3"/>
  <c r="C51" i="3"/>
  <c r="J49" i="4" s="1"/>
  <c r="B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B34" i="3"/>
  <c r="B12" i="3" s="1"/>
  <c r="D33" i="3"/>
  <c r="D32" i="3"/>
  <c r="D31" i="3"/>
  <c r="D30" i="3"/>
  <c r="D29" i="3"/>
  <c r="D28" i="3"/>
  <c r="D27" i="3"/>
  <c r="D26" i="3"/>
  <c r="D25" i="3"/>
  <c r="D24" i="3"/>
  <c r="D23" i="3"/>
  <c r="D22" i="3"/>
  <c r="W47" i="8"/>
  <c r="Q47" i="8"/>
  <c r="Q49" i="8" s="1"/>
  <c r="P47" i="8"/>
  <c r="J47" i="8"/>
  <c r="I47" i="8"/>
  <c r="L47" i="8" s="1"/>
  <c r="C47" i="8"/>
  <c r="E47" i="8" s="1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I47" i="7"/>
  <c r="C47" i="7"/>
  <c r="W35" i="7"/>
  <c r="Y35" i="7" s="1"/>
  <c r="P35" i="7"/>
  <c r="R35" i="7" s="1"/>
  <c r="J35" i="7"/>
  <c r="I35" i="7"/>
  <c r="C35" i="7"/>
  <c r="E35" i="7" s="1"/>
  <c r="F35" i="7" s="1"/>
  <c r="W21" i="7"/>
  <c r="Y21" i="7" s="1"/>
  <c r="P21" i="7"/>
  <c r="R21" i="7" s="1"/>
  <c r="J21" i="7"/>
  <c r="I21" i="7"/>
  <c r="L21" i="7" s="1"/>
  <c r="C21" i="7"/>
  <c r="E21" i="7" s="1"/>
  <c r="F21" i="7" s="1"/>
  <c r="L21" i="8" l="1"/>
  <c r="P49" i="7"/>
  <c r="E47" i="7"/>
  <c r="F47" i="7" s="1"/>
  <c r="C49" i="7"/>
  <c r="AA7" i="8"/>
  <c r="Z21" i="8"/>
  <c r="AA21" i="8" s="1"/>
  <c r="T7" i="8"/>
  <c r="S21" i="8"/>
  <c r="T21" i="8" s="1"/>
  <c r="Y47" i="8"/>
  <c r="X49" i="8"/>
  <c r="L35" i="8"/>
  <c r="E21" i="8"/>
  <c r="F21" i="8" s="1"/>
  <c r="C49" i="8"/>
  <c r="D72" i="6"/>
  <c r="D55" i="6"/>
  <c r="D68" i="6"/>
  <c r="D35" i="7"/>
  <c r="D85" i="5"/>
  <c r="C68" i="5"/>
  <c r="D68" i="5" s="1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D35" i="8"/>
  <c r="D72" i="3"/>
  <c r="C72" i="1"/>
  <c r="D55" i="3"/>
  <c r="C55" i="1"/>
  <c r="D85" i="6"/>
  <c r="B15" i="6"/>
  <c r="D34" i="6"/>
  <c r="B12" i="6"/>
  <c r="D34" i="5"/>
  <c r="B12" i="5"/>
  <c r="L49" i="8"/>
  <c r="M49" i="8" s="1"/>
  <c r="K49" i="8"/>
  <c r="J49" i="2"/>
  <c r="D51" i="5"/>
  <c r="D51" i="1"/>
  <c r="I49" i="7"/>
  <c r="L49" i="7" s="1"/>
  <c r="M49" i="7" s="1"/>
  <c r="D51" i="6"/>
  <c r="B13" i="6"/>
  <c r="B13" i="5"/>
  <c r="C85" i="3"/>
  <c r="D85" i="3" s="1"/>
  <c r="C68" i="3"/>
  <c r="D68" i="3" s="1"/>
  <c r="D51" i="3"/>
  <c r="B13" i="3"/>
  <c r="W49" i="8"/>
  <c r="W49" i="7"/>
  <c r="Q49" i="4"/>
  <c r="J47" i="4"/>
  <c r="I47" i="4"/>
  <c r="C47" i="4"/>
  <c r="D39" i="4"/>
  <c r="J35" i="4"/>
  <c r="I35" i="4"/>
  <c r="C35" i="4"/>
  <c r="E35" i="4" s="1"/>
  <c r="F35" i="4" s="1"/>
  <c r="D34" i="4"/>
  <c r="D33" i="4"/>
  <c r="D32" i="4"/>
  <c r="D31" i="4"/>
  <c r="D30" i="4"/>
  <c r="D28" i="4"/>
  <c r="D27" i="4"/>
  <c r="D26" i="4"/>
  <c r="D25" i="4"/>
  <c r="J21" i="4"/>
  <c r="I21" i="4"/>
  <c r="C21" i="4"/>
  <c r="F20" i="4"/>
  <c r="D20" i="4"/>
  <c r="F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L35" i="2" s="1"/>
  <c r="C35" i="2"/>
  <c r="B35" i="2"/>
  <c r="W21" i="2"/>
  <c r="P21" i="2"/>
  <c r="J21" i="2"/>
  <c r="I21" i="2"/>
  <c r="C21" i="2"/>
  <c r="B21" i="2"/>
  <c r="D88" i="6" l="1"/>
  <c r="R49" i="7"/>
  <c r="D49" i="8"/>
  <c r="L47" i="4"/>
  <c r="L35" i="4"/>
  <c r="C49" i="4"/>
  <c r="T47" i="8"/>
  <c r="S49" i="8"/>
  <c r="T49" i="8" s="1"/>
  <c r="R49" i="8"/>
  <c r="L47" i="2"/>
  <c r="L21" i="4"/>
  <c r="Y47" i="2"/>
  <c r="Y35" i="2"/>
  <c r="AA21" i="2"/>
  <c r="W49" i="2"/>
  <c r="R47" i="2"/>
  <c r="S47" i="2"/>
  <c r="T47" i="2" s="1"/>
  <c r="R35" i="2"/>
  <c r="T21" i="2"/>
  <c r="P49" i="2"/>
  <c r="L21" i="2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D55" i="1"/>
  <c r="D68" i="1" s="1"/>
  <c r="C68" i="1"/>
  <c r="D21" i="1"/>
  <c r="D34" i="1" s="1"/>
  <c r="C34" i="1"/>
  <c r="B16" i="5"/>
  <c r="C15" i="5" s="1"/>
  <c r="K49" i="7"/>
  <c r="B16" i="3"/>
  <c r="C14" i="3" s="1"/>
  <c r="I49" i="4"/>
  <c r="B16" i="6"/>
  <c r="D21" i="3"/>
  <c r="C34" i="3"/>
  <c r="D34" i="3" s="1"/>
  <c r="P49" i="4"/>
  <c r="W49" i="4"/>
  <c r="B16" i="1"/>
  <c r="C15" i="1" s="1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C12" i="5"/>
  <c r="C14" i="5"/>
  <c r="C13" i="5"/>
  <c r="C12" i="1"/>
  <c r="C15" i="3"/>
  <c r="C13" i="3"/>
  <c r="C12" i="3"/>
  <c r="I49" i="2"/>
  <c r="L49" i="4"/>
  <c r="M49" i="4" s="1"/>
  <c r="C13" i="1"/>
  <c r="K49" i="4"/>
  <c r="C15" i="6"/>
  <c r="C12" i="6"/>
  <c r="C14" i="6"/>
  <c r="C13" i="6"/>
  <c r="C14" i="1"/>
  <c r="Y49" i="4" l="1"/>
  <c r="AA35" i="2"/>
  <c r="Z49" i="2"/>
  <c r="AA49" i="2" s="1"/>
  <c r="T35" i="2"/>
  <c r="S49" i="2"/>
  <c r="T49" i="2" s="1"/>
  <c r="C16" i="5"/>
  <c r="R49" i="2"/>
  <c r="Z49" i="4"/>
  <c r="AA49" i="4" s="1"/>
  <c r="S49" i="4"/>
  <c r="T49" i="4" s="1"/>
  <c r="E49" i="4"/>
  <c r="F49" i="4" s="1"/>
  <c r="C16" i="3"/>
  <c r="C16" i="1"/>
  <c r="L49" i="2"/>
  <c r="M49" i="2" s="1"/>
  <c r="K49" i="2"/>
  <c r="C16" i="6"/>
</calcChain>
</file>

<file path=xl/sharedStrings.xml><?xml version="1.0" encoding="utf-8"?>
<sst xmlns="http://schemas.openxmlformats.org/spreadsheetml/2006/main" count="1189" uniqueCount="89">
  <si>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</si>
  <si>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</si>
  <si>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</si>
  <si>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</si>
  <si>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</si>
  <si>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</si>
  <si>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</si>
  <si>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</si>
  <si>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</si>
  <si>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</si>
  <si>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</si>
  <si>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</si>
  <si>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</si>
  <si>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</si>
  <si>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</si>
  <si>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</si>
  <si>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</si>
  <si>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</si>
  <si>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</si>
  <si>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</si>
  <si>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</si>
  <si>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</si>
  <si>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</si>
  <si>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</si>
  <si>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</si>
  <si>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</si>
  <si>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</si>
  <si>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</si>
  <si>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</si>
  <si>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</si>
  <si>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</si>
  <si>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</si>
  <si>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</si>
  <si>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</si>
  <si>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</si>
  <si>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</si>
  <si>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</si>
  <si>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</si>
  <si>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</si>
  <si>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</si>
  <si>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</si>
  <si>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</si>
  <si>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</si>
  <si>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</si>
  <si>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</si>
  <si>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</si>
  <si>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</si>
  <si>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</si>
  <si>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</si>
  <si>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</si>
  <si>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</si>
  <si>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</si>
  <si>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</si>
  <si>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</si>
  <si>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</si>
  <si>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</si>
  <si>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</si>
  <si>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</si>
  <si>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</si>
  <si>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</si>
  <si>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</si>
  <si>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</si>
  <si>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</si>
  <si>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</si>
  <si>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</si>
  <si>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</si>
  <si>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</si>
  <si>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</si>
  <si>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</si>
  <si>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</si>
  <si>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</si>
  <si>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</si>
  <si>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</si>
  <si>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</si>
  <si>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</si>
  <si>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</si>
  <si>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</si>
  <si>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</si>
  <si>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</si>
  <si>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</si>
  <si>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</si>
  <si>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</si>
  <si>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Elias Pina</t>
  </si>
  <si>
    <t>Monsenor Nouel</t>
  </si>
  <si>
    <t>OCTUBRE - DICIEMBRE  -2019</t>
  </si>
  <si>
    <t>OCTUBRE -2019</t>
  </si>
  <si>
    <t>NOVIEMBRE -2019</t>
  </si>
  <si>
    <t>DICIEMBRE -2019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</si>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</sst>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3" fontId="3" fillId="5" borderId="11" xfId="0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rge%20Duran\REPORTES%20JORGE%20DURAN\Reporte%20Trimestral%20Reclamaciones%202016-2017-2018-2019\Data%20Nueva%20Reporte%20Trimestral%20Reclamaciones%20Prestadoras%20OCTUBRE%20-%20DICIEMBRE%202019\Data%20Jahel\Octubre-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Pivot"/>
      <sheetName val="Data Limpia Octubre Diciembre"/>
    </sheetNames>
    <sheetDataSet>
      <sheetData sheetId="0"/>
      <sheetData sheetId="1">
        <row r="41">
          <cell r="A41" t="str">
            <v>AZUA</v>
          </cell>
          <cell r="B41">
            <v>151</v>
          </cell>
          <cell r="D41">
            <v>151</v>
          </cell>
        </row>
        <row r="42">
          <cell r="A42" t="str">
            <v>BAHORUCO</v>
          </cell>
          <cell r="B42">
            <v>26</v>
          </cell>
          <cell r="D42">
            <v>26</v>
          </cell>
        </row>
        <row r="43">
          <cell r="A43" t="str">
            <v>BARAHONA</v>
          </cell>
          <cell r="B43">
            <v>169</v>
          </cell>
          <cell r="D43">
            <v>169</v>
          </cell>
        </row>
        <row r="44">
          <cell r="A44" t="str">
            <v>DAJABON</v>
          </cell>
          <cell r="B44">
            <v>27</v>
          </cell>
          <cell r="D44">
            <v>27</v>
          </cell>
        </row>
        <row r="45">
          <cell r="A45" t="str">
            <v>DISTRITO NACIONAL</v>
          </cell>
          <cell r="B45">
            <v>2149</v>
          </cell>
          <cell r="C45">
            <v>4</v>
          </cell>
          <cell r="D45">
            <v>2153</v>
          </cell>
        </row>
        <row r="46">
          <cell r="A46" t="str">
            <v>DUARTE</v>
          </cell>
          <cell r="B46">
            <v>200</v>
          </cell>
          <cell r="D46">
            <v>200</v>
          </cell>
        </row>
        <row r="47">
          <cell r="A47" t="str">
            <v>EL SEIBO</v>
          </cell>
          <cell r="B47">
            <v>56</v>
          </cell>
          <cell r="D47">
            <v>56</v>
          </cell>
        </row>
        <row r="48">
          <cell r="A48" t="str">
            <v>ELIAS PINA</v>
          </cell>
          <cell r="B48">
            <v>6</v>
          </cell>
          <cell r="D48">
            <v>6</v>
          </cell>
        </row>
        <row r="49">
          <cell r="A49" t="str">
            <v>ESPAILLAT</v>
          </cell>
          <cell r="B49">
            <v>156</v>
          </cell>
          <cell r="C49">
            <v>1</v>
          </cell>
          <cell r="D49">
            <v>157</v>
          </cell>
        </row>
        <row r="50">
          <cell r="A50" t="str">
            <v>HATO MAYOR</v>
          </cell>
          <cell r="B50">
            <v>98</v>
          </cell>
          <cell r="D50">
            <v>98</v>
          </cell>
        </row>
        <row r="51">
          <cell r="A51" t="str">
            <v>HERMANAS MIRABAL</v>
          </cell>
          <cell r="B51">
            <v>91</v>
          </cell>
          <cell r="D51">
            <v>91</v>
          </cell>
        </row>
        <row r="52">
          <cell r="A52" t="str">
            <v>INDEPENDENCIA</v>
          </cell>
          <cell r="B52">
            <v>13</v>
          </cell>
          <cell r="D52">
            <v>13</v>
          </cell>
        </row>
        <row r="53">
          <cell r="A53" t="str">
            <v>LA ALTAGRACIA</v>
          </cell>
          <cell r="B53">
            <v>594</v>
          </cell>
          <cell r="C53">
            <v>1</v>
          </cell>
          <cell r="D53">
            <v>595</v>
          </cell>
        </row>
        <row r="54">
          <cell r="A54" t="str">
            <v>LA ROMANA</v>
          </cell>
          <cell r="B54">
            <v>371</v>
          </cell>
          <cell r="D54">
            <v>371</v>
          </cell>
        </row>
        <row r="55">
          <cell r="A55" t="str">
            <v>LA VEGA</v>
          </cell>
          <cell r="B55">
            <v>467</v>
          </cell>
          <cell r="C55">
            <v>3</v>
          </cell>
          <cell r="D55">
            <v>470</v>
          </cell>
        </row>
        <row r="56">
          <cell r="A56" t="str">
            <v>MARIA TRINIDAD SANCHEZ</v>
          </cell>
          <cell r="B56">
            <v>86</v>
          </cell>
          <cell r="D56">
            <v>86</v>
          </cell>
        </row>
        <row r="57">
          <cell r="A57" t="str">
            <v>MONSENOR NOUEL</v>
          </cell>
          <cell r="B57">
            <v>315</v>
          </cell>
          <cell r="D57">
            <v>315</v>
          </cell>
        </row>
        <row r="58">
          <cell r="A58" t="str">
            <v>MONTE CRISTI</v>
          </cell>
          <cell r="B58">
            <v>52</v>
          </cell>
          <cell r="D58">
            <v>52</v>
          </cell>
        </row>
        <row r="59">
          <cell r="A59" t="str">
            <v>MONTE PLATA</v>
          </cell>
          <cell r="B59">
            <v>74</v>
          </cell>
          <cell r="D59">
            <v>74</v>
          </cell>
        </row>
        <row r="60">
          <cell r="A60" t="str">
            <v>PEDERNALES</v>
          </cell>
          <cell r="B60">
            <v>10</v>
          </cell>
          <cell r="D60">
            <v>10</v>
          </cell>
        </row>
        <row r="61">
          <cell r="A61" t="str">
            <v>PERAVIA</v>
          </cell>
          <cell r="B61">
            <v>304</v>
          </cell>
          <cell r="C61">
            <v>1</v>
          </cell>
          <cell r="D61">
            <v>305</v>
          </cell>
        </row>
        <row r="62">
          <cell r="A62" t="str">
            <v>PUERTO PLATA</v>
          </cell>
          <cell r="B62">
            <v>464</v>
          </cell>
          <cell r="C62">
            <v>1</v>
          </cell>
          <cell r="D62">
            <v>465</v>
          </cell>
        </row>
        <row r="63">
          <cell r="A63" t="str">
            <v>SAMANA</v>
          </cell>
          <cell r="B63">
            <v>85</v>
          </cell>
          <cell r="D63">
            <v>85</v>
          </cell>
        </row>
        <row r="64">
          <cell r="A64" t="str">
            <v>SAN CRISTOBAL</v>
          </cell>
          <cell r="B64">
            <v>477</v>
          </cell>
          <cell r="D64">
            <v>477</v>
          </cell>
        </row>
        <row r="65">
          <cell r="A65" t="str">
            <v>SAN JOSE DE OCOA</v>
          </cell>
          <cell r="B65">
            <v>31</v>
          </cell>
          <cell r="D65">
            <v>31</v>
          </cell>
        </row>
        <row r="66">
          <cell r="A66" t="str">
            <v>SAN JUAN</v>
          </cell>
          <cell r="B66">
            <v>138</v>
          </cell>
          <cell r="D66">
            <v>138</v>
          </cell>
        </row>
        <row r="67">
          <cell r="A67" t="str">
            <v>SAN PEDRO DE MACORIS</v>
          </cell>
          <cell r="B67">
            <v>388</v>
          </cell>
          <cell r="C67">
            <v>1</v>
          </cell>
          <cell r="D67">
            <v>389</v>
          </cell>
        </row>
        <row r="68">
          <cell r="A68" t="str">
            <v>SANCHEZ RAMIREZ</v>
          </cell>
          <cell r="B68">
            <v>117</v>
          </cell>
          <cell r="D68">
            <v>117</v>
          </cell>
        </row>
        <row r="69">
          <cell r="A69" t="str">
            <v>SANTIAGO</v>
          </cell>
          <cell r="B69">
            <v>1084</v>
          </cell>
          <cell r="D69">
            <v>1084</v>
          </cell>
        </row>
        <row r="70">
          <cell r="A70" t="str">
            <v>SANTIAGO RODRIGUEZ</v>
          </cell>
          <cell r="B70">
            <v>31</v>
          </cell>
          <cell r="D70">
            <v>31</v>
          </cell>
        </row>
        <row r="71">
          <cell r="A71" t="str">
            <v>SANTO DOMINGO</v>
          </cell>
          <cell r="B71">
            <v>4268</v>
          </cell>
          <cell r="C71">
            <v>9</v>
          </cell>
          <cell r="D71">
            <v>4277</v>
          </cell>
        </row>
        <row r="72">
          <cell r="A72" t="str">
            <v>VALVERDE</v>
          </cell>
          <cell r="B72">
            <v>148</v>
          </cell>
          <cell r="D72">
            <v>148</v>
          </cell>
        </row>
        <row r="107">
          <cell r="A107" t="str">
            <v>AZUA</v>
          </cell>
          <cell r="B107">
            <v>818</v>
          </cell>
          <cell r="D107">
            <v>818</v>
          </cell>
        </row>
        <row r="108">
          <cell r="A108" t="str">
            <v>BAHORUCO</v>
          </cell>
          <cell r="B108">
            <v>100</v>
          </cell>
          <cell r="D108">
            <v>100</v>
          </cell>
        </row>
        <row r="109">
          <cell r="A109" t="str">
            <v>BARAHONA</v>
          </cell>
          <cell r="B109">
            <v>359</v>
          </cell>
          <cell r="C109">
            <v>1</v>
          </cell>
          <cell r="D109">
            <v>360</v>
          </cell>
        </row>
        <row r="110">
          <cell r="A110" t="str">
            <v>DAJABON</v>
          </cell>
          <cell r="B110">
            <v>111</v>
          </cell>
          <cell r="D110">
            <v>111</v>
          </cell>
        </row>
        <row r="111">
          <cell r="A111" t="str">
            <v>DISTRITO NACIONAL</v>
          </cell>
          <cell r="B111">
            <v>2275</v>
          </cell>
          <cell r="C111">
            <v>4</v>
          </cell>
          <cell r="D111">
            <v>2279</v>
          </cell>
        </row>
        <row r="112">
          <cell r="A112" t="str">
            <v>DUARTE</v>
          </cell>
          <cell r="B112">
            <v>249</v>
          </cell>
          <cell r="C112">
            <v>1</v>
          </cell>
          <cell r="D112">
            <v>250</v>
          </cell>
        </row>
        <row r="113">
          <cell r="A113" t="str">
            <v>EL SEIBO</v>
          </cell>
          <cell r="B113">
            <v>203</v>
          </cell>
          <cell r="D113">
            <v>203</v>
          </cell>
        </row>
        <row r="114">
          <cell r="A114" t="str">
            <v>ELIAS PINA</v>
          </cell>
          <cell r="B114">
            <v>130</v>
          </cell>
          <cell r="D114">
            <v>130</v>
          </cell>
        </row>
        <row r="115">
          <cell r="A115" t="str">
            <v>ESPAILLAT</v>
          </cell>
          <cell r="B115">
            <v>189</v>
          </cell>
          <cell r="C115">
            <v>2</v>
          </cell>
          <cell r="D115">
            <v>191</v>
          </cell>
        </row>
        <row r="116">
          <cell r="A116" t="str">
            <v>HATO MAYOR</v>
          </cell>
          <cell r="B116">
            <v>278</v>
          </cell>
          <cell r="D116">
            <v>278</v>
          </cell>
        </row>
        <row r="117">
          <cell r="A117" t="str">
            <v>HERMANAS MIRABAL</v>
          </cell>
          <cell r="B117">
            <v>134</v>
          </cell>
          <cell r="C117">
            <v>1</v>
          </cell>
          <cell r="D117">
            <v>135</v>
          </cell>
        </row>
        <row r="118">
          <cell r="A118" t="str">
            <v>INDEPENDENCIA</v>
          </cell>
          <cell r="B118">
            <v>40</v>
          </cell>
          <cell r="D118">
            <v>40</v>
          </cell>
        </row>
        <row r="119">
          <cell r="A119" t="str">
            <v>LA ALTAGRACIA</v>
          </cell>
          <cell r="B119">
            <v>901</v>
          </cell>
          <cell r="C119">
            <v>3</v>
          </cell>
          <cell r="D119">
            <v>904</v>
          </cell>
        </row>
        <row r="120">
          <cell r="A120" t="str">
            <v>LA ROMANA</v>
          </cell>
          <cell r="B120">
            <v>522</v>
          </cell>
          <cell r="D120">
            <v>522</v>
          </cell>
        </row>
        <row r="121">
          <cell r="A121" t="str">
            <v>LA VEGA</v>
          </cell>
          <cell r="B121">
            <v>530</v>
          </cell>
          <cell r="C121">
            <v>3</v>
          </cell>
          <cell r="D121">
            <v>533</v>
          </cell>
        </row>
        <row r="122">
          <cell r="A122" t="str">
            <v>MARIA TRINIDAD SANCHEZ</v>
          </cell>
          <cell r="B122">
            <v>412</v>
          </cell>
          <cell r="C122">
            <v>1</v>
          </cell>
          <cell r="D122">
            <v>413</v>
          </cell>
        </row>
        <row r="123">
          <cell r="A123" t="str">
            <v>MONSENOR NOUEL</v>
          </cell>
          <cell r="B123">
            <v>547</v>
          </cell>
          <cell r="C123">
            <v>2</v>
          </cell>
          <cell r="D123">
            <v>549</v>
          </cell>
        </row>
        <row r="124">
          <cell r="A124" t="str">
            <v>MONTE CRISTI</v>
          </cell>
          <cell r="B124">
            <v>120</v>
          </cell>
          <cell r="D124">
            <v>120</v>
          </cell>
        </row>
        <row r="125">
          <cell r="A125" t="str">
            <v>MONTE PLATA</v>
          </cell>
          <cell r="B125">
            <v>319</v>
          </cell>
          <cell r="D125">
            <v>319</v>
          </cell>
        </row>
        <row r="126">
          <cell r="A126" t="str">
            <v>PEDERNALES</v>
          </cell>
          <cell r="B126">
            <v>34</v>
          </cell>
          <cell r="D126">
            <v>34</v>
          </cell>
        </row>
        <row r="127">
          <cell r="A127" t="str">
            <v>PERAVIA</v>
          </cell>
          <cell r="B127">
            <v>354</v>
          </cell>
          <cell r="D127">
            <v>354</v>
          </cell>
        </row>
        <row r="128">
          <cell r="A128" t="str">
            <v>PUERTO PLATA</v>
          </cell>
          <cell r="B128">
            <v>390</v>
          </cell>
          <cell r="D128">
            <v>390</v>
          </cell>
        </row>
        <row r="129">
          <cell r="A129" t="str">
            <v>SAMANA</v>
          </cell>
          <cell r="B129">
            <v>376</v>
          </cell>
          <cell r="C129">
            <v>1</v>
          </cell>
          <cell r="D129">
            <v>377</v>
          </cell>
        </row>
        <row r="130">
          <cell r="A130" t="str">
            <v>SAN CRISTOBAL</v>
          </cell>
          <cell r="B130">
            <v>1183</v>
          </cell>
          <cell r="C130">
            <v>2</v>
          </cell>
          <cell r="D130">
            <v>1185</v>
          </cell>
        </row>
        <row r="131">
          <cell r="A131" t="str">
            <v>SAN JOSE DE OCOA</v>
          </cell>
          <cell r="B131">
            <v>132</v>
          </cell>
          <cell r="D131">
            <v>132</v>
          </cell>
        </row>
        <row r="132">
          <cell r="A132" t="str">
            <v>SAN JUAN</v>
          </cell>
          <cell r="B132">
            <v>583</v>
          </cell>
          <cell r="C132">
            <v>1</v>
          </cell>
          <cell r="D132">
            <v>584</v>
          </cell>
        </row>
        <row r="133">
          <cell r="A133" t="str">
            <v>SAN PEDRO DE MACORIS</v>
          </cell>
          <cell r="B133">
            <v>643</v>
          </cell>
          <cell r="C133">
            <v>4</v>
          </cell>
          <cell r="D133">
            <v>647</v>
          </cell>
        </row>
        <row r="134">
          <cell r="A134" t="str">
            <v>SANCHEZ RAMIREZ</v>
          </cell>
          <cell r="B134">
            <v>257</v>
          </cell>
          <cell r="C134">
            <v>2</v>
          </cell>
          <cell r="D134">
            <v>259</v>
          </cell>
        </row>
        <row r="135">
          <cell r="A135" t="str">
            <v>SANTIAGO</v>
          </cell>
          <cell r="B135">
            <v>1015</v>
          </cell>
          <cell r="C135">
            <v>3</v>
          </cell>
          <cell r="D135">
            <v>1018</v>
          </cell>
        </row>
        <row r="136">
          <cell r="A136" t="str">
            <v>SANTIAGO RODRIGUEZ</v>
          </cell>
          <cell r="B136">
            <v>75</v>
          </cell>
          <cell r="C136">
            <v>1</v>
          </cell>
          <cell r="D136">
            <v>76</v>
          </cell>
        </row>
        <row r="137">
          <cell r="A137" t="str">
            <v>SANTO DOMINGO</v>
          </cell>
          <cell r="B137">
            <v>4741</v>
          </cell>
          <cell r="C137">
            <v>20</v>
          </cell>
          <cell r="D137">
            <v>4761</v>
          </cell>
        </row>
        <row r="138">
          <cell r="A138" t="str">
            <v>VALVERDE</v>
          </cell>
          <cell r="B138">
            <v>115</v>
          </cell>
          <cell r="C138">
            <v>1</v>
          </cell>
          <cell r="D138">
            <v>116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87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84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x14ac:dyDescent="0.25">
      <c r="A9" s="119" t="s">
        <v>19</v>
      </c>
      <c r="B9" s="122" t="s">
        <v>65</v>
      </c>
      <c r="C9" s="125" t="s">
        <v>20</v>
      </c>
      <c r="D9" s="18"/>
    </row>
    <row r="10" spans="1:4" x14ac:dyDescent="0.25">
      <c r="A10" s="120"/>
      <c r="B10" s="123"/>
      <c r="C10" s="126"/>
      <c r="D10" s="18"/>
    </row>
    <row r="11" spans="1:4" ht="15.75" thickBot="1" x14ac:dyDescent="0.3">
      <c r="A11" s="121"/>
      <c r="B11" s="124"/>
      <c r="C11" s="127"/>
      <c r="D11" s="18"/>
    </row>
    <row r="12" spans="1:4" x14ac:dyDescent="0.25">
      <c r="A12" s="5" t="s">
        <v>21</v>
      </c>
      <c r="B12" s="83">
        <f>+B34</f>
        <v>41943</v>
      </c>
      <c r="C12" s="21">
        <f>+B12/B16</f>
        <v>0.16730621948495389</v>
      </c>
      <c r="D12" s="18"/>
    </row>
    <row r="13" spans="1:4" x14ac:dyDescent="0.25">
      <c r="A13" s="19" t="s">
        <v>22</v>
      </c>
      <c r="B13" s="20">
        <f>+B51</f>
        <v>121036</v>
      </c>
      <c r="C13" s="22">
        <f>+B13/B16</f>
        <v>0.48279988511982641</v>
      </c>
      <c r="D13" s="18"/>
    </row>
    <row r="14" spans="1:4" x14ac:dyDescent="0.25">
      <c r="A14" s="19" t="s">
        <v>23</v>
      </c>
      <c r="B14" s="20">
        <f>+B68</f>
        <v>37113</v>
      </c>
      <c r="C14" s="22">
        <f>+B14/B16</f>
        <v>0.14803985703800618</v>
      </c>
      <c r="D14" s="18"/>
    </row>
    <row r="15" spans="1:4" x14ac:dyDescent="0.25">
      <c r="A15" s="23" t="s">
        <v>18</v>
      </c>
      <c r="B15" s="24">
        <f>+B85</f>
        <v>50604</v>
      </c>
      <c r="C15" s="22">
        <f>+B15/B16</f>
        <v>0.20185403835721352</v>
      </c>
      <c r="D15" s="18"/>
    </row>
    <row r="16" spans="1:4" x14ac:dyDescent="0.25">
      <c r="A16" s="128" t="s">
        <v>24</v>
      </c>
      <c r="B16" s="130">
        <f>SUM(B12:B15)</f>
        <v>250696</v>
      </c>
      <c r="C16" s="132">
        <f>SUM(C12:C15)</f>
        <v>0.99999999999999989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OCTUBRE'!B21+'TOTAL POR MES NOVIEMBRE'!B21+'TOTAL POR MES DICIEMBRE'!B21</f>
        <v>4693</v>
      </c>
      <c r="C21" s="56">
        <f>+'TOTAL POR MES OCTUBRE'!C21+'TOTAL POR MES NOVIEMBRE'!C21+'TOTAL POR MES DICIEMBRE'!C21</f>
        <v>4693</v>
      </c>
      <c r="D21" s="49">
        <f>+B21-C21</f>
        <v>0</v>
      </c>
    </row>
    <row r="22" spans="1:4" x14ac:dyDescent="0.25">
      <c r="A22" s="4" t="s">
        <v>6</v>
      </c>
      <c r="B22" s="1">
        <f>+'TOTAL POR MES OCTUBRE'!B22+'TOTAL POR MES NOVIEMBRE'!B22+'TOTAL POR MES DICIEMBRE'!B22</f>
        <v>0</v>
      </c>
      <c r="C22" s="56">
        <f>+'TOTAL POR MES OCTUBRE'!C22+'TOTAL POR MES NOVIEMBRE'!C22+'TOTAL POR MES DICIEMBRE'!C22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OCTUBRE'!B23+'TOTAL POR MES NOVIEMBRE'!B23+'TOTAL POR MES DICIEMBRE'!B23</f>
        <v>0</v>
      </c>
      <c r="C23" s="56">
        <f>+'TOTAL POR MES OCTUBRE'!C23+'TOTAL POR MES NOVIEMBRE'!C23+'TOTAL POR MES DICIEMBRE'!C23</f>
        <v>0</v>
      </c>
      <c r="D23" s="3">
        <f t="shared" si="0"/>
        <v>0</v>
      </c>
    </row>
    <row r="24" spans="1:4" x14ac:dyDescent="0.25">
      <c r="A24" s="4" t="s">
        <v>8</v>
      </c>
      <c r="B24" s="1">
        <f>+'TOTAL POR MES OCTUBRE'!B24+'TOTAL POR MES NOVIEMBRE'!B24+'TOTAL POR MES DICIEMBRE'!B24</f>
        <v>247</v>
      </c>
      <c r="C24" s="56">
        <f>+'TOTAL POR MES OCTUBRE'!C24+'TOTAL POR MES NOVIEMBRE'!C24+'TOTAL POR MES DICIEMBRE'!C24</f>
        <v>247</v>
      </c>
      <c r="D24" s="3">
        <f t="shared" si="0"/>
        <v>0</v>
      </c>
    </row>
    <row r="25" spans="1:4" x14ac:dyDescent="0.25">
      <c r="A25" s="4" t="s">
        <v>9</v>
      </c>
      <c r="B25" s="1">
        <f>+'TOTAL POR MES OCTUBRE'!B25+'TOTAL POR MES NOVIEMBRE'!B25+'TOTAL POR MES DICIEMBRE'!B25</f>
        <v>0</v>
      </c>
      <c r="C25" s="56">
        <f>+'TOTAL POR MES OCTUBRE'!C25+'TOTAL POR MES NOVIEMBRE'!C25+'TOTAL POR MES DICIEMBRE'!C25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OCTUBRE'!B26+'TOTAL POR MES NOVIEMBRE'!B26+'TOTAL POR MES DICIEMBRE'!B26</f>
        <v>0</v>
      </c>
      <c r="C26" s="56">
        <f>+'TOTAL POR MES OCTUBRE'!C26+'TOTAL POR MES NOVIEMBRE'!C26+'TOTAL POR MES DICIEMBRE'!C26</f>
        <v>0</v>
      </c>
      <c r="D26" s="3">
        <f t="shared" si="0"/>
        <v>0</v>
      </c>
    </row>
    <row r="27" spans="1:4" x14ac:dyDescent="0.25">
      <c r="A27" s="4" t="s">
        <v>11</v>
      </c>
      <c r="B27" s="1">
        <f>+'TOTAL POR MES OCTUBRE'!B27+'TOTAL POR MES NOVIEMBRE'!B27+'TOTAL POR MES DICIEMBRE'!B27</f>
        <v>181</v>
      </c>
      <c r="C27" s="56">
        <f>+'TOTAL POR MES OCTUBRE'!C27+'TOTAL POR MES NOVIEMBRE'!C27+'TOTAL POR MES DICIEMBRE'!C27</f>
        <v>181</v>
      </c>
      <c r="D27" s="3">
        <f t="shared" si="0"/>
        <v>0</v>
      </c>
    </row>
    <row r="28" spans="1:4" x14ac:dyDescent="0.25">
      <c r="A28" s="4" t="s">
        <v>12</v>
      </c>
      <c r="B28" s="1">
        <f>+'TOTAL POR MES OCTUBRE'!B28+'TOTAL POR MES NOVIEMBRE'!B28+'TOTAL POR MES DICIEMBRE'!B28</f>
        <v>11503</v>
      </c>
      <c r="C28" s="56">
        <f>+'TOTAL POR MES OCTUBRE'!C28+'TOTAL POR MES NOVIEMBRE'!C28+'TOTAL POR MES DICIEMBRE'!C28</f>
        <v>11503</v>
      </c>
      <c r="D28" s="3">
        <f t="shared" si="0"/>
        <v>0</v>
      </c>
    </row>
    <row r="29" spans="1:4" x14ac:dyDescent="0.25">
      <c r="A29" s="4" t="s">
        <v>13</v>
      </c>
      <c r="B29" s="1">
        <f>+'TOTAL POR MES OCTUBRE'!B29+'TOTAL POR MES NOVIEMBRE'!B29+'TOTAL POR MES DICIEMBRE'!B29</f>
        <v>18712</v>
      </c>
      <c r="C29" s="56">
        <f>+'TOTAL POR MES OCTUBRE'!C29+'TOTAL POR MES NOVIEMBRE'!C29+'TOTAL POR MES DICIEMBRE'!C29</f>
        <v>18655</v>
      </c>
      <c r="D29" s="3">
        <f t="shared" si="0"/>
        <v>57</v>
      </c>
    </row>
    <row r="30" spans="1:4" x14ac:dyDescent="0.25">
      <c r="A30" s="4" t="s">
        <v>14</v>
      </c>
      <c r="B30" s="1">
        <f>+'TOTAL POR MES OCTUBRE'!B30+'TOTAL POR MES NOVIEMBRE'!B30+'TOTAL POR MES DICIEMBRE'!B30</f>
        <v>6607</v>
      </c>
      <c r="C30" s="56">
        <f>+'TOTAL POR MES OCTUBRE'!C30+'TOTAL POR MES NOVIEMBRE'!C30+'TOTAL POR MES DICIEMBRE'!C30</f>
        <v>6607</v>
      </c>
      <c r="D30" s="3">
        <f t="shared" si="0"/>
        <v>0</v>
      </c>
    </row>
    <row r="31" spans="1:4" x14ac:dyDescent="0.25">
      <c r="A31" s="4"/>
      <c r="B31" s="1">
        <f>+'TOTAL POR MES OCTUBRE'!B31+'TOTAL POR MES NOVIEMBRE'!B31+'TOTAL POR MES DICIEMBRE'!B31</f>
        <v>0</v>
      </c>
      <c r="C31" s="56">
        <f>+'TOTAL POR MES OCTUBRE'!C31+'TOTAL POR MES NOVIEMBRE'!C31+'TOTAL POR MES DICIEMBRE'!C31</f>
        <v>0</v>
      </c>
      <c r="D31" s="3">
        <f t="shared" si="0"/>
        <v>0</v>
      </c>
    </row>
    <row r="32" spans="1:4" x14ac:dyDescent="0.25">
      <c r="A32" s="4"/>
      <c r="B32" s="1">
        <f>+'TOTAL POR MES OCTUBRE'!B32+'TOTAL POR MES NOVIEMBRE'!B32+'TOTAL POR MES DICIEMBRE'!B32</f>
        <v>0</v>
      </c>
      <c r="C32" s="56">
        <f>+'TOTAL POR MES OCTUBRE'!C32+'TOTAL POR MES NOVIEMBRE'!C32+'TOTAL POR MES DICIEMBRE'!C32</f>
        <v>0</v>
      </c>
      <c r="D32" s="3">
        <f t="shared" si="0"/>
        <v>0</v>
      </c>
    </row>
    <row r="33" spans="1:4" x14ac:dyDescent="0.25">
      <c r="A33" s="4"/>
      <c r="B33" s="1">
        <f>+'TOTAL POR MES OCTUBRE'!B33+'TOTAL POR MES NOVIEMBRE'!B33+'TOTAL POR MES DICIEMBRE'!B33</f>
        <v>0</v>
      </c>
      <c r="C33" s="56">
        <f>+'TOTAL POR MES OCTUBRE'!C33+'TOTAL POR MES NOVIEMBRE'!C33+'TOTAL POR MES DICIEMBRE'!C33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41943</v>
      </c>
      <c r="C34" s="9">
        <f>SUM(C21:C33)</f>
        <v>41886</v>
      </c>
      <c r="D34" s="10">
        <f>SUM(D21:D33)</f>
        <v>57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OCTUBRE'!B38+'TOTAL POR MES NOVIEMBRE'!B38+'TOTAL POR MES DICIEMBRE'!B38</f>
        <v>22180</v>
      </c>
      <c r="C38" s="56">
        <f>+'TOTAL POR MES OCTUBRE'!C38+'TOTAL POR MES NOVIEMBRE'!C38+'TOTAL POR MES DICIEMBRE'!C38</f>
        <v>22100</v>
      </c>
      <c r="D38" s="49">
        <f>+B38-C38</f>
        <v>80</v>
      </c>
    </row>
    <row r="39" spans="1:4" x14ac:dyDescent="0.25">
      <c r="A39" s="4" t="s">
        <v>6</v>
      </c>
      <c r="B39" s="1">
        <f>+'TOTAL POR MES OCTUBRE'!B39+'TOTAL POR MES NOVIEMBRE'!B39+'TOTAL POR MES DICIEMBRE'!B39</f>
        <v>0</v>
      </c>
      <c r="C39" s="56">
        <f>+'TOTAL POR MES OCTUBRE'!C39+'TOTAL POR MES NOVIEMBRE'!C39+'TOTAL POR MES DICIEMBRE'!C39</f>
        <v>0</v>
      </c>
      <c r="D39" s="3">
        <f t="shared" ref="D39:D50" si="1">+B39-C39</f>
        <v>0</v>
      </c>
    </row>
    <row r="40" spans="1:4" x14ac:dyDescent="0.25">
      <c r="A40" s="4" t="s">
        <v>7</v>
      </c>
      <c r="B40" s="1">
        <f>+'TOTAL POR MES OCTUBRE'!B40+'TOTAL POR MES NOVIEMBRE'!B40+'TOTAL POR MES DICIEMBRE'!B40</f>
        <v>0</v>
      </c>
      <c r="C40" s="56">
        <f>+'TOTAL POR MES OCTUBRE'!C40+'TOTAL POR MES NOVIEMBRE'!C40+'TOTAL POR MES DICIEMBRE'!C40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OCTUBRE'!B41+'TOTAL POR MES NOVIEMBRE'!B41+'TOTAL POR MES DICIEMBRE'!B41</f>
        <v>5</v>
      </c>
      <c r="C41" s="56">
        <f>+'TOTAL POR MES OCTUBRE'!C41+'TOTAL POR MES NOVIEMBRE'!C41+'TOTAL POR MES DICIEMBRE'!C41</f>
        <v>5</v>
      </c>
      <c r="D41" s="3">
        <f t="shared" si="1"/>
        <v>0</v>
      </c>
    </row>
    <row r="42" spans="1:4" x14ac:dyDescent="0.25">
      <c r="A42" s="4" t="s">
        <v>9</v>
      </c>
      <c r="B42" s="1">
        <f>+'TOTAL POR MES OCTUBRE'!B42+'TOTAL POR MES NOVIEMBRE'!B42+'TOTAL POR MES DICIEMBRE'!B42</f>
        <v>0</v>
      </c>
      <c r="C42" s="56">
        <f>+'TOTAL POR MES OCTUBRE'!C42+'TOTAL POR MES NOVIEMBRE'!C42+'TOTAL POR MES DICIEMBRE'!C42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OCTUBRE'!B43+'TOTAL POR MES NOVIEMBRE'!B43+'TOTAL POR MES DICIEMBRE'!B43</f>
        <v>71066</v>
      </c>
      <c r="C43" s="56">
        <f>+'TOTAL POR MES OCTUBRE'!C43+'TOTAL POR MES NOVIEMBRE'!C43+'TOTAL POR MES DICIEMBRE'!C43</f>
        <v>70703</v>
      </c>
      <c r="D43" s="3">
        <f t="shared" si="1"/>
        <v>363</v>
      </c>
    </row>
    <row r="44" spans="1:4" x14ac:dyDescent="0.25">
      <c r="A44" s="4" t="s">
        <v>11</v>
      </c>
      <c r="B44" s="1">
        <f>+'TOTAL POR MES OCTUBRE'!B44+'TOTAL POR MES NOVIEMBRE'!B44+'TOTAL POR MES DICIEMBRE'!B44</f>
        <v>41</v>
      </c>
      <c r="C44" s="56">
        <f>+'TOTAL POR MES OCTUBRE'!C44+'TOTAL POR MES NOVIEMBRE'!C44+'TOTAL POR MES DICIEMBRE'!C44</f>
        <v>41</v>
      </c>
      <c r="D44" s="3">
        <f t="shared" si="1"/>
        <v>0</v>
      </c>
    </row>
    <row r="45" spans="1:4" x14ac:dyDescent="0.25">
      <c r="A45" s="4" t="s">
        <v>12</v>
      </c>
      <c r="B45" s="1">
        <f>+'TOTAL POR MES OCTUBRE'!B45+'TOTAL POR MES NOVIEMBRE'!B45+'TOTAL POR MES DICIEMBRE'!B45</f>
        <v>27744</v>
      </c>
      <c r="C45" s="56">
        <f>+'TOTAL POR MES OCTUBRE'!C45+'TOTAL POR MES NOVIEMBRE'!C45+'TOTAL POR MES DICIEMBRE'!C45</f>
        <v>26731</v>
      </c>
      <c r="D45" s="3">
        <f t="shared" si="1"/>
        <v>1013</v>
      </c>
    </row>
    <row r="46" spans="1:4" x14ac:dyDescent="0.25">
      <c r="A46" s="4" t="s">
        <v>13</v>
      </c>
      <c r="B46" s="1">
        <f>+'TOTAL POR MES OCTUBRE'!B46+'TOTAL POR MES NOVIEMBRE'!B46+'TOTAL POR MES DICIEMBRE'!B46</f>
        <v>0</v>
      </c>
      <c r="C46" s="56">
        <f>+'TOTAL POR MES OCTUBRE'!C46+'TOTAL POR MES NOVIEMBRE'!C46+'TOTAL POR MES DICIEMBRE'!C46</f>
        <v>0</v>
      </c>
      <c r="D46" s="3">
        <f t="shared" si="1"/>
        <v>0</v>
      </c>
    </row>
    <row r="47" spans="1:4" x14ac:dyDescent="0.25">
      <c r="A47" s="4" t="s">
        <v>14</v>
      </c>
      <c r="B47" s="1">
        <f>+'TOTAL POR MES OCTUBRE'!B47+'TOTAL POR MES NOVIEMBRE'!B47+'TOTAL POR MES DICIEMBRE'!B47</f>
        <v>0</v>
      </c>
      <c r="C47" s="56">
        <f>+'TOTAL POR MES OCTUBRE'!C47+'TOTAL POR MES NOVIEMBRE'!C47+'TOTAL POR MES DICIEMBRE'!C47</f>
        <v>0</v>
      </c>
      <c r="D47" s="3">
        <f t="shared" si="1"/>
        <v>0</v>
      </c>
    </row>
    <row r="48" spans="1:4" x14ac:dyDescent="0.25">
      <c r="A48" s="4"/>
      <c r="B48" s="1">
        <f>+'TOTAL POR MES OCTUBRE'!B48+'TOTAL POR MES NOVIEMBRE'!B48+'TOTAL POR MES DICIEMBRE'!B48</f>
        <v>0</v>
      </c>
      <c r="C48" s="56">
        <f>+'TOTAL POR MES OCTUBRE'!C48+'TOTAL POR MES NOVIEMBRE'!C48+'TOTAL POR MES DICIEMBRE'!C48</f>
        <v>0</v>
      </c>
      <c r="D48" s="3">
        <f t="shared" si="1"/>
        <v>0</v>
      </c>
    </row>
    <row r="49" spans="1:4" x14ac:dyDescent="0.25">
      <c r="A49" s="4"/>
      <c r="B49" s="1">
        <f>+'TOTAL POR MES OCTUBRE'!B49+'TOTAL POR MES NOVIEMBRE'!B49+'TOTAL POR MES DICIEMBRE'!B49</f>
        <v>0</v>
      </c>
      <c r="C49" s="56">
        <f>+'TOTAL POR MES OCTUBRE'!C49+'TOTAL POR MES NOVIEMBRE'!C49+'TOTAL POR MES DICIEMBRE'!C49</f>
        <v>0</v>
      </c>
      <c r="D49" s="3">
        <f t="shared" si="1"/>
        <v>0</v>
      </c>
    </row>
    <row r="50" spans="1:4" x14ac:dyDescent="0.25">
      <c r="A50" s="4"/>
      <c r="B50" s="1">
        <f>+'TOTAL POR MES OCTUBRE'!B50+'TOTAL POR MES NOVIEMBRE'!B50+'TOTAL POR MES DICIEMBRE'!B50</f>
        <v>0</v>
      </c>
      <c r="C50" s="56">
        <f>+'TOTAL POR MES OCTUBRE'!C50+'TOTAL POR MES NOVIEMBRE'!C50+'TOTAL POR MES DICIEMBRE'!C50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121036</v>
      </c>
      <c r="C51" s="9">
        <f>SUM(C38:C50)</f>
        <v>119580</v>
      </c>
      <c r="D51" s="57">
        <f>SUM(D38:D50)</f>
        <v>1456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OCTUBRE'!B55+'TOTAL POR MES NOVIEMBRE'!B55+'TOTAL POR MES DICIEMBRE'!B55</f>
        <v>2152</v>
      </c>
      <c r="C55" s="56">
        <f>+'TOTAL POR MES OCTUBRE'!C55+'TOTAL POR MES NOVIEMBRE'!C55+'TOTAL POR MES DICIEMBRE'!C55</f>
        <v>2152</v>
      </c>
      <c r="D55" s="49">
        <f>+B55-C55</f>
        <v>0</v>
      </c>
    </row>
    <row r="56" spans="1:4" x14ac:dyDescent="0.25">
      <c r="A56" s="4" t="s">
        <v>6</v>
      </c>
      <c r="B56" s="1">
        <f>+'TOTAL POR MES OCTUBRE'!B56+'TOTAL POR MES NOVIEMBRE'!B56+'TOTAL POR MES DICIEMBRE'!B56</f>
        <v>0</v>
      </c>
      <c r="C56" s="56">
        <f>+'TOTAL POR MES OCTUBRE'!C56+'TOTAL POR MES NOVIEMBRE'!C56+'TOTAL POR MES DICIEMBRE'!C56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OCTUBRE'!B57+'TOTAL POR MES NOVIEMBRE'!B57+'TOTAL POR MES DICIEMBRE'!B57</f>
        <v>0</v>
      </c>
      <c r="C57" s="56">
        <f>+'TOTAL POR MES OCTUBRE'!C57+'TOTAL POR MES NOVIEMBRE'!C57+'TOTAL POR MES DICIEMBRE'!C57</f>
        <v>0</v>
      </c>
      <c r="D57" s="3">
        <f t="shared" si="2"/>
        <v>0</v>
      </c>
    </row>
    <row r="58" spans="1:4" x14ac:dyDescent="0.25">
      <c r="A58" s="4" t="s">
        <v>8</v>
      </c>
      <c r="B58" s="1">
        <f>+'TOTAL POR MES OCTUBRE'!B58+'TOTAL POR MES NOVIEMBRE'!B58+'TOTAL POR MES DICIEMBRE'!B58</f>
        <v>32</v>
      </c>
      <c r="C58" s="56">
        <f>+'TOTAL POR MES OCTUBRE'!C58+'TOTAL POR MES NOVIEMBRE'!C58+'TOTAL POR MES DICIEMBRE'!C58</f>
        <v>32</v>
      </c>
      <c r="D58" s="3">
        <f t="shared" si="2"/>
        <v>0</v>
      </c>
    </row>
    <row r="59" spans="1:4" x14ac:dyDescent="0.25">
      <c r="A59" s="4" t="s">
        <v>9</v>
      </c>
      <c r="B59" s="1">
        <f>+'TOTAL POR MES OCTUBRE'!B59+'TOTAL POR MES NOVIEMBRE'!B59+'TOTAL POR MES DICIEMBRE'!B59</f>
        <v>0</v>
      </c>
      <c r="C59" s="56">
        <f>+'TOTAL POR MES OCTUBRE'!C59+'TOTAL POR MES NOVIEMBRE'!C59+'TOTAL POR MES DICIEMBRE'!C59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OCTUBRE'!B60+'TOTAL POR MES NOVIEMBRE'!B60+'TOTAL POR MES DICIEMBRE'!B60</f>
        <v>0</v>
      </c>
      <c r="C60" s="56">
        <f>+'TOTAL POR MES OCTUBRE'!C60+'TOTAL POR MES NOVIEMBRE'!C60+'TOTAL POR MES DICIEMBRE'!C60</f>
        <v>0</v>
      </c>
      <c r="D60" s="3">
        <f t="shared" si="2"/>
        <v>0</v>
      </c>
    </row>
    <row r="61" spans="1:4" x14ac:dyDescent="0.25">
      <c r="A61" s="4" t="s">
        <v>11</v>
      </c>
      <c r="B61" s="1">
        <f>+'TOTAL POR MES OCTUBRE'!B61+'TOTAL POR MES NOVIEMBRE'!B61+'TOTAL POR MES DICIEMBRE'!B61</f>
        <v>5</v>
      </c>
      <c r="C61" s="56">
        <f>+'TOTAL POR MES OCTUBRE'!C61+'TOTAL POR MES NOVIEMBRE'!C61+'TOTAL POR MES DICIEMBRE'!C61</f>
        <v>5</v>
      </c>
      <c r="D61" s="3">
        <f t="shared" si="2"/>
        <v>0</v>
      </c>
    </row>
    <row r="62" spans="1:4" x14ac:dyDescent="0.25">
      <c r="A62" s="4" t="s">
        <v>12</v>
      </c>
      <c r="B62" s="1">
        <f>+'TOTAL POR MES OCTUBRE'!B62+'TOTAL POR MES NOVIEMBRE'!B62+'TOTAL POR MES DICIEMBRE'!B62</f>
        <v>2480</v>
      </c>
      <c r="C62" s="56">
        <f>+'TOTAL POR MES OCTUBRE'!C62+'TOTAL POR MES NOVIEMBRE'!C62+'TOTAL POR MES DICIEMBRE'!C62</f>
        <v>2480</v>
      </c>
      <c r="D62" s="3">
        <f t="shared" si="2"/>
        <v>0</v>
      </c>
    </row>
    <row r="63" spans="1:4" x14ac:dyDescent="0.25">
      <c r="A63" s="4" t="s">
        <v>13</v>
      </c>
      <c r="B63" s="1">
        <f>+'TOTAL POR MES OCTUBRE'!B63+'TOTAL POR MES NOVIEMBRE'!B63+'TOTAL POR MES DICIEMBRE'!B63</f>
        <v>22473</v>
      </c>
      <c r="C63" s="56">
        <f>+'TOTAL POR MES OCTUBRE'!C63+'TOTAL POR MES NOVIEMBRE'!C63+'TOTAL POR MES DICIEMBRE'!C63</f>
        <v>22439</v>
      </c>
      <c r="D63" s="3">
        <f t="shared" si="2"/>
        <v>34</v>
      </c>
    </row>
    <row r="64" spans="1:4" x14ac:dyDescent="0.25">
      <c r="A64" s="4" t="s">
        <v>14</v>
      </c>
      <c r="B64" s="1">
        <f>+'TOTAL POR MES OCTUBRE'!B64+'TOTAL POR MES NOVIEMBRE'!B64+'TOTAL POR MES DICIEMBRE'!B64</f>
        <v>9971</v>
      </c>
      <c r="C64" s="56">
        <f>+'TOTAL POR MES OCTUBRE'!C64+'TOTAL POR MES NOVIEMBRE'!C64+'TOTAL POR MES DICIEMBRE'!C64</f>
        <v>9971</v>
      </c>
      <c r="D64" s="3">
        <f t="shared" si="2"/>
        <v>0</v>
      </c>
    </row>
    <row r="65" spans="1:4" x14ac:dyDescent="0.25">
      <c r="A65" s="4"/>
      <c r="B65" s="1">
        <f>+'TOTAL POR MES OCTUBRE'!B65+'TOTAL POR MES NOVIEMBRE'!B65+'TOTAL POR MES DICIEMBRE'!B65</f>
        <v>0</v>
      </c>
      <c r="C65" s="56">
        <f>+'TOTAL POR MES OCTUBRE'!C65+'TOTAL POR MES NOVIEMBRE'!C65+'TOTAL POR MES DICIEMBRE'!C65</f>
        <v>0</v>
      </c>
      <c r="D65" s="3">
        <f t="shared" si="2"/>
        <v>0</v>
      </c>
    </row>
    <row r="66" spans="1:4" x14ac:dyDescent="0.25">
      <c r="A66" s="4"/>
      <c r="B66" s="1">
        <f>+'TOTAL POR MES OCTUBRE'!B66+'TOTAL POR MES NOVIEMBRE'!B66+'TOTAL POR MES DICIEMBRE'!B66</f>
        <v>0</v>
      </c>
      <c r="C66" s="56">
        <f>+'TOTAL POR MES OCTUBRE'!C66+'TOTAL POR MES NOVIEMBRE'!C66+'TOTAL POR MES DICIEMBRE'!C66</f>
        <v>0</v>
      </c>
      <c r="D66" s="3">
        <f t="shared" si="2"/>
        <v>0</v>
      </c>
    </row>
    <row r="67" spans="1:4" x14ac:dyDescent="0.25">
      <c r="A67" s="4"/>
      <c r="B67" s="1">
        <f>+'TOTAL POR MES OCTUBRE'!B67+'TOTAL POR MES NOVIEMBRE'!B67+'TOTAL POR MES DICIEMBRE'!B67</f>
        <v>0</v>
      </c>
      <c r="C67" s="56">
        <f>+'TOTAL POR MES OCTUBRE'!C67+'TOTAL POR MES NOVIEMBRE'!C67+'TOTAL POR MES DICIEMBRE'!C67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37113</v>
      </c>
      <c r="C68" s="9">
        <f>SUM(C55:C67)</f>
        <v>37079</v>
      </c>
      <c r="D68" s="57">
        <f>SUM(D55:D67)</f>
        <v>34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OCTUBRE'!B72+'TOTAL POR MES NOVIEMBRE'!B72+'TOTAL POR MES DICIEMBRE'!B72</f>
        <v>3975</v>
      </c>
      <c r="C72" s="56">
        <f>+'TOTAL POR MES OCTUBRE'!C72+'TOTAL POR MES NOVIEMBRE'!C72+'TOTAL POR MES DICIEMBRE'!C72</f>
        <v>3975</v>
      </c>
      <c r="D72" s="49">
        <f>+B72-C72</f>
        <v>0</v>
      </c>
    </row>
    <row r="73" spans="1:4" x14ac:dyDescent="0.25">
      <c r="A73" s="4" t="s">
        <v>6</v>
      </c>
      <c r="B73" s="1">
        <f>+'TOTAL POR MES OCTUBRE'!B73+'TOTAL POR MES NOVIEMBRE'!B73+'TOTAL POR MES DICIEMBRE'!B73</f>
        <v>0</v>
      </c>
      <c r="C73" s="56">
        <f>+'TOTAL POR MES OCTUBRE'!C73+'TOTAL POR MES NOVIEMBRE'!C73+'TOTAL POR MES DICIEMBRE'!C73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OCTUBRE'!B74+'TOTAL POR MES NOVIEMBRE'!B74+'TOTAL POR MES DICIEMBRE'!B74</f>
        <v>0</v>
      </c>
      <c r="C74" s="56">
        <f>+'TOTAL POR MES OCTUBRE'!C74+'TOTAL POR MES NOVIEMBRE'!C74+'TOTAL POR MES DICIEMBRE'!C74</f>
        <v>0</v>
      </c>
      <c r="D74" s="3">
        <f t="shared" si="3"/>
        <v>0</v>
      </c>
    </row>
    <row r="75" spans="1:4" x14ac:dyDescent="0.25">
      <c r="A75" s="4" t="s">
        <v>8</v>
      </c>
      <c r="B75" s="1">
        <f>+'TOTAL POR MES OCTUBRE'!B75+'TOTAL POR MES NOVIEMBRE'!B75+'TOTAL POR MES DICIEMBRE'!B75</f>
        <v>5</v>
      </c>
      <c r="C75" s="56">
        <f>+'TOTAL POR MES OCTUBRE'!C75+'TOTAL POR MES NOVIEMBRE'!C75+'TOTAL POR MES DICIEMBRE'!C75</f>
        <v>5</v>
      </c>
      <c r="D75" s="3">
        <f t="shared" si="3"/>
        <v>0</v>
      </c>
    </row>
    <row r="76" spans="1:4" x14ac:dyDescent="0.25">
      <c r="A76" s="4" t="s">
        <v>9</v>
      </c>
      <c r="B76" s="1">
        <f>+'TOTAL POR MES OCTUBRE'!B76+'TOTAL POR MES NOVIEMBRE'!B76+'TOTAL POR MES DICIEMBRE'!B76</f>
        <v>0</v>
      </c>
      <c r="C76" s="56">
        <f>+'TOTAL POR MES OCTUBRE'!C76+'TOTAL POR MES NOVIEMBRE'!C76+'TOTAL POR MES DICIEMBRE'!C76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OCTUBRE'!B77+'TOTAL POR MES NOVIEMBRE'!B77+'TOTAL POR MES DICIEMBRE'!B77</f>
        <v>0</v>
      </c>
      <c r="C77" s="56">
        <f>+'TOTAL POR MES OCTUBRE'!C77+'TOTAL POR MES NOVIEMBRE'!C77+'TOTAL POR MES DICIEMBRE'!C77</f>
        <v>0</v>
      </c>
      <c r="D77" s="3">
        <f t="shared" si="3"/>
        <v>0</v>
      </c>
    </row>
    <row r="78" spans="1:4" x14ac:dyDescent="0.25">
      <c r="A78" s="4" t="s">
        <v>11</v>
      </c>
      <c r="B78" s="1">
        <f>+'TOTAL POR MES OCTUBRE'!B78+'TOTAL POR MES NOVIEMBRE'!B78+'TOTAL POR MES DICIEMBRE'!B78</f>
        <v>9</v>
      </c>
      <c r="C78" s="56">
        <f>+'TOTAL POR MES OCTUBRE'!C78+'TOTAL POR MES NOVIEMBRE'!C78+'TOTAL POR MES DICIEMBRE'!C78</f>
        <v>9</v>
      </c>
      <c r="D78" s="3">
        <f t="shared" si="3"/>
        <v>0</v>
      </c>
    </row>
    <row r="79" spans="1:4" x14ac:dyDescent="0.25">
      <c r="A79" s="4" t="s">
        <v>12</v>
      </c>
      <c r="B79" s="1">
        <f>+'TOTAL POR MES OCTUBRE'!B79+'TOTAL POR MES NOVIEMBRE'!B79+'TOTAL POR MES DICIEMBRE'!B79</f>
        <v>3456</v>
      </c>
      <c r="C79" s="56">
        <f>+'TOTAL POR MES OCTUBRE'!C79+'TOTAL POR MES NOVIEMBRE'!C79+'TOTAL POR MES DICIEMBRE'!C79</f>
        <v>3456</v>
      </c>
      <c r="D79" s="3">
        <f t="shared" si="3"/>
        <v>0</v>
      </c>
    </row>
    <row r="80" spans="1:4" x14ac:dyDescent="0.25">
      <c r="A80" s="4" t="s">
        <v>13</v>
      </c>
      <c r="B80" s="1">
        <f>+'TOTAL POR MES OCTUBRE'!B80+'TOTAL POR MES NOVIEMBRE'!B80+'TOTAL POR MES DICIEMBRE'!B80</f>
        <v>36401</v>
      </c>
      <c r="C80" s="56">
        <f>+'TOTAL POR MES OCTUBRE'!C80+'TOTAL POR MES NOVIEMBRE'!C80+'TOTAL POR MES DICIEMBRE'!C80</f>
        <v>36341</v>
      </c>
      <c r="D80" s="3">
        <f t="shared" si="3"/>
        <v>60</v>
      </c>
    </row>
    <row r="81" spans="1:4" x14ac:dyDescent="0.25">
      <c r="A81" s="4" t="s">
        <v>14</v>
      </c>
      <c r="B81" s="1">
        <f>+'TOTAL POR MES OCTUBRE'!B81+'TOTAL POR MES NOVIEMBRE'!B81+'TOTAL POR MES DICIEMBRE'!B81</f>
        <v>6758</v>
      </c>
      <c r="C81" s="56">
        <f>+'TOTAL POR MES OCTUBRE'!C81+'TOTAL POR MES NOVIEMBRE'!C81+'TOTAL POR MES DICIEMBRE'!C81</f>
        <v>6758</v>
      </c>
      <c r="D81" s="3">
        <f t="shared" si="3"/>
        <v>0</v>
      </c>
    </row>
    <row r="82" spans="1:4" x14ac:dyDescent="0.25">
      <c r="A82" s="4"/>
      <c r="B82" s="1">
        <f>+'TOTAL POR MES OCTUBRE'!B82+'TOTAL POR MES NOVIEMBRE'!B82+'TOTAL POR MES DICIEMBRE'!B82</f>
        <v>0</v>
      </c>
      <c r="C82" s="56">
        <f>+'TOTAL POR MES OCTUBRE'!C82+'TOTAL POR MES NOVIEMBRE'!C82+'TOTAL POR MES DICIEMBRE'!C82</f>
        <v>0</v>
      </c>
      <c r="D82" s="3">
        <f t="shared" si="3"/>
        <v>0</v>
      </c>
    </row>
    <row r="83" spans="1:4" x14ac:dyDescent="0.25">
      <c r="A83" s="4"/>
      <c r="B83" s="1">
        <f>+'TOTAL POR MES OCTUBRE'!B83+'TOTAL POR MES NOVIEMBRE'!B83+'TOTAL POR MES DICIEMBRE'!B83</f>
        <v>0</v>
      </c>
      <c r="C83" s="56">
        <f>+'TOTAL POR MES OCTUBRE'!C83+'TOTAL POR MES NOVIEMBRE'!C83+'TOTAL POR MES DICIEMBRE'!C83</f>
        <v>0</v>
      </c>
      <c r="D83" s="3">
        <f t="shared" si="3"/>
        <v>0</v>
      </c>
    </row>
    <row r="84" spans="1:4" x14ac:dyDescent="0.25">
      <c r="A84" s="4"/>
      <c r="B84" s="1">
        <f>+'TOTAL POR MES OCTUBRE'!B84+'TOTAL POR MES NOVIEMBRE'!B84+'TOTAL POR MES DICIEMBRE'!B84</f>
        <v>0</v>
      </c>
      <c r="C84" s="56">
        <f>+'TOTAL POR MES OCTUBRE'!C84+'TOTAL POR MES NOVIEMBRE'!C84+'TOTAL POR MES DICIEMBRE'!C84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50604</v>
      </c>
      <c r="C85" s="13">
        <f>SUM(C72:C84)</f>
        <v>50544</v>
      </c>
      <c r="D85" s="90">
        <f>SUM(D72:D84)</f>
        <v>60</v>
      </c>
    </row>
    <row r="87" spans="1:4" x14ac:dyDescent="0.25">
      <c r="A87" s="4" t="s">
        <v>10</v>
      </c>
      <c r="B87" s="102">
        <f>+B77+B60+B43+B26</f>
        <v>71066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paperSize="5" scale="7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9"/>
  <sheetViews>
    <sheetView showGridLines="0" topLeftCell="P1" workbookViewId="0">
      <selection activeCell="V4" sqref="V4:AA49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TRIMESTRE '!B3:C3</f>
        <v>OCTUBRE - DICIEMBRE 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68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71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f>+'TOTAL OCTUBRE POR REGIÓN'!B7+'TOTAL NOVIEMBRE POR REGIÓN'!B7+'TOTAL DICIEMBRE POR REGIÓN'!B7</f>
        <v>653</v>
      </c>
      <c r="C7" s="30">
        <f>+'TOTAL OCTUBRE POR REGIÓN'!C7+'TOTAL NOVIEMBRE POR REGIÓN'!C7+'TOTAL DICIEMBRE POR REGIÓN'!C7</f>
        <v>652</v>
      </c>
      <c r="D7" s="86">
        <f t="shared" ref="D7:D21" si="0">+C7/B7</f>
        <v>0.99846860643185298</v>
      </c>
      <c r="E7" s="68">
        <f t="shared" ref="E7:E21" si="1">+B7-C7</f>
        <v>1</v>
      </c>
      <c r="F7" s="86">
        <f t="shared" ref="F7:F21" si="2">+E7/B7</f>
        <v>1.5313935681470138E-3</v>
      </c>
      <c r="G7" s="25"/>
      <c r="H7" s="66" t="s">
        <v>31</v>
      </c>
      <c r="I7" s="29">
        <f>+'TOTAL OCTUBRE POR REGIÓN'!I7+'TOTAL NOVIEMBRE POR REGIÓN'!I7+'TOTAL DICIEMBRE POR REGIÓN'!I7</f>
        <v>0</v>
      </c>
      <c r="J7" s="29">
        <f>+'TOTAL OCTUBRE POR REGIÓN'!J7+'TOTAL NOVIEMBRE POR REGIÓN'!J7+'TOTAL DICIEMBRE POR REGIÓN'!J7</f>
        <v>0</v>
      </c>
      <c r="K7" s="67">
        <v>0</v>
      </c>
      <c r="L7" s="30">
        <f t="shared" ref="L7:L21" si="3">+I7-J7</f>
        <v>0</v>
      </c>
      <c r="M7" s="69">
        <v>0</v>
      </c>
      <c r="N7" s="26"/>
      <c r="O7" s="66" t="s">
        <v>31</v>
      </c>
      <c r="P7" s="29">
        <f>+'TOTAL OCTUBRE POR REGIÓN'!P7+'TOTAL NOVIEMBRE POR REGIÓN'!P7+'TOTAL DICIEMBRE POR REGIÓN'!P7</f>
        <v>620</v>
      </c>
      <c r="Q7" s="29">
        <f>+'TOTAL OCTUBRE POR REGIÓN'!Q7+'TOTAL NOVIEMBRE POR REGIÓN'!Q7+'TOTAL DICIEMBRE POR REGIÓN'!Q7</f>
        <v>620</v>
      </c>
      <c r="R7" s="86">
        <f t="shared" ref="R7:R21" si="4">+Q7/P7</f>
        <v>1</v>
      </c>
      <c r="S7" s="30">
        <f t="shared" ref="S7:S20" si="5">+P7-Q7</f>
        <v>0</v>
      </c>
      <c r="T7" s="86">
        <f t="shared" ref="T7:T21" si="6">+S7/P7</f>
        <v>0</v>
      </c>
      <c r="U7" s="26"/>
      <c r="V7" s="66" t="s">
        <v>31</v>
      </c>
      <c r="W7" s="29">
        <f>+'TOTAL OCTUBRE POR REGIÓN'!W7+'TOTAL NOVIEMBRE POR REGIÓN'!W7+'TOTAL DICIEMBRE POR REGIÓN'!W7</f>
        <v>593</v>
      </c>
      <c r="X7" s="29">
        <f>+'TOTAL OCTUBRE POR REGIÓN'!X7+'TOTAL NOVIEMBRE POR REGIÓN'!X7+'TOTAL DICIEMBRE POR REGIÓN'!X7</f>
        <v>592</v>
      </c>
      <c r="Y7" s="86">
        <f t="shared" ref="Y7:Y21" si="7">+X7/W7</f>
        <v>0.99831365935919059</v>
      </c>
      <c r="Z7" s="30">
        <f t="shared" ref="Z7:Z20" si="8">+W7-X7</f>
        <v>1</v>
      </c>
      <c r="AA7" s="86">
        <f t="shared" ref="AA7:AA21" si="9">+Z7/W7</f>
        <v>1.6863406408094434E-3</v>
      </c>
    </row>
    <row r="8" spans="1:27" x14ac:dyDescent="0.25">
      <c r="A8" s="66" t="s">
        <v>32</v>
      </c>
      <c r="B8" s="29">
        <f>+'TOTAL OCTUBRE POR REGIÓN'!B8+'TOTAL NOVIEMBRE POR REGIÓN'!B8+'TOTAL DICIEMBRE POR REGIÓN'!B8</f>
        <v>279</v>
      </c>
      <c r="C8" s="30">
        <f>+'TOTAL OCTUBRE POR REGIÓN'!C8+'TOTAL NOVIEMBRE POR REGIÓN'!C8+'TOTAL DICIEMBRE POR REGIÓN'!C8</f>
        <v>279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>
        <f>+'TOTAL OCTUBRE POR REGIÓN'!I8+'TOTAL NOVIEMBRE POR REGIÓN'!I8+'TOTAL DICIEMBRE POR REGIÓN'!I8</f>
        <v>0</v>
      </c>
      <c r="J8" s="29">
        <f>+'TOTAL OCTUBRE POR REGIÓN'!J8+'TOTAL NOVIEMBRE POR REGIÓN'!J8+'TOTAL DICIEMBRE POR REGIÓN'!J8</f>
        <v>0</v>
      </c>
      <c r="K8" s="67">
        <v>0</v>
      </c>
      <c r="L8" s="30">
        <f t="shared" si="3"/>
        <v>0</v>
      </c>
      <c r="M8" s="69">
        <v>0</v>
      </c>
      <c r="N8" s="26"/>
      <c r="O8" s="66" t="s">
        <v>32</v>
      </c>
      <c r="P8" s="29">
        <f>+'TOTAL OCTUBRE POR REGIÓN'!P8+'TOTAL NOVIEMBRE POR REGIÓN'!P8+'TOTAL DICIEMBRE POR REGIÓN'!P8</f>
        <v>260</v>
      </c>
      <c r="Q8" s="29">
        <f>+'TOTAL OCTUBRE POR REGIÓN'!Q8+'TOTAL NOVIEMBRE POR REGIÓN'!Q8+'TOTAL DICIEMBRE POR REGIÓN'!Q8</f>
        <v>260</v>
      </c>
      <c r="R8" s="86">
        <f t="shared" si="4"/>
        <v>1</v>
      </c>
      <c r="S8" s="30">
        <f t="shared" si="5"/>
        <v>0</v>
      </c>
      <c r="T8" s="86">
        <f t="shared" si="6"/>
        <v>0</v>
      </c>
      <c r="U8" s="26"/>
      <c r="V8" s="66" t="s">
        <v>32</v>
      </c>
      <c r="W8" s="29">
        <f>+'TOTAL OCTUBRE POR REGIÓN'!W8+'TOTAL NOVIEMBRE POR REGIÓN'!W8+'TOTAL DICIEMBRE POR REGIÓN'!W8</f>
        <v>356</v>
      </c>
      <c r="X8" s="29">
        <f>+'TOTAL OCTUBRE POR REGIÓN'!X8+'TOTAL NOVIEMBRE POR REGIÓN'!X8+'TOTAL DICIEMBRE POR REGIÓN'!X8</f>
        <v>354</v>
      </c>
      <c r="Y8" s="86">
        <f t="shared" si="7"/>
        <v>0.9943820224719101</v>
      </c>
      <c r="Z8" s="30">
        <f t="shared" si="8"/>
        <v>2</v>
      </c>
      <c r="AA8" s="86">
        <f t="shared" si="9"/>
        <v>5.6179775280898875E-3</v>
      </c>
    </row>
    <row r="9" spans="1:27" x14ac:dyDescent="0.25">
      <c r="A9" s="66" t="s">
        <v>33</v>
      </c>
      <c r="B9" s="29">
        <f>+'TOTAL OCTUBRE POR REGIÓN'!B9+'TOTAL NOVIEMBRE POR REGIÓN'!B9+'TOTAL DICIEMBRE POR REGIÓN'!B9</f>
        <v>299</v>
      </c>
      <c r="C9" s="30">
        <f>+'TOTAL OCTUBRE POR REGIÓN'!C9+'TOTAL NOVIEMBRE POR REGIÓN'!C9+'TOTAL DICIEMBRE POR REGIÓN'!C9</f>
        <v>299</v>
      </c>
      <c r="D9" s="86">
        <f t="shared" si="0"/>
        <v>1</v>
      </c>
      <c r="E9" s="68">
        <f t="shared" si="1"/>
        <v>0</v>
      </c>
      <c r="F9" s="86">
        <f t="shared" si="2"/>
        <v>0</v>
      </c>
      <c r="G9" s="25"/>
      <c r="H9" s="66" t="s">
        <v>33</v>
      </c>
      <c r="I9" s="29">
        <f>+'TOTAL OCTUBRE POR REGIÓN'!I9+'TOTAL NOVIEMBRE POR REGIÓN'!I9+'TOTAL DICIEMBRE POR REGIÓN'!I9</f>
        <v>0</v>
      </c>
      <c r="J9" s="29">
        <f>+'TOTAL OCTUBRE POR REGIÓN'!J9+'TOTAL NOVIEMBRE POR REGIÓN'!J9+'TOTAL DICIEMBRE POR REGIÓN'!J9</f>
        <v>0</v>
      </c>
      <c r="K9" s="67">
        <v>0</v>
      </c>
      <c r="L9" s="30">
        <f t="shared" si="3"/>
        <v>0</v>
      </c>
      <c r="M9" s="69">
        <v>0</v>
      </c>
      <c r="N9" s="26"/>
      <c r="O9" s="66" t="s">
        <v>33</v>
      </c>
      <c r="P9" s="29">
        <f>+'TOTAL OCTUBRE POR REGIÓN'!P9+'TOTAL NOVIEMBRE POR REGIÓN'!P9+'TOTAL DICIEMBRE POR REGIÓN'!P9</f>
        <v>279</v>
      </c>
      <c r="Q9" s="29">
        <f>+'TOTAL OCTUBRE POR REGIÓN'!Q9+'TOTAL NOVIEMBRE POR REGIÓN'!Q9+'TOTAL DICIEMBRE POR REGIÓN'!Q9</f>
        <v>279</v>
      </c>
      <c r="R9" s="86">
        <f t="shared" si="4"/>
        <v>1</v>
      </c>
      <c r="S9" s="30">
        <f t="shared" si="5"/>
        <v>0</v>
      </c>
      <c r="T9" s="86">
        <f t="shared" si="6"/>
        <v>0</v>
      </c>
      <c r="U9" s="26"/>
      <c r="V9" s="66" t="s">
        <v>33</v>
      </c>
      <c r="W9" s="29">
        <f>+'TOTAL OCTUBRE POR REGIÓN'!W9+'TOTAL NOVIEMBRE POR REGIÓN'!W9+'TOTAL DICIEMBRE POR REGIÓN'!W9</f>
        <v>1097</v>
      </c>
      <c r="X9" s="29">
        <f>+'TOTAL OCTUBRE POR REGIÓN'!X9+'TOTAL NOVIEMBRE POR REGIÓN'!X9+'TOTAL DICIEMBRE POR REGIÓN'!X9</f>
        <v>1096</v>
      </c>
      <c r="Y9" s="86">
        <f t="shared" si="7"/>
        <v>0.99908842297174116</v>
      </c>
      <c r="Z9" s="30">
        <f t="shared" si="8"/>
        <v>1</v>
      </c>
      <c r="AA9" s="86">
        <f t="shared" si="9"/>
        <v>9.1157702825888785E-4</v>
      </c>
    </row>
    <row r="10" spans="1:27" x14ac:dyDescent="0.25">
      <c r="A10" s="66" t="s">
        <v>34</v>
      </c>
      <c r="B10" s="29">
        <f>+'TOTAL OCTUBRE POR REGIÓN'!B10+'TOTAL NOVIEMBRE POR REGIÓN'!B10+'TOTAL DICIEMBRE POR REGIÓN'!B10</f>
        <v>183</v>
      </c>
      <c r="C10" s="30">
        <f>+'TOTAL OCTUBRE POR REGIÓN'!C10+'TOTAL NOVIEMBRE POR REGIÓN'!C10+'TOTAL DICIEMBRE POR REGIÓN'!C10</f>
        <v>183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34</v>
      </c>
      <c r="I10" s="29">
        <f>+'TOTAL OCTUBRE POR REGIÓN'!I10+'TOTAL NOVIEMBRE POR REGIÓN'!I10+'TOTAL DICIEMBRE POR REGIÓN'!I10</f>
        <v>0</v>
      </c>
      <c r="J10" s="29">
        <f>+'TOTAL OCTUBRE POR REGIÓN'!J10+'TOTAL NOVIEMBRE POR REGIÓN'!J10+'TOTAL DICIEMBRE POR REGIÓN'!J10</f>
        <v>0</v>
      </c>
      <c r="K10" s="67">
        <v>0</v>
      </c>
      <c r="L10" s="30">
        <f t="shared" si="3"/>
        <v>0</v>
      </c>
      <c r="M10" s="69">
        <v>0</v>
      </c>
      <c r="N10" s="26"/>
      <c r="O10" s="66" t="s">
        <v>34</v>
      </c>
      <c r="P10" s="29">
        <f>+'TOTAL OCTUBRE POR REGIÓN'!P10+'TOTAL NOVIEMBRE POR REGIÓN'!P10+'TOTAL DICIEMBRE POR REGIÓN'!P10</f>
        <v>204</v>
      </c>
      <c r="Q10" s="29">
        <f>+'TOTAL OCTUBRE POR REGIÓN'!Q10+'TOTAL NOVIEMBRE POR REGIÓN'!Q10+'TOTAL DICIEMBRE POR REGIÓN'!Q10</f>
        <v>204</v>
      </c>
      <c r="R10" s="86">
        <f t="shared" si="4"/>
        <v>1</v>
      </c>
      <c r="S10" s="30">
        <f t="shared" si="5"/>
        <v>0</v>
      </c>
      <c r="T10" s="86">
        <f t="shared" si="6"/>
        <v>0</v>
      </c>
      <c r="U10" s="26"/>
      <c r="V10" s="66" t="s">
        <v>34</v>
      </c>
      <c r="W10" s="29">
        <f>+'TOTAL OCTUBRE POR REGIÓN'!W10+'TOTAL NOVIEMBRE POR REGIÓN'!W10+'TOTAL DICIEMBRE POR REGIÓN'!W10</f>
        <v>910</v>
      </c>
      <c r="X10" s="29">
        <f>+'TOTAL OCTUBRE POR REGIÓN'!X10+'TOTAL NOVIEMBRE POR REGIÓN'!X10+'TOTAL DICIEMBRE POR REGIÓN'!X10</f>
        <v>909</v>
      </c>
      <c r="Y10" s="86">
        <f t="shared" si="7"/>
        <v>0.99890109890109891</v>
      </c>
      <c r="Z10" s="30">
        <f t="shared" si="8"/>
        <v>1</v>
      </c>
      <c r="AA10" s="86">
        <f t="shared" si="9"/>
        <v>1.0989010989010989E-3</v>
      </c>
    </row>
    <row r="11" spans="1:27" x14ac:dyDescent="0.25">
      <c r="A11" s="66" t="s">
        <v>35</v>
      </c>
      <c r="B11" s="29">
        <f>+'TOTAL OCTUBRE POR REGIÓN'!B11+'TOTAL NOVIEMBRE POR REGIÓN'!B11+'TOTAL DICIEMBRE POR REGIÓN'!B11</f>
        <v>67</v>
      </c>
      <c r="C11" s="30">
        <f>+'TOTAL OCTUBRE POR REGIÓN'!C11+'TOTAL NOVIEMBRE POR REGIÓN'!C11+'TOTAL DICIEMBRE POR REGIÓN'!C11</f>
        <v>67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35</v>
      </c>
      <c r="I11" s="29">
        <f>+'TOTAL OCTUBRE POR REGIÓN'!I11+'TOTAL NOVIEMBRE POR REGIÓN'!I11+'TOTAL DICIEMBRE POR REGIÓN'!I11</f>
        <v>0</v>
      </c>
      <c r="J11" s="29">
        <f>+'TOTAL OCTUBRE POR REGIÓN'!J11+'TOTAL NOVIEMBRE POR REGIÓN'!J11+'TOTAL DICIEMBRE POR REGIÓN'!J11</f>
        <v>0</v>
      </c>
      <c r="K11" s="67">
        <v>0</v>
      </c>
      <c r="L11" s="30">
        <f t="shared" si="3"/>
        <v>0</v>
      </c>
      <c r="M11" s="69">
        <v>0</v>
      </c>
      <c r="N11" s="26"/>
      <c r="O11" s="66" t="s">
        <v>35</v>
      </c>
      <c r="P11" s="29">
        <f>+'TOTAL OCTUBRE POR REGIÓN'!P11+'TOTAL NOVIEMBRE POR REGIÓN'!P11+'TOTAL DICIEMBRE POR REGIÓN'!P11</f>
        <v>96</v>
      </c>
      <c r="Q11" s="29">
        <f>+'TOTAL OCTUBRE POR REGIÓN'!Q11+'TOTAL NOVIEMBRE POR REGIÓN'!Q11+'TOTAL DICIEMBRE POR REGIÓN'!Q11</f>
        <v>96</v>
      </c>
      <c r="R11" s="86">
        <f t="shared" si="4"/>
        <v>1</v>
      </c>
      <c r="S11" s="30">
        <f t="shared" si="5"/>
        <v>0</v>
      </c>
      <c r="T11" s="86">
        <f t="shared" si="6"/>
        <v>0</v>
      </c>
      <c r="U11" s="26"/>
      <c r="V11" s="66" t="s">
        <v>35</v>
      </c>
      <c r="W11" s="29">
        <f>+'TOTAL OCTUBRE POR REGIÓN'!W11+'TOTAL NOVIEMBRE POR REGIÓN'!W11+'TOTAL DICIEMBRE POR REGIÓN'!W11</f>
        <v>305</v>
      </c>
      <c r="X11" s="29">
        <f>+'TOTAL OCTUBRE POR REGIÓN'!X11+'TOTAL NOVIEMBRE POR REGIÓN'!X11+'TOTAL DICIEMBRE POR REGIÓN'!X11</f>
        <v>305</v>
      </c>
      <c r="Y11" s="86">
        <f t="shared" si="7"/>
        <v>1</v>
      </c>
      <c r="Z11" s="30">
        <f t="shared" si="8"/>
        <v>0</v>
      </c>
      <c r="AA11" s="86">
        <f t="shared" si="9"/>
        <v>0</v>
      </c>
    </row>
    <row r="12" spans="1:27" x14ac:dyDescent="0.25">
      <c r="A12" s="66" t="s">
        <v>36</v>
      </c>
      <c r="B12" s="29">
        <f>+'TOTAL OCTUBRE POR REGIÓN'!B12+'TOTAL NOVIEMBRE POR REGIÓN'!B12+'TOTAL DICIEMBRE POR REGIÓN'!B12</f>
        <v>178</v>
      </c>
      <c r="C12" s="30">
        <f>+'TOTAL OCTUBRE POR REGIÓN'!C12+'TOTAL NOVIEMBRE POR REGIÓN'!C12+'TOTAL DICIEMBRE POR REGIÓN'!C12</f>
        <v>178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f>+'TOTAL OCTUBRE POR REGIÓN'!I12+'TOTAL NOVIEMBRE POR REGIÓN'!I12+'TOTAL DICIEMBRE POR REGIÓN'!I12</f>
        <v>0</v>
      </c>
      <c r="J12" s="29">
        <f>+'TOTAL OCTUBRE POR REGIÓN'!J12+'TOTAL NOVIEMBRE POR REGIÓN'!J12+'TOTAL DICIEMBRE POR REGIÓN'!J12</f>
        <v>0</v>
      </c>
      <c r="K12" s="67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f>+'TOTAL OCTUBRE POR REGIÓN'!P12+'TOTAL NOVIEMBRE POR REGIÓN'!P12+'TOTAL DICIEMBRE POR REGIÓN'!P12</f>
        <v>164</v>
      </c>
      <c r="Q12" s="29">
        <f>+'TOTAL OCTUBRE POR REGIÓN'!Q12+'TOTAL NOVIEMBRE POR REGIÓN'!Q12+'TOTAL DICIEMBRE POR REGIÓN'!Q12</f>
        <v>164</v>
      </c>
      <c r="R12" s="86">
        <f t="shared" si="4"/>
        <v>1</v>
      </c>
      <c r="S12" s="30">
        <f t="shared" si="5"/>
        <v>0</v>
      </c>
      <c r="T12" s="86">
        <f t="shared" si="6"/>
        <v>0</v>
      </c>
      <c r="U12" s="26"/>
      <c r="V12" s="66" t="s">
        <v>36</v>
      </c>
      <c r="W12" s="29">
        <f>+'TOTAL OCTUBRE POR REGIÓN'!W12+'TOTAL NOVIEMBRE POR REGIÓN'!W12+'TOTAL DICIEMBRE POR REGIÓN'!W12</f>
        <v>357</v>
      </c>
      <c r="X12" s="29">
        <f>+'TOTAL OCTUBRE POR REGIÓN'!X12+'TOTAL NOVIEMBRE POR REGIÓN'!X12+'TOTAL DICIEMBRE POR REGIÓN'!X12</f>
        <v>357</v>
      </c>
      <c r="Y12" s="86">
        <f t="shared" si="7"/>
        <v>1</v>
      </c>
      <c r="Z12" s="30">
        <f t="shared" si="8"/>
        <v>0</v>
      </c>
      <c r="AA12" s="86">
        <f t="shared" si="9"/>
        <v>0</v>
      </c>
    </row>
    <row r="13" spans="1:27" x14ac:dyDescent="0.25">
      <c r="A13" s="66" t="s">
        <v>37</v>
      </c>
      <c r="B13" s="29">
        <f>+'TOTAL OCTUBRE POR REGIÓN'!B13+'TOTAL NOVIEMBRE POR REGIÓN'!B13+'TOTAL DICIEMBRE POR REGIÓN'!B13</f>
        <v>92</v>
      </c>
      <c r="C13" s="30">
        <f>+'TOTAL OCTUBRE POR REGIÓN'!C13+'TOTAL NOVIEMBRE POR REGIÓN'!C13+'TOTAL DICIEMBRE POR REGIÓN'!C13</f>
        <v>92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37</v>
      </c>
      <c r="I13" s="29">
        <f>+'TOTAL OCTUBRE POR REGIÓN'!I13+'TOTAL NOVIEMBRE POR REGIÓN'!I13+'TOTAL DICIEMBRE POR REGIÓN'!I13</f>
        <v>0</v>
      </c>
      <c r="J13" s="29">
        <f>+'TOTAL OCTUBRE POR REGIÓN'!J13+'TOTAL NOVIEMBRE POR REGIÓN'!J13+'TOTAL DICIEMBRE POR REGIÓN'!J13</f>
        <v>0</v>
      </c>
      <c r="K13" s="67">
        <v>0</v>
      </c>
      <c r="L13" s="30">
        <f t="shared" si="3"/>
        <v>0</v>
      </c>
      <c r="M13" s="69">
        <v>0</v>
      </c>
      <c r="N13" s="26"/>
      <c r="O13" s="66" t="s">
        <v>37</v>
      </c>
      <c r="P13" s="29">
        <f>+'TOTAL OCTUBRE POR REGIÓN'!P13+'TOTAL NOVIEMBRE POR REGIÓN'!P13+'TOTAL DICIEMBRE POR REGIÓN'!P13</f>
        <v>97</v>
      </c>
      <c r="Q13" s="29">
        <f>+'TOTAL OCTUBRE POR REGIÓN'!Q13+'TOTAL NOVIEMBRE POR REGIÓN'!Q13+'TOTAL DICIEMBRE POR REGIÓN'!Q13</f>
        <v>97</v>
      </c>
      <c r="R13" s="86">
        <f t="shared" si="4"/>
        <v>1</v>
      </c>
      <c r="S13" s="30">
        <f t="shared" si="5"/>
        <v>0</v>
      </c>
      <c r="T13" s="86">
        <f t="shared" si="6"/>
        <v>0</v>
      </c>
      <c r="U13" s="26"/>
      <c r="V13" s="66" t="s">
        <v>37</v>
      </c>
      <c r="W13" s="29">
        <f>+'TOTAL OCTUBRE POR REGIÓN'!W13+'TOTAL NOVIEMBRE POR REGIÓN'!W13+'TOTAL DICIEMBRE POR REGIÓN'!W13</f>
        <v>206</v>
      </c>
      <c r="X13" s="29">
        <f>+'TOTAL OCTUBRE POR REGIÓN'!X13+'TOTAL NOVIEMBRE POR REGIÓN'!X13+'TOTAL DICIEMBRE POR REGIÓN'!X13</f>
        <v>205</v>
      </c>
      <c r="Y13" s="86">
        <f t="shared" si="7"/>
        <v>0.99514563106796117</v>
      </c>
      <c r="Z13" s="30">
        <f t="shared" si="8"/>
        <v>1</v>
      </c>
      <c r="AA13" s="86">
        <f t="shared" si="9"/>
        <v>4.8543689320388345E-3</v>
      </c>
    </row>
    <row r="14" spans="1:27" x14ac:dyDescent="0.25">
      <c r="A14" s="66" t="s">
        <v>38</v>
      </c>
      <c r="B14" s="29">
        <f>+'TOTAL OCTUBRE POR REGIÓN'!B14+'TOTAL NOVIEMBRE POR REGIÓN'!B14+'TOTAL DICIEMBRE POR REGIÓN'!B14</f>
        <v>406</v>
      </c>
      <c r="C14" s="30">
        <f>+'TOTAL OCTUBRE POR REGIÓN'!C14+'TOTAL NOVIEMBRE POR REGIÓN'!C14+'TOTAL DICIEMBRE POR REGIÓN'!C14</f>
        <v>406</v>
      </c>
      <c r="D14" s="86">
        <f t="shared" si="0"/>
        <v>1</v>
      </c>
      <c r="E14" s="68">
        <f t="shared" si="1"/>
        <v>0</v>
      </c>
      <c r="F14" s="86">
        <f t="shared" si="2"/>
        <v>0</v>
      </c>
      <c r="G14" s="25"/>
      <c r="H14" s="66" t="s">
        <v>38</v>
      </c>
      <c r="I14" s="29">
        <f>+'TOTAL OCTUBRE POR REGIÓN'!I14+'TOTAL NOVIEMBRE POR REGIÓN'!I14+'TOTAL DICIEMBRE POR REGIÓN'!I14</f>
        <v>0</v>
      </c>
      <c r="J14" s="29">
        <f>+'TOTAL OCTUBRE POR REGIÓN'!J14+'TOTAL NOVIEMBRE POR REGIÓN'!J14+'TOTAL DICIEMBRE POR REGIÓN'!J14</f>
        <v>0</v>
      </c>
      <c r="K14" s="67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f>+'TOTAL OCTUBRE POR REGIÓN'!P14+'TOTAL NOVIEMBRE POR REGIÓN'!P14+'TOTAL DICIEMBRE POR REGIÓN'!P14</f>
        <v>429</v>
      </c>
      <c r="Q14" s="29">
        <f>+'TOTAL OCTUBRE POR REGIÓN'!Q14+'TOTAL NOVIEMBRE POR REGIÓN'!Q14+'TOTAL DICIEMBRE POR REGIÓN'!Q14</f>
        <v>429</v>
      </c>
      <c r="R14" s="86">
        <f t="shared" si="4"/>
        <v>1</v>
      </c>
      <c r="S14" s="30">
        <f t="shared" si="5"/>
        <v>0</v>
      </c>
      <c r="T14" s="86">
        <f t="shared" si="6"/>
        <v>0</v>
      </c>
      <c r="U14" s="26"/>
      <c r="V14" s="66" t="s">
        <v>38</v>
      </c>
      <c r="W14" s="29">
        <f>+'TOTAL OCTUBRE POR REGIÓN'!W14+'TOTAL NOVIEMBRE POR REGIÓN'!W14+'TOTAL DICIEMBRE POR REGIÓN'!W14</f>
        <v>306</v>
      </c>
      <c r="X14" s="29">
        <f>+'TOTAL OCTUBRE POR REGIÓN'!X14+'TOTAL NOVIEMBRE POR REGIÓN'!X14+'TOTAL DICIEMBRE POR REGIÓN'!X14</f>
        <v>305</v>
      </c>
      <c r="Y14" s="86">
        <f t="shared" si="7"/>
        <v>0.99673202614379086</v>
      </c>
      <c r="Z14" s="30">
        <f t="shared" si="8"/>
        <v>1</v>
      </c>
      <c r="AA14" s="86">
        <f t="shared" si="9"/>
        <v>3.2679738562091504E-3</v>
      </c>
    </row>
    <row r="15" spans="1:27" x14ac:dyDescent="0.25">
      <c r="A15" s="66" t="s">
        <v>39</v>
      </c>
      <c r="B15" s="29">
        <f>+'TOTAL OCTUBRE POR REGIÓN'!B15+'TOTAL NOVIEMBRE POR REGIÓN'!B15+'TOTAL DICIEMBRE POR REGIÓN'!B15</f>
        <v>569</v>
      </c>
      <c r="C15" s="30">
        <f>+'TOTAL OCTUBRE POR REGIÓN'!C15+'TOTAL NOVIEMBRE POR REGIÓN'!C15+'TOTAL DICIEMBRE POR REGIÓN'!C15</f>
        <v>568</v>
      </c>
      <c r="D15" s="86">
        <f t="shared" si="0"/>
        <v>0.99824253075571179</v>
      </c>
      <c r="E15" s="68">
        <f t="shared" si="1"/>
        <v>1</v>
      </c>
      <c r="F15" s="86">
        <f t="shared" si="2"/>
        <v>1.7574692442882249E-3</v>
      </c>
      <c r="G15" s="25"/>
      <c r="H15" s="66" t="s">
        <v>39</v>
      </c>
      <c r="I15" s="29">
        <f>+'TOTAL OCTUBRE POR REGIÓN'!I15+'TOTAL NOVIEMBRE POR REGIÓN'!I15+'TOTAL DICIEMBRE POR REGIÓN'!I15</f>
        <v>0</v>
      </c>
      <c r="J15" s="29">
        <f>+'TOTAL OCTUBRE POR REGIÓN'!J15+'TOTAL NOVIEMBRE POR REGIÓN'!J15+'TOTAL DICIEMBRE POR REGIÓN'!J15</f>
        <v>0</v>
      </c>
      <c r="K15" s="67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f>+'TOTAL OCTUBRE POR REGIÓN'!P15+'TOTAL NOVIEMBRE POR REGIÓN'!P15+'TOTAL DICIEMBRE POR REGIÓN'!P15</f>
        <v>438</v>
      </c>
      <c r="Q15" s="29">
        <f>+'TOTAL OCTUBRE POR REGIÓN'!Q15+'TOTAL NOVIEMBRE POR REGIÓN'!Q15+'TOTAL DICIEMBRE POR REGIÓN'!Q15</f>
        <v>437</v>
      </c>
      <c r="R15" s="86">
        <f t="shared" si="4"/>
        <v>0.99771689497716898</v>
      </c>
      <c r="S15" s="30">
        <f t="shared" si="5"/>
        <v>1</v>
      </c>
      <c r="T15" s="86">
        <f t="shared" si="6"/>
        <v>2.2831050228310501E-3</v>
      </c>
      <c r="U15" s="26"/>
      <c r="V15" s="66" t="s">
        <v>39</v>
      </c>
      <c r="W15" s="29">
        <f>+'TOTAL OCTUBRE POR REGIÓN'!W15+'TOTAL NOVIEMBRE POR REGIÓN'!W15+'TOTAL DICIEMBRE POR REGIÓN'!W15</f>
        <v>551</v>
      </c>
      <c r="X15" s="29">
        <f>+'TOTAL OCTUBRE POR REGIÓN'!X15+'TOTAL NOVIEMBRE POR REGIÓN'!X15+'TOTAL DICIEMBRE POR REGIÓN'!X15</f>
        <v>549</v>
      </c>
      <c r="Y15" s="86">
        <f t="shared" si="7"/>
        <v>0.99637023593466423</v>
      </c>
      <c r="Z15" s="30">
        <f t="shared" si="8"/>
        <v>2</v>
      </c>
      <c r="AA15" s="86">
        <f t="shared" si="9"/>
        <v>3.629764065335753E-3</v>
      </c>
    </row>
    <row r="16" spans="1:27" x14ac:dyDescent="0.25">
      <c r="A16" s="66" t="s">
        <v>40</v>
      </c>
      <c r="B16" s="29">
        <f>+'TOTAL OCTUBRE POR REGIÓN'!B16+'TOTAL NOVIEMBRE POR REGIÓN'!B16+'TOTAL DICIEMBRE POR REGIÓN'!B16</f>
        <v>1188</v>
      </c>
      <c r="C16" s="30">
        <f>+'TOTAL OCTUBRE POR REGIÓN'!C16+'TOTAL NOVIEMBRE POR REGIÓN'!C16+'TOTAL DICIEMBRE POR REGIÓN'!C16</f>
        <v>1188</v>
      </c>
      <c r="D16" s="86">
        <f t="shared" si="0"/>
        <v>1</v>
      </c>
      <c r="E16" s="68">
        <f t="shared" si="1"/>
        <v>0</v>
      </c>
      <c r="F16" s="86">
        <f t="shared" si="2"/>
        <v>0</v>
      </c>
      <c r="G16" s="25"/>
      <c r="H16" s="66" t="s">
        <v>40</v>
      </c>
      <c r="I16" s="29">
        <f>+'TOTAL OCTUBRE POR REGIÓN'!I16+'TOTAL NOVIEMBRE POR REGIÓN'!I16+'TOTAL DICIEMBRE POR REGIÓN'!I16</f>
        <v>0</v>
      </c>
      <c r="J16" s="29">
        <f>+'TOTAL OCTUBRE POR REGIÓN'!J16+'TOTAL NOVIEMBRE POR REGIÓN'!J16+'TOTAL DICIEMBRE POR REGIÓN'!J16</f>
        <v>0</v>
      </c>
      <c r="K16" s="67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f>+'TOTAL OCTUBRE POR REGIÓN'!P16+'TOTAL NOVIEMBRE POR REGIÓN'!P16+'TOTAL DICIEMBRE POR REGIÓN'!P16</f>
        <v>1280</v>
      </c>
      <c r="Q16" s="29">
        <f>+'TOTAL OCTUBRE POR REGIÓN'!Q16+'TOTAL NOVIEMBRE POR REGIÓN'!Q16+'TOTAL DICIEMBRE POR REGIÓN'!Q16</f>
        <v>1279</v>
      </c>
      <c r="R16" s="86">
        <f t="shared" si="4"/>
        <v>0.99921875000000004</v>
      </c>
      <c r="S16" s="30">
        <f t="shared" si="5"/>
        <v>1</v>
      </c>
      <c r="T16" s="86">
        <f t="shared" si="6"/>
        <v>7.8125000000000004E-4</v>
      </c>
      <c r="U16" s="26"/>
      <c r="V16" s="66" t="s">
        <v>40</v>
      </c>
      <c r="W16" s="29">
        <f>+'TOTAL OCTUBRE POR REGIÓN'!W16+'TOTAL NOVIEMBRE POR REGIÓN'!W16+'TOTAL DICIEMBRE POR REGIÓN'!W16</f>
        <v>991</v>
      </c>
      <c r="X16" s="29">
        <f>+'TOTAL OCTUBRE POR REGIÓN'!X16+'TOTAL NOVIEMBRE POR REGIÓN'!X16+'TOTAL DICIEMBRE POR REGIÓN'!X16</f>
        <v>991</v>
      </c>
      <c r="Y16" s="86">
        <f t="shared" si="7"/>
        <v>1</v>
      </c>
      <c r="Z16" s="30">
        <f t="shared" si="8"/>
        <v>0</v>
      </c>
      <c r="AA16" s="86">
        <f t="shared" si="9"/>
        <v>0</v>
      </c>
    </row>
    <row r="17" spans="1:27" x14ac:dyDescent="0.25">
      <c r="A17" s="66" t="s">
        <v>41</v>
      </c>
      <c r="B17" s="29">
        <f>+'TOTAL OCTUBRE POR REGIÓN'!B17+'TOTAL NOVIEMBRE POR REGIÓN'!B17+'TOTAL DICIEMBRE POR REGIÓN'!B17</f>
        <v>3846</v>
      </c>
      <c r="C17" s="30">
        <f>+'TOTAL OCTUBRE POR REGIÓN'!C17+'TOTAL NOVIEMBRE POR REGIÓN'!C17+'TOTAL DICIEMBRE POR REGIÓN'!C17</f>
        <v>3842</v>
      </c>
      <c r="D17" s="86">
        <f t="shared" si="0"/>
        <v>0.99895995839833596</v>
      </c>
      <c r="E17" s="68">
        <f t="shared" si="1"/>
        <v>4</v>
      </c>
      <c r="F17" s="86">
        <f t="shared" si="2"/>
        <v>1.0400416016640667E-3</v>
      </c>
      <c r="G17" s="25"/>
      <c r="H17" s="66" t="s">
        <v>41</v>
      </c>
      <c r="I17" s="29">
        <f>+'TOTAL OCTUBRE POR REGIÓN'!I17+'TOTAL NOVIEMBRE POR REGIÓN'!I17+'TOTAL DICIEMBRE POR REGIÓN'!I17</f>
        <v>0</v>
      </c>
      <c r="J17" s="29">
        <f>+'TOTAL OCTUBRE POR REGIÓN'!J17+'TOTAL NOVIEMBRE POR REGIÓN'!J17+'TOTAL DICIEMBRE POR REGIÓN'!J17</f>
        <v>0</v>
      </c>
      <c r="K17" s="67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f>+'TOTAL OCTUBRE POR REGIÓN'!P17+'TOTAL NOVIEMBRE POR REGIÓN'!P17+'TOTAL DICIEMBRE POR REGIÓN'!P17</f>
        <v>3258</v>
      </c>
      <c r="Q17" s="29">
        <f>+'TOTAL OCTUBRE POR REGIÓN'!Q17+'TOTAL NOVIEMBRE POR REGIÓN'!Q17+'TOTAL DICIEMBRE POR REGIÓN'!Q17</f>
        <v>3257</v>
      </c>
      <c r="R17" s="86">
        <f t="shared" si="4"/>
        <v>0.99969306322897478</v>
      </c>
      <c r="S17" s="30">
        <f t="shared" si="5"/>
        <v>1</v>
      </c>
      <c r="T17" s="86">
        <f t="shared" si="6"/>
        <v>3.0693677102516879E-4</v>
      </c>
      <c r="U17" s="26"/>
      <c r="V17" s="66" t="s">
        <v>41</v>
      </c>
      <c r="W17" s="29">
        <f>+'TOTAL OCTUBRE POR REGIÓN'!W17+'TOTAL NOVIEMBRE POR REGIÓN'!W17+'TOTAL DICIEMBRE POR REGIÓN'!W17</f>
        <v>2808</v>
      </c>
      <c r="X17" s="29">
        <f>+'TOTAL OCTUBRE POR REGIÓN'!X17+'TOTAL NOVIEMBRE POR REGIÓN'!X17+'TOTAL DICIEMBRE POR REGIÓN'!X17</f>
        <v>2804</v>
      </c>
      <c r="Y17" s="86">
        <f t="shared" si="7"/>
        <v>0.99857549857549854</v>
      </c>
      <c r="Z17" s="30">
        <f t="shared" si="8"/>
        <v>4</v>
      </c>
      <c r="AA17" s="86">
        <f t="shared" si="9"/>
        <v>1.4245014245014246E-3</v>
      </c>
    </row>
    <row r="18" spans="1:27" x14ac:dyDescent="0.25">
      <c r="A18" s="66" t="s">
        <v>42</v>
      </c>
      <c r="B18" s="29">
        <f>+'TOTAL OCTUBRE POR REGIÓN'!B18+'TOTAL NOVIEMBRE POR REGIÓN'!B18+'TOTAL DICIEMBRE POR REGIÓN'!B18</f>
        <v>1315</v>
      </c>
      <c r="C18" s="30">
        <f>+'TOTAL OCTUBRE POR REGIÓN'!C18+'TOTAL NOVIEMBRE POR REGIÓN'!C18+'TOTAL DICIEMBRE POR REGIÓN'!C18</f>
        <v>1314</v>
      </c>
      <c r="D18" s="86">
        <f t="shared" si="0"/>
        <v>0.99923954372623569</v>
      </c>
      <c r="E18" s="68">
        <f t="shared" si="1"/>
        <v>1</v>
      </c>
      <c r="F18" s="86">
        <f t="shared" si="2"/>
        <v>7.6045627376425851E-4</v>
      </c>
      <c r="G18" s="25"/>
      <c r="H18" s="66" t="s">
        <v>42</v>
      </c>
      <c r="I18" s="29">
        <f>+'TOTAL OCTUBRE POR REGIÓN'!I18+'TOTAL NOVIEMBRE POR REGIÓN'!I18+'TOTAL DICIEMBRE POR REGIÓN'!I18</f>
        <v>0</v>
      </c>
      <c r="J18" s="29">
        <f>+'TOTAL OCTUBRE POR REGIÓN'!J18+'TOTAL NOVIEMBRE POR REGIÓN'!J18+'TOTAL DICIEMBRE POR REGIÓN'!J18</f>
        <v>0</v>
      </c>
      <c r="K18" s="67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f>+'TOTAL OCTUBRE POR REGIÓN'!P18+'TOTAL NOVIEMBRE POR REGIÓN'!P18+'TOTAL DICIEMBRE POR REGIÓN'!P18</f>
        <v>1333</v>
      </c>
      <c r="Q18" s="29">
        <f>+'TOTAL OCTUBRE POR REGIÓN'!Q18+'TOTAL NOVIEMBRE POR REGIÓN'!Q18+'TOTAL DICIEMBRE POR REGIÓN'!Q18</f>
        <v>1330</v>
      </c>
      <c r="R18" s="86">
        <f t="shared" si="4"/>
        <v>0.99774943735933985</v>
      </c>
      <c r="S18" s="30">
        <f t="shared" si="5"/>
        <v>3</v>
      </c>
      <c r="T18" s="86">
        <f t="shared" si="6"/>
        <v>2.2505626406601649E-3</v>
      </c>
      <c r="U18" s="26"/>
      <c r="V18" s="66" t="s">
        <v>42</v>
      </c>
      <c r="W18" s="29">
        <f>+'TOTAL OCTUBRE POR REGIÓN'!W18+'TOTAL NOVIEMBRE POR REGIÓN'!W18+'TOTAL DICIEMBRE POR REGIÓN'!W18</f>
        <v>1404</v>
      </c>
      <c r="X18" s="29">
        <f>+'TOTAL OCTUBRE POR REGIÓN'!X18+'TOTAL NOVIEMBRE POR REGIÓN'!X18+'TOTAL DICIEMBRE POR REGIÓN'!X18</f>
        <v>1400</v>
      </c>
      <c r="Y18" s="86">
        <f t="shared" si="7"/>
        <v>0.9971509971509972</v>
      </c>
      <c r="Z18" s="30">
        <f t="shared" si="8"/>
        <v>4</v>
      </c>
      <c r="AA18" s="86">
        <f t="shared" si="9"/>
        <v>2.8490028490028491E-3</v>
      </c>
    </row>
    <row r="19" spans="1:27" x14ac:dyDescent="0.25">
      <c r="A19" s="66" t="s">
        <v>43</v>
      </c>
      <c r="B19" s="29">
        <f>+'TOTAL OCTUBRE POR REGIÓN'!B19+'TOTAL NOVIEMBRE POR REGIÓN'!B19+'TOTAL DICIEMBRE POR REGIÓN'!B19</f>
        <v>738</v>
      </c>
      <c r="C19" s="30">
        <f>+'TOTAL OCTUBRE POR REGIÓN'!C19+'TOTAL NOVIEMBRE POR REGIÓN'!C19+'TOTAL DICIEMBRE POR REGIÓN'!C19</f>
        <v>738</v>
      </c>
      <c r="D19" s="86">
        <f t="shared" si="0"/>
        <v>1</v>
      </c>
      <c r="E19" s="68">
        <f t="shared" si="1"/>
        <v>0</v>
      </c>
      <c r="F19" s="86">
        <f t="shared" si="2"/>
        <v>0</v>
      </c>
      <c r="G19" s="25"/>
      <c r="H19" s="66" t="s">
        <v>43</v>
      </c>
      <c r="I19" s="29">
        <f>+'TOTAL OCTUBRE POR REGIÓN'!I19+'TOTAL NOVIEMBRE POR REGIÓN'!I19+'TOTAL DICIEMBRE POR REGIÓN'!I19</f>
        <v>0</v>
      </c>
      <c r="J19" s="29">
        <f>+'TOTAL OCTUBRE POR REGIÓN'!J19+'TOTAL NOVIEMBRE POR REGIÓN'!J19+'TOTAL DICIEMBRE POR REGIÓN'!J19</f>
        <v>0</v>
      </c>
      <c r="K19" s="67">
        <v>0</v>
      </c>
      <c r="L19" s="30">
        <f t="shared" si="3"/>
        <v>0</v>
      </c>
      <c r="M19" s="69">
        <v>0</v>
      </c>
      <c r="N19" s="26"/>
      <c r="O19" s="66" t="s">
        <v>43</v>
      </c>
      <c r="P19" s="29">
        <f>+'TOTAL OCTUBRE POR REGIÓN'!P19+'TOTAL NOVIEMBRE POR REGIÓN'!P19+'TOTAL DICIEMBRE POR REGIÓN'!P19</f>
        <v>893</v>
      </c>
      <c r="Q19" s="29">
        <f>+'TOTAL OCTUBRE POR REGIÓN'!Q19+'TOTAL NOVIEMBRE POR REGIÓN'!Q19+'TOTAL DICIEMBRE POR REGIÓN'!Q19</f>
        <v>893</v>
      </c>
      <c r="R19" s="86">
        <f t="shared" si="4"/>
        <v>1</v>
      </c>
      <c r="S19" s="30">
        <f t="shared" si="5"/>
        <v>0</v>
      </c>
      <c r="T19" s="86">
        <f t="shared" si="6"/>
        <v>0</v>
      </c>
      <c r="U19" s="26"/>
      <c r="V19" s="66" t="s">
        <v>43</v>
      </c>
      <c r="W19" s="29">
        <f>+'TOTAL OCTUBRE POR REGIÓN'!W19+'TOTAL NOVIEMBRE POR REGIÓN'!W19+'TOTAL DICIEMBRE POR REGIÓN'!W19</f>
        <v>1491</v>
      </c>
      <c r="X19" s="29">
        <f>+'TOTAL OCTUBRE POR REGIÓN'!X19+'TOTAL NOVIEMBRE POR REGIÓN'!X19+'TOTAL DICIEMBRE POR REGIÓN'!X19</f>
        <v>1489</v>
      </c>
      <c r="Y19" s="86">
        <f t="shared" si="7"/>
        <v>0.99865861837692826</v>
      </c>
      <c r="Z19" s="30">
        <f t="shared" si="8"/>
        <v>2</v>
      </c>
      <c r="AA19" s="86">
        <f t="shared" si="9"/>
        <v>1.3413816230717639E-3</v>
      </c>
    </row>
    <row r="20" spans="1:27" x14ac:dyDescent="0.25">
      <c r="A20" s="66" t="s">
        <v>44</v>
      </c>
      <c r="B20" s="29">
        <f>+'TOTAL OCTUBRE POR REGIÓN'!B20+'TOTAL NOVIEMBRE POR REGIÓN'!B20+'TOTAL DICIEMBRE POR REGIÓN'!B20</f>
        <v>291</v>
      </c>
      <c r="C20" s="30">
        <f>+'TOTAL OCTUBRE POR REGIÓN'!C20+'TOTAL NOVIEMBRE POR REGIÓN'!C20+'TOTAL DICIEMBRE POR REGIÓN'!C20</f>
        <v>291</v>
      </c>
      <c r="D20" s="86">
        <f t="shared" si="0"/>
        <v>1</v>
      </c>
      <c r="E20" s="68">
        <f t="shared" si="1"/>
        <v>0</v>
      </c>
      <c r="F20" s="86">
        <f t="shared" si="2"/>
        <v>0</v>
      </c>
      <c r="G20" s="25"/>
      <c r="H20" s="66" t="s">
        <v>44</v>
      </c>
      <c r="I20" s="29">
        <f>+'TOTAL OCTUBRE POR REGIÓN'!I20+'TOTAL NOVIEMBRE POR REGIÓN'!I20+'TOTAL DICIEMBRE POR REGIÓN'!I20</f>
        <v>0</v>
      </c>
      <c r="J20" s="29">
        <f>+'TOTAL OCTUBRE POR REGIÓN'!J20+'TOTAL NOVIEMBRE POR REGIÓN'!J20+'TOTAL DICIEMBRE POR REGIÓN'!J20</f>
        <v>0</v>
      </c>
      <c r="K20" s="67">
        <v>0</v>
      </c>
      <c r="L20" s="30">
        <f t="shared" si="3"/>
        <v>0</v>
      </c>
      <c r="M20" s="69">
        <v>0</v>
      </c>
      <c r="N20" s="26"/>
      <c r="O20" s="66" t="s">
        <v>44</v>
      </c>
      <c r="P20" s="29">
        <f>+'TOTAL OCTUBRE POR REGIÓN'!P20+'TOTAL NOVIEMBRE POR REGIÓN'!P20+'TOTAL DICIEMBRE POR REGIÓN'!P20</f>
        <v>336</v>
      </c>
      <c r="Q20" s="29">
        <f>+'TOTAL OCTUBRE POR REGIÓN'!Q20+'TOTAL NOVIEMBRE POR REGIÓN'!Q20+'TOTAL DICIEMBRE POR REGIÓN'!Q20</f>
        <v>335</v>
      </c>
      <c r="R20" s="86">
        <f t="shared" si="4"/>
        <v>0.99702380952380953</v>
      </c>
      <c r="S20" s="30">
        <f t="shared" si="5"/>
        <v>1</v>
      </c>
      <c r="T20" s="86">
        <f t="shared" si="6"/>
        <v>2.976190476190476E-3</v>
      </c>
      <c r="U20" s="26"/>
      <c r="V20" s="66" t="s">
        <v>44</v>
      </c>
      <c r="W20" s="29">
        <f>+'TOTAL OCTUBRE POR REGIÓN'!W20+'TOTAL NOVIEMBRE POR REGIÓN'!W20+'TOTAL DICIEMBRE POR REGIÓN'!W20</f>
        <v>629</v>
      </c>
      <c r="X20" s="29">
        <f>+'TOTAL OCTUBRE POR REGIÓN'!X20+'TOTAL NOVIEMBRE POR REGIÓN'!X20+'TOTAL DICIEMBRE POR REGIÓN'!X20</f>
        <v>627</v>
      </c>
      <c r="Y20" s="86">
        <f t="shared" si="7"/>
        <v>0.99682034976152623</v>
      </c>
      <c r="Z20" s="30">
        <f t="shared" si="8"/>
        <v>2</v>
      </c>
      <c r="AA20" s="86">
        <f t="shared" si="9"/>
        <v>3.1796502384737681E-3</v>
      </c>
    </row>
    <row r="21" spans="1:27" x14ac:dyDescent="0.25">
      <c r="A21" s="66" t="s">
        <v>15</v>
      </c>
      <c r="B21" s="70">
        <f>SUM(B7:B20)</f>
        <v>10104</v>
      </c>
      <c r="C21" s="70">
        <f>SUM(C7:C20)</f>
        <v>10097</v>
      </c>
      <c r="D21" s="93">
        <f t="shared" si="0"/>
        <v>0.99930720506730009</v>
      </c>
      <c r="E21" s="71">
        <f t="shared" si="1"/>
        <v>7</v>
      </c>
      <c r="F21" s="93">
        <f t="shared" si="2"/>
        <v>6.9279493269992082E-4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9687</v>
      </c>
      <c r="Q21" s="70">
        <f>SUM(Q7:Q20)</f>
        <v>9680</v>
      </c>
      <c r="R21" s="96">
        <f t="shared" si="4"/>
        <v>0.99927738205842886</v>
      </c>
      <c r="S21" s="95">
        <f>SUM(S7:S20)</f>
        <v>7</v>
      </c>
      <c r="T21" s="93">
        <f t="shared" si="6"/>
        <v>7.2261794157117785E-4</v>
      </c>
      <c r="U21" s="26"/>
      <c r="V21" s="66" t="s">
        <v>15</v>
      </c>
      <c r="W21" s="70">
        <f>SUM(W7:W20)</f>
        <v>12004</v>
      </c>
      <c r="X21" s="70">
        <f>SUM(X7:X20)</f>
        <v>11983</v>
      </c>
      <c r="Y21" s="96">
        <f t="shared" si="7"/>
        <v>0.99825058313895365</v>
      </c>
      <c r="Z21" s="95">
        <f>SUM(Z7:Z20)</f>
        <v>21</v>
      </c>
      <c r="AA21" s="93">
        <f t="shared" si="9"/>
        <v>1.749416861046318E-3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f>+'TOTAL OCTUBRE POR REGIÓN'!B25+'TOTAL NOVIEMBRE POR REGIÓN'!B25+'TOTAL DICIEMBRE POR REGIÓN'!B25</f>
        <v>301</v>
      </c>
      <c r="C25" s="35">
        <f>+'TOTAL OCTUBRE POR REGIÓN'!C25+'TOTAL NOVIEMBRE POR REGIÓN'!C25+'TOTAL DICIEMBRE POR REGIÓN'!C25</f>
        <v>301</v>
      </c>
      <c r="D25" s="91">
        <f t="shared" ref="D25:D35" si="10">+C25/B25</f>
        <v>1</v>
      </c>
      <c r="E25" s="64">
        <f t="shared" ref="E25:E35" si="11">+B25-C25</f>
        <v>0</v>
      </c>
      <c r="F25" s="91">
        <f t="shared" ref="F25:F35" si="12">+E25/B25</f>
        <v>0</v>
      </c>
      <c r="G25" s="25"/>
      <c r="H25" s="63" t="s">
        <v>46</v>
      </c>
      <c r="I25" s="35">
        <f>+'TOTAL OCTUBRE POR REGIÓN'!I25+'TOTAL NOVIEMBRE POR REGIÓN'!I25+'TOTAL DICIEMBRE POR REGIÓN'!I25</f>
        <v>0</v>
      </c>
      <c r="J25" s="35">
        <f>+'TOTAL OCTUBRE POR REGIÓN'!J25+'TOTAL NOVIEMBRE POR REGIÓN'!J25+'TOTAL DICIEMBRE POR REGIÓN'!J25</f>
        <v>0</v>
      </c>
      <c r="K25" s="34">
        <v>0</v>
      </c>
      <c r="L25" s="81">
        <f t="shared" ref="L25:L35" si="13">+I25-J25</f>
        <v>0</v>
      </c>
      <c r="M25" s="34">
        <v>0</v>
      </c>
      <c r="N25" s="26"/>
      <c r="O25" s="63" t="s">
        <v>46</v>
      </c>
      <c r="P25" s="35">
        <f>+'TOTAL OCTUBRE POR REGIÓN'!P25+'TOTAL NOVIEMBRE POR REGIÓN'!P25+'TOTAL DICIEMBRE POR REGIÓN'!P25</f>
        <v>419</v>
      </c>
      <c r="Q25" s="35">
        <f>+'TOTAL OCTUBRE POR REGIÓN'!Q25+'TOTAL NOVIEMBRE POR REGIÓN'!Q25+'TOTAL DICIEMBRE POR REGIÓN'!Q25</f>
        <v>419</v>
      </c>
      <c r="R25" s="91">
        <f t="shared" ref="R25:R35" si="14">+Q25/P25</f>
        <v>1</v>
      </c>
      <c r="S25" s="81">
        <f t="shared" ref="S25:S35" si="15">+P25-Q25</f>
        <v>0</v>
      </c>
      <c r="T25" s="91">
        <f t="shared" ref="T25:T35" si="16">+S25/P25</f>
        <v>0</v>
      </c>
      <c r="U25" s="26"/>
      <c r="V25" s="63" t="s">
        <v>46</v>
      </c>
      <c r="W25" s="35">
        <f>+'TOTAL OCTUBRE POR REGIÓN'!W25+'TOTAL NOVIEMBRE POR REGIÓN'!W25+'TOTAL DICIEMBRE POR REGIÓN'!W25</f>
        <v>2068</v>
      </c>
      <c r="X25" s="81">
        <f>+'TOTAL OCTUBRE POR REGIÓN'!X25+'TOTAL NOVIEMBRE POR REGIÓN'!X25+'TOTAL DICIEMBRE POR REGIÓN'!X25</f>
        <v>2068</v>
      </c>
      <c r="Y25" s="91">
        <f t="shared" ref="Y25:Y35" si="17">+X25/W25</f>
        <v>1</v>
      </c>
      <c r="Z25" s="81">
        <f t="shared" ref="Z25:Z35" si="18">+W25-X25</f>
        <v>0</v>
      </c>
      <c r="AA25" s="91">
        <f t="shared" ref="AA25:AA35" si="19">+Z25/W25</f>
        <v>0</v>
      </c>
    </row>
    <row r="26" spans="1:27" x14ac:dyDescent="0.25">
      <c r="A26" s="63" t="s">
        <v>47</v>
      </c>
      <c r="B26" s="35">
        <f>+'TOTAL OCTUBRE POR REGIÓN'!B26+'TOTAL NOVIEMBRE POR REGIÓN'!B26+'TOTAL DICIEMBRE POR REGIÓN'!B26</f>
        <v>1149</v>
      </c>
      <c r="C26" s="35">
        <f>+'TOTAL OCTUBRE POR REGIÓN'!C26+'TOTAL NOVIEMBRE POR REGIÓN'!C26+'TOTAL DICIEMBRE POR REGIÓN'!C26</f>
        <v>1146</v>
      </c>
      <c r="D26" s="91">
        <f t="shared" si="10"/>
        <v>0.99738903394255873</v>
      </c>
      <c r="E26" s="64">
        <f t="shared" si="11"/>
        <v>3</v>
      </c>
      <c r="F26" s="91">
        <f t="shared" si="12"/>
        <v>2.6109660574412533E-3</v>
      </c>
      <c r="G26" s="25"/>
      <c r="H26" s="63" t="s">
        <v>47</v>
      </c>
      <c r="I26" s="35">
        <f>+'TOTAL OCTUBRE POR REGIÓN'!I26+'TOTAL NOVIEMBRE POR REGIÓN'!I26+'TOTAL DICIEMBRE POR REGIÓN'!I26</f>
        <v>0</v>
      </c>
      <c r="J26" s="35">
        <f>+'TOTAL OCTUBRE POR REGIÓN'!J26+'TOTAL NOVIEMBRE POR REGIÓN'!J26+'TOTAL DICIEMBRE POR REGIÓN'!J26</f>
        <v>0</v>
      </c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f>+'TOTAL OCTUBRE POR REGIÓN'!P26+'TOTAL NOVIEMBRE POR REGIÓN'!P26+'TOTAL DICIEMBRE POR REGIÓN'!P26</f>
        <v>1007</v>
      </c>
      <c r="Q26" s="35">
        <f>+'TOTAL OCTUBRE POR REGIÓN'!Q26+'TOTAL NOVIEMBRE POR REGIÓN'!Q26+'TOTAL DICIEMBRE POR REGIÓN'!Q26</f>
        <v>1004</v>
      </c>
      <c r="R26" s="91">
        <f t="shared" si="14"/>
        <v>0.99702085402184704</v>
      </c>
      <c r="S26" s="81">
        <f t="shared" si="15"/>
        <v>3</v>
      </c>
      <c r="T26" s="91">
        <f t="shared" si="16"/>
        <v>2.9791459781529296E-3</v>
      </c>
      <c r="U26" s="26"/>
      <c r="V26" s="63" t="s">
        <v>47</v>
      </c>
      <c r="W26" s="35">
        <f>+'TOTAL OCTUBRE POR REGIÓN'!W26+'TOTAL NOVIEMBRE POR REGIÓN'!W26+'TOTAL DICIEMBRE POR REGIÓN'!W26</f>
        <v>1028</v>
      </c>
      <c r="X26" s="81">
        <f>+'TOTAL OCTUBRE POR REGIÓN'!X26+'TOTAL NOVIEMBRE POR REGIÓN'!X26+'TOTAL DICIEMBRE POR REGIÓN'!X26</f>
        <v>1028</v>
      </c>
      <c r="Y26" s="91">
        <f t="shared" si="17"/>
        <v>1</v>
      </c>
      <c r="Z26" s="81">
        <f t="shared" si="18"/>
        <v>0</v>
      </c>
      <c r="AA26" s="91">
        <f t="shared" si="19"/>
        <v>0</v>
      </c>
    </row>
    <row r="27" spans="1:27" x14ac:dyDescent="0.25">
      <c r="A27" s="63" t="s">
        <v>48</v>
      </c>
      <c r="B27" s="35">
        <f>+'TOTAL OCTUBRE POR REGIÓN'!B27+'TOTAL NOVIEMBRE POR REGIÓN'!B27+'TOTAL DICIEMBRE POR REGIÓN'!B27</f>
        <v>104</v>
      </c>
      <c r="C27" s="35">
        <f>+'TOTAL OCTUBRE POR REGIÓN'!C27+'TOTAL NOVIEMBRE POR REGIÓN'!C27+'TOTAL DICIEMBRE POR REGIÓN'!C27</f>
        <v>104</v>
      </c>
      <c r="D27" s="91">
        <f t="shared" si="10"/>
        <v>1</v>
      </c>
      <c r="E27" s="64">
        <f t="shared" si="11"/>
        <v>0</v>
      </c>
      <c r="F27" s="91">
        <f t="shared" si="12"/>
        <v>0</v>
      </c>
      <c r="G27" s="25"/>
      <c r="H27" s="63" t="s">
        <v>48</v>
      </c>
      <c r="I27" s="35">
        <f>+'TOTAL OCTUBRE POR REGIÓN'!I27+'TOTAL NOVIEMBRE POR REGIÓN'!I27+'TOTAL DICIEMBRE POR REGIÓN'!I27</f>
        <v>0</v>
      </c>
      <c r="J27" s="35">
        <f>+'TOTAL OCTUBRE POR REGIÓN'!J27+'TOTAL NOVIEMBRE POR REGIÓN'!J27+'TOTAL DICIEMBRE POR REGIÓN'!J27</f>
        <v>0</v>
      </c>
      <c r="K27" s="34">
        <v>0</v>
      </c>
      <c r="L27" s="81">
        <f t="shared" si="13"/>
        <v>0</v>
      </c>
      <c r="M27" s="34">
        <v>0</v>
      </c>
      <c r="N27" s="26"/>
      <c r="O27" s="63" t="s">
        <v>48</v>
      </c>
      <c r="P27" s="35">
        <f>+'TOTAL OCTUBRE POR REGIÓN'!P27+'TOTAL NOVIEMBRE POR REGIÓN'!P27+'TOTAL DICIEMBRE POR REGIÓN'!P27</f>
        <v>79</v>
      </c>
      <c r="Q27" s="35">
        <f>+'TOTAL OCTUBRE POR REGIÓN'!Q27+'TOTAL NOVIEMBRE POR REGIÓN'!Q27+'TOTAL DICIEMBRE POR REGIÓN'!Q27</f>
        <v>79</v>
      </c>
      <c r="R27" s="91">
        <f t="shared" si="14"/>
        <v>1</v>
      </c>
      <c r="S27" s="81">
        <f t="shared" si="15"/>
        <v>0</v>
      </c>
      <c r="T27" s="91">
        <f t="shared" si="16"/>
        <v>0</v>
      </c>
      <c r="U27" s="26"/>
      <c r="V27" s="63" t="s">
        <v>48</v>
      </c>
      <c r="W27" s="35">
        <f>+'TOTAL OCTUBRE POR REGIÓN'!W27+'TOTAL NOVIEMBRE POR REGIÓN'!W27+'TOTAL DICIEMBRE POR REGIÓN'!W27</f>
        <v>404</v>
      </c>
      <c r="X27" s="81">
        <f>+'TOTAL OCTUBRE POR REGIÓN'!X27+'TOTAL NOVIEMBRE POR REGIÓN'!X27+'TOTAL DICIEMBRE POR REGIÓN'!X27</f>
        <v>403</v>
      </c>
      <c r="Y27" s="91">
        <f t="shared" si="17"/>
        <v>0.99752475247524752</v>
      </c>
      <c r="Z27" s="81">
        <f t="shared" si="18"/>
        <v>1</v>
      </c>
      <c r="AA27" s="91">
        <f t="shared" si="19"/>
        <v>2.4752475247524753E-3</v>
      </c>
    </row>
    <row r="28" spans="1:27" x14ac:dyDescent="0.25">
      <c r="A28" s="63" t="s">
        <v>49</v>
      </c>
      <c r="B28" s="35">
        <f>+'TOTAL OCTUBRE POR REGIÓN'!B28+'TOTAL NOVIEMBRE POR REGIÓN'!B28+'TOTAL DICIEMBRE POR REGIÓN'!B28</f>
        <v>1782</v>
      </c>
      <c r="C28" s="35">
        <f>+'TOTAL OCTUBRE POR REGIÓN'!C28+'TOTAL NOVIEMBRE POR REGIÓN'!C28+'TOTAL DICIEMBRE POR REGIÓN'!C28</f>
        <v>1781</v>
      </c>
      <c r="D28" s="91">
        <f t="shared" si="10"/>
        <v>0.99943883277216605</v>
      </c>
      <c r="E28" s="64">
        <f t="shared" si="11"/>
        <v>1</v>
      </c>
      <c r="F28" s="91">
        <f t="shared" si="12"/>
        <v>5.6116722783389455E-4</v>
      </c>
      <c r="G28" s="25"/>
      <c r="H28" s="63" t="s">
        <v>49</v>
      </c>
      <c r="I28" s="35">
        <f>+'TOTAL OCTUBRE POR REGIÓN'!I28+'TOTAL NOVIEMBRE POR REGIÓN'!I28+'TOTAL DICIEMBRE POR REGIÓN'!I28</f>
        <v>0</v>
      </c>
      <c r="J28" s="35">
        <f>+'TOTAL OCTUBRE POR REGIÓN'!J28+'TOTAL NOVIEMBRE POR REGIÓN'!J28+'TOTAL DICIEMBRE POR REGIÓN'!J28</f>
        <v>0</v>
      </c>
      <c r="K28" s="34">
        <v>0</v>
      </c>
      <c r="L28" s="81">
        <f t="shared" si="13"/>
        <v>0</v>
      </c>
      <c r="M28" s="34">
        <v>0</v>
      </c>
      <c r="N28" s="26"/>
      <c r="O28" s="63" t="s">
        <v>49</v>
      </c>
      <c r="P28" s="35">
        <f>+'TOTAL OCTUBRE POR REGIÓN'!P28+'TOTAL NOVIEMBRE POR REGIÓN'!P28+'TOTAL DICIEMBRE POR REGIÓN'!P28</f>
        <v>1422</v>
      </c>
      <c r="Q28" s="35">
        <f>+'TOTAL OCTUBRE POR REGIÓN'!Q28+'TOTAL NOVIEMBRE POR REGIÓN'!Q28+'TOTAL DICIEMBRE POR REGIÓN'!Q28</f>
        <v>1422</v>
      </c>
      <c r="R28" s="91">
        <f t="shared" si="14"/>
        <v>1</v>
      </c>
      <c r="S28" s="81">
        <f t="shared" si="15"/>
        <v>0</v>
      </c>
      <c r="T28" s="91">
        <f t="shared" si="16"/>
        <v>0</v>
      </c>
      <c r="U28" s="26"/>
      <c r="V28" s="63" t="s">
        <v>49</v>
      </c>
      <c r="W28" s="35">
        <f>+'TOTAL OCTUBRE POR REGIÓN'!W28+'TOTAL NOVIEMBRE POR REGIÓN'!W28+'TOTAL DICIEMBRE POR REGIÓN'!W28</f>
        <v>3027</v>
      </c>
      <c r="X28" s="81">
        <f>+'TOTAL OCTUBRE POR REGIÓN'!X28+'TOTAL NOVIEMBRE POR REGIÓN'!X28+'TOTAL DICIEMBRE POR REGIÓN'!X28</f>
        <v>3025</v>
      </c>
      <c r="Y28" s="91">
        <f t="shared" si="17"/>
        <v>0.99933927981499837</v>
      </c>
      <c r="Z28" s="81">
        <f t="shared" si="18"/>
        <v>2</v>
      </c>
      <c r="AA28" s="91">
        <f t="shared" si="19"/>
        <v>6.6072018500165175E-4</v>
      </c>
    </row>
    <row r="29" spans="1:27" x14ac:dyDescent="0.25">
      <c r="A29" s="63" t="s">
        <v>50</v>
      </c>
      <c r="B29" s="35">
        <f>+'TOTAL OCTUBRE POR REGIÓN'!B29+'TOTAL NOVIEMBRE POR REGIÓN'!B29+'TOTAL DICIEMBRE POR REGIÓN'!B29</f>
        <v>36</v>
      </c>
      <c r="C29" s="35">
        <f>+'TOTAL OCTUBRE POR REGIÓN'!C29+'TOTAL NOVIEMBRE POR REGIÓN'!C29+'TOTAL DICIEMBRE POR REGIÓN'!C29</f>
        <v>36</v>
      </c>
      <c r="D29" s="91">
        <f t="shared" si="10"/>
        <v>1</v>
      </c>
      <c r="E29" s="64">
        <f t="shared" si="11"/>
        <v>0</v>
      </c>
      <c r="F29" s="91">
        <f t="shared" si="12"/>
        <v>0</v>
      </c>
      <c r="G29" s="25"/>
      <c r="H29" s="63" t="s">
        <v>50</v>
      </c>
      <c r="I29" s="35">
        <f>+'TOTAL OCTUBRE POR REGIÓN'!I29+'TOTAL NOVIEMBRE POR REGIÓN'!I29+'TOTAL DICIEMBRE POR REGIÓN'!I29</f>
        <v>0</v>
      </c>
      <c r="J29" s="35">
        <f>+'TOTAL OCTUBRE POR REGIÓN'!J29+'TOTAL NOVIEMBRE POR REGIÓN'!J29+'TOTAL DICIEMBRE POR REGIÓN'!J29</f>
        <v>0</v>
      </c>
      <c r="K29" s="34">
        <v>0</v>
      </c>
      <c r="L29" s="81">
        <f t="shared" si="13"/>
        <v>0</v>
      </c>
      <c r="M29" s="34">
        <v>0</v>
      </c>
      <c r="N29" s="26"/>
      <c r="O29" s="63" t="s">
        <v>50</v>
      </c>
      <c r="P29" s="35">
        <f>+'TOTAL OCTUBRE POR REGIÓN'!P29+'TOTAL NOVIEMBRE POR REGIÓN'!P29+'TOTAL DICIEMBRE POR REGIÓN'!P29</f>
        <v>29</v>
      </c>
      <c r="Q29" s="35">
        <f>+'TOTAL OCTUBRE POR REGIÓN'!Q29+'TOTAL NOVIEMBRE POR REGIÓN'!Q29+'TOTAL DICIEMBRE POR REGIÓN'!Q29</f>
        <v>29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50</v>
      </c>
      <c r="W29" s="35">
        <f>+'TOTAL OCTUBRE POR REGIÓN'!W29+'TOTAL NOVIEMBRE POR REGIÓN'!W29+'TOTAL DICIEMBRE POR REGIÓN'!W29</f>
        <v>353</v>
      </c>
      <c r="X29" s="81">
        <f>+'TOTAL OCTUBRE POR REGIÓN'!X29+'TOTAL NOVIEMBRE POR REGIÓN'!X29+'TOTAL DICIEMBRE POR REGIÓN'!X29</f>
        <v>353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f>+'TOTAL OCTUBRE POR REGIÓN'!B30+'TOTAL NOVIEMBRE POR REGIÓN'!B30+'TOTAL DICIEMBRE POR REGIÓN'!B30</f>
        <v>475</v>
      </c>
      <c r="C30" s="35">
        <f>+'TOTAL OCTUBRE POR REGIÓN'!C30+'TOTAL NOVIEMBRE POR REGIÓN'!C30+'TOTAL DICIEMBRE POR REGIÓN'!C30</f>
        <v>475</v>
      </c>
      <c r="D30" s="91">
        <f t="shared" si="10"/>
        <v>1</v>
      </c>
      <c r="E30" s="64">
        <f t="shared" si="11"/>
        <v>0</v>
      </c>
      <c r="F30" s="91">
        <f t="shared" si="12"/>
        <v>0</v>
      </c>
      <c r="G30" s="25"/>
      <c r="H30" s="63" t="s">
        <v>51</v>
      </c>
      <c r="I30" s="35">
        <f>+'TOTAL OCTUBRE POR REGIÓN'!I30+'TOTAL NOVIEMBRE POR REGIÓN'!I30+'TOTAL DICIEMBRE POR REGIÓN'!I30</f>
        <v>0</v>
      </c>
      <c r="J30" s="35">
        <f>+'TOTAL OCTUBRE POR REGIÓN'!J30+'TOTAL NOVIEMBRE POR REGIÓN'!J30+'TOTAL DICIEMBRE POR REGIÓN'!J30</f>
        <v>0</v>
      </c>
      <c r="K30" s="34">
        <v>0</v>
      </c>
      <c r="L30" s="81">
        <f t="shared" si="13"/>
        <v>0</v>
      </c>
      <c r="M30" s="34">
        <v>0</v>
      </c>
      <c r="N30" s="26"/>
      <c r="O30" s="63" t="s">
        <v>51</v>
      </c>
      <c r="P30" s="35">
        <f>+'TOTAL OCTUBRE POR REGIÓN'!P30+'TOTAL NOVIEMBRE POR REGIÓN'!P30+'TOTAL DICIEMBRE POR REGIÓN'!P30</f>
        <v>395</v>
      </c>
      <c r="Q30" s="35">
        <f>+'TOTAL OCTUBRE POR REGIÓN'!Q30+'TOTAL NOVIEMBRE POR REGIÓN'!Q30+'TOTAL DICIEMBRE POR REGIÓN'!Q30</f>
        <v>395</v>
      </c>
      <c r="R30" s="91">
        <f t="shared" si="14"/>
        <v>1</v>
      </c>
      <c r="S30" s="81">
        <f t="shared" si="15"/>
        <v>0</v>
      </c>
      <c r="T30" s="91">
        <f t="shared" si="16"/>
        <v>0</v>
      </c>
      <c r="U30" s="26"/>
      <c r="V30" s="63" t="s">
        <v>51</v>
      </c>
      <c r="W30" s="35">
        <f>+'TOTAL OCTUBRE POR REGIÓN'!W30+'TOTAL NOVIEMBRE POR REGIÓN'!W30+'TOTAL DICIEMBRE POR REGIÓN'!W30</f>
        <v>1527</v>
      </c>
      <c r="X30" s="81">
        <f>+'TOTAL OCTUBRE POR REGIÓN'!X30+'TOTAL NOVIEMBRE POR REGIÓN'!X30+'TOTAL DICIEMBRE POR REGIÓN'!X30</f>
        <v>1526</v>
      </c>
      <c r="Y30" s="91">
        <f t="shared" si="17"/>
        <v>0.99934512115258678</v>
      </c>
      <c r="Z30" s="81">
        <f t="shared" si="18"/>
        <v>1</v>
      </c>
      <c r="AA30" s="91">
        <f t="shared" si="19"/>
        <v>6.5487884741322858E-4</v>
      </c>
    </row>
    <row r="31" spans="1:27" x14ac:dyDescent="0.25">
      <c r="A31" s="63" t="s">
        <v>52</v>
      </c>
      <c r="B31" s="35">
        <f>+'TOTAL OCTUBRE POR REGIÓN'!B31+'TOTAL NOVIEMBRE POR REGIÓN'!B31+'TOTAL DICIEMBRE POR REGIÓN'!B31</f>
        <v>456</v>
      </c>
      <c r="C31" s="35">
        <f>+'TOTAL OCTUBRE POR REGIÓN'!C31+'TOTAL NOVIEMBRE POR REGIÓN'!C31+'TOTAL DICIEMBRE POR REGIÓN'!C31</f>
        <v>456</v>
      </c>
      <c r="D31" s="91">
        <f t="shared" si="10"/>
        <v>1</v>
      </c>
      <c r="E31" s="64">
        <f t="shared" si="11"/>
        <v>0</v>
      </c>
      <c r="F31" s="91">
        <f t="shared" si="12"/>
        <v>0</v>
      </c>
      <c r="G31" s="25"/>
      <c r="H31" s="63" t="s">
        <v>52</v>
      </c>
      <c r="I31" s="35">
        <f>+'TOTAL OCTUBRE POR REGIÓN'!I31+'TOTAL NOVIEMBRE POR REGIÓN'!I31+'TOTAL DICIEMBRE POR REGIÓN'!I31</f>
        <v>0</v>
      </c>
      <c r="J31" s="35">
        <f>+'TOTAL OCTUBRE POR REGIÓN'!J31+'TOTAL NOVIEMBRE POR REGIÓN'!J31+'TOTAL DICIEMBRE POR REGIÓN'!J31</f>
        <v>0</v>
      </c>
      <c r="K31" s="34">
        <v>0</v>
      </c>
      <c r="L31" s="81">
        <f t="shared" si="13"/>
        <v>0</v>
      </c>
      <c r="M31" s="34">
        <v>0</v>
      </c>
      <c r="N31" s="26"/>
      <c r="O31" s="63" t="s">
        <v>52</v>
      </c>
      <c r="P31" s="35">
        <f>+'TOTAL OCTUBRE POR REGIÓN'!P31+'TOTAL NOVIEMBRE POR REGIÓN'!P31+'TOTAL DICIEMBRE POR REGIÓN'!P31</f>
        <v>478</v>
      </c>
      <c r="Q31" s="35">
        <f>+'TOTAL OCTUBRE POR REGIÓN'!Q31+'TOTAL NOVIEMBRE POR REGIÓN'!Q31+'TOTAL DICIEMBRE POR REGIÓN'!Q31</f>
        <v>478</v>
      </c>
      <c r="R31" s="91">
        <f t="shared" si="14"/>
        <v>1</v>
      </c>
      <c r="S31" s="81">
        <f t="shared" si="15"/>
        <v>0</v>
      </c>
      <c r="T31" s="91">
        <f t="shared" si="16"/>
        <v>0</v>
      </c>
      <c r="U31" s="26"/>
      <c r="V31" s="63" t="s">
        <v>52</v>
      </c>
      <c r="W31" s="35">
        <f>+'TOTAL OCTUBRE POR REGIÓN'!W31+'TOTAL NOVIEMBRE POR REGIÓN'!W31+'TOTAL DICIEMBRE POR REGIÓN'!W31</f>
        <v>838</v>
      </c>
      <c r="X31" s="81">
        <f>+'TOTAL OCTUBRE POR REGIÓN'!X31+'TOTAL NOVIEMBRE POR REGIÓN'!X31+'TOTAL DICIEMBRE POR REGIÓN'!X31</f>
        <v>837</v>
      </c>
      <c r="Y31" s="91">
        <f t="shared" si="17"/>
        <v>0.99880668257756566</v>
      </c>
      <c r="Z31" s="81">
        <f t="shared" si="18"/>
        <v>1</v>
      </c>
      <c r="AA31" s="91">
        <f t="shared" si="19"/>
        <v>1.1933174224343676E-3</v>
      </c>
    </row>
    <row r="32" spans="1:27" x14ac:dyDescent="0.25">
      <c r="A32" s="63" t="s">
        <v>53</v>
      </c>
      <c r="B32" s="35">
        <f>+'TOTAL OCTUBRE POR REGIÓN'!B32+'TOTAL NOVIEMBRE POR REGIÓN'!B32+'TOTAL DICIEMBRE POR REGIÓN'!B32</f>
        <v>69</v>
      </c>
      <c r="C32" s="35">
        <f>+'TOTAL OCTUBRE POR REGIÓN'!C32+'TOTAL NOVIEMBRE POR REGIÓN'!C32+'TOTAL DICIEMBRE POR REGIÓN'!C32</f>
        <v>69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>
        <f>+'TOTAL OCTUBRE POR REGIÓN'!I32+'TOTAL NOVIEMBRE POR REGIÓN'!I32+'TOTAL DICIEMBRE POR REGIÓN'!I32</f>
        <v>0</v>
      </c>
      <c r="J32" s="35">
        <f>+'TOTAL OCTUBRE POR REGIÓN'!J32+'TOTAL NOVIEMBRE POR REGIÓN'!J32+'TOTAL DICIEMBRE POR REGIÓN'!J32</f>
        <v>0</v>
      </c>
      <c r="K32" s="34">
        <v>0</v>
      </c>
      <c r="L32" s="81">
        <f t="shared" si="13"/>
        <v>0</v>
      </c>
      <c r="M32" s="34">
        <v>0</v>
      </c>
      <c r="N32" s="26"/>
      <c r="O32" s="63" t="s">
        <v>53</v>
      </c>
      <c r="P32" s="35">
        <f>+'TOTAL OCTUBRE POR REGIÓN'!P32+'TOTAL NOVIEMBRE POR REGIÓN'!P32+'TOTAL DICIEMBRE POR REGIÓN'!P32</f>
        <v>69</v>
      </c>
      <c r="Q32" s="35">
        <f>+'TOTAL OCTUBRE POR REGIÓN'!Q32+'TOTAL NOVIEMBRE POR REGIÓN'!Q32+'TOTAL DICIEMBRE POR REGIÓN'!Q32</f>
        <v>69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f>+'TOTAL OCTUBRE POR REGIÓN'!W32+'TOTAL NOVIEMBRE POR REGIÓN'!W32+'TOTAL DICIEMBRE POR REGIÓN'!W32</f>
        <v>326</v>
      </c>
      <c r="X32" s="81">
        <f>+'TOTAL OCTUBRE POR REGIÓN'!X32+'TOTAL NOVIEMBRE POR REGIÓN'!X32+'TOTAL DICIEMBRE POR REGIÓN'!X32</f>
        <v>326</v>
      </c>
      <c r="Y32" s="91">
        <f t="shared" si="17"/>
        <v>1</v>
      </c>
      <c r="Z32" s="81">
        <f t="shared" si="18"/>
        <v>0</v>
      </c>
      <c r="AA32" s="91">
        <f t="shared" si="19"/>
        <v>0</v>
      </c>
    </row>
    <row r="33" spans="1:27" x14ac:dyDescent="0.25">
      <c r="A33" s="63" t="s">
        <v>54</v>
      </c>
      <c r="B33" s="35">
        <f>+'TOTAL OCTUBRE POR REGIÓN'!B33+'TOTAL NOVIEMBRE POR REGIÓN'!B33+'TOTAL DICIEMBRE POR REGIÓN'!B33</f>
        <v>24</v>
      </c>
      <c r="C33" s="35">
        <f>+'TOTAL OCTUBRE POR REGIÓN'!C33+'TOTAL NOVIEMBRE POR REGIÓN'!C33+'TOTAL DICIEMBRE POR REGIÓN'!C33</f>
        <v>24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>
        <f>+'TOTAL OCTUBRE POR REGIÓN'!I33+'TOTAL NOVIEMBRE POR REGIÓN'!I33+'TOTAL DICIEMBRE POR REGIÓN'!I33</f>
        <v>0</v>
      </c>
      <c r="J33" s="35">
        <f>+'TOTAL OCTUBRE POR REGIÓN'!J33+'TOTAL NOVIEMBRE POR REGIÓN'!J33+'TOTAL DICIEMBRE POR REGIÓN'!J33</f>
        <v>0</v>
      </c>
      <c r="K33" s="34">
        <v>0</v>
      </c>
      <c r="L33" s="81">
        <f t="shared" si="13"/>
        <v>0</v>
      </c>
      <c r="M33" s="34">
        <v>0</v>
      </c>
      <c r="N33" s="26"/>
      <c r="O33" s="63" t="s">
        <v>54</v>
      </c>
      <c r="P33" s="35">
        <f>+'TOTAL OCTUBRE POR REGIÓN'!P33+'TOTAL NOVIEMBRE POR REGIÓN'!P33+'TOTAL DICIEMBRE POR REGIÓN'!P33</f>
        <v>38</v>
      </c>
      <c r="Q33" s="35">
        <f>+'TOTAL OCTUBRE POR REGIÓN'!Q33+'TOTAL NOVIEMBRE POR REGIÓN'!Q33+'TOTAL DICIEMBRE POR REGIÓN'!Q33</f>
        <v>38</v>
      </c>
      <c r="R33" s="91">
        <f t="shared" si="14"/>
        <v>1</v>
      </c>
      <c r="S33" s="81">
        <f t="shared" si="15"/>
        <v>0</v>
      </c>
      <c r="T33" s="91">
        <f t="shared" si="16"/>
        <v>0</v>
      </c>
      <c r="U33" s="26"/>
      <c r="V33" s="63" t="s">
        <v>54</v>
      </c>
      <c r="W33" s="35">
        <f>+'TOTAL OCTUBRE POR REGIÓN'!W33+'TOTAL NOVIEMBRE POR REGIÓN'!W33+'TOTAL DICIEMBRE POR REGIÓN'!W33</f>
        <v>128</v>
      </c>
      <c r="X33" s="81">
        <f>+'TOTAL OCTUBRE POR REGIÓN'!X33+'TOTAL NOVIEMBRE POR REGIÓN'!X33+'TOTAL DICIEMBRE POR REGIÓN'!X33</f>
        <v>128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f>+'TOTAL OCTUBRE POR REGIÓN'!B34+'TOTAL NOVIEMBRE POR REGIÓN'!B34+'TOTAL DICIEMBRE POR REGIÓN'!B34</f>
        <v>25</v>
      </c>
      <c r="C34" s="35">
        <f>+'TOTAL OCTUBRE POR REGIÓN'!C34+'TOTAL NOVIEMBRE POR REGIÓN'!C34+'TOTAL DICIEMBRE POR REGIÓN'!C34</f>
        <v>25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>
        <f>+'TOTAL OCTUBRE POR REGIÓN'!I34+'TOTAL NOVIEMBRE POR REGIÓN'!I34+'TOTAL DICIEMBRE POR REGIÓN'!I34</f>
        <v>0</v>
      </c>
      <c r="J34" s="35">
        <f>+'TOTAL OCTUBRE POR REGIÓN'!J34+'TOTAL NOVIEMBRE POR REGIÓN'!J34+'TOTAL DICIEMBRE POR REGIÓN'!J34</f>
        <v>0</v>
      </c>
      <c r="K34" s="34">
        <v>0</v>
      </c>
      <c r="L34" s="81">
        <f t="shared" si="13"/>
        <v>0</v>
      </c>
      <c r="M34" s="34">
        <v>0</v>
      </c>
      <c r="N34" s="26"/>
      <c r="O34" s="63" t="s">
        <v>55</v>
      </c>
      <c r="P34" s="35">
        <f>+'TOTAL OCTUBRE POR REGIÓN'!P34+'TOTAL NOVIEMBRE POR REGIÓN'!P34+'TOTAL DICIEMBRE POR REGIÓN'!P34</f>
        <v>26</v>
      </c>
      <c r="Q34" s="35">
        <f>+'TOTAL OCTUBRE POR REGIÓN'!Q34+'TOTAL NOVIEMBRE POR REGIÓN'!Q34+'TOTAL DICIEMBRE POR REGIÓN'!Q34</f>
        <v>26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f>+'TOTAL OCTUBRE POR REGIÓN'!W34+'TOTAL NOVIEMBRE POR REGIÓN'!W34+'TOTAL DICIEMBRE POR REGIÓN'!W34</f>
        <v>85</v>
      </c>
      <c r="X34" s="81">
        <f>+'TOTAL OCTUBRE POR REGIÓN'!X34+'TOTAL NOVIEMBRE POR REGIÓN'!X34+'TOTAL DICIEMBRE POR REGIÓN'!X34</f>
        <v>85</v>
      </c>
      <c r="Y34" s="91">
        <f t="shared" si="17"/>
        <v>1</v>
      </c>
      <c r="Z34" s="81">
        <f t="shared" si="18"/>
        <v>0</v>
      </c>
      <c r="AA34" s="91">
        <f t="shared" si="19"/>
        <v>0</v>
      </c>
    </row>
    <row r="35" spans="1:27" x14ac:dyDescent="0.25">
      <c r="A35" s="63" t="s">
        <v>15</v>
      </c>
      <c r="B35" s="65">
        <f>SUM(B25:B34)</f>
        <v>4421</v>
      </c>
      <c r="C35" s="65">
        <f>SUM(C25:C34)</f>
        <v>4417</v>
      </c>
      <c r="D35" s="92">
        <f t="shared" si="10"/>
        <v>0.9990952273241348</v>
      </c>
      <c r="E35" s="76">
        <f t="shared" si="11"/>
        <v>4</v>
      </c>
      <c r="F35" s="92">
        <f t="shared" si="12"/>
        <v>9.0477267586518888E-4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3"/>
        <v>0</v>
      </c>
      <c r="M35" s="36">
        <v>0</v>
      </c>
      <c r="N35" s="26"/>
      <c r="O35" s="63" t="s">
        <v>15</v>
      </c>
      <c r="P35" s="65">
        <f>SUM(P25:P34)</f>
        <v>3962</v>
      </c>
      <c r="Q35" s="65">
        <f>SUM(Q25:Q34)</f>
        <v>3959</v>
      </c>
      <c r="R35" s="92">
        <f t="shared" si="14"/>
        <v>0.99924280666330134</v>
      </c>
      <c r="S35" s="94">
        <f t="shared" si="15"/>
        <v>3</v>
      </c>
      <c r="T35" s="92">
        <f t="shared" si="16"/>
        <v>7.5719333669863704E-4</v>
      </c>
      <c r="U35" s="26"/>
      <c r="V35" s="63" t="s">
        <v>15</v>
      </c>
      <c r="W35" s="65">
        <f>SUM(W25:W34)</f>
        <v>9784</v>
      </c>
      <c r="X35" s="65">
        <f>SUM(X25:X34)</f>
        <v>9779</v>
      </c>
      <c r="Y35" s="92">
        <f t="shared" si="17"/>
        <v>0.99948896156991007</v>
      </c>
      <c r="Z35" s="94">
        <f t="shared" si="18"/>
        <v>5</v>
      </c>
      <c r="AA35" s="92">
        <f t="shared" si="19"/>
        <v>5.1103843008994273E-4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f>+'TOTAL OCTUBRE POR REGIÓN'!B39+'TOTAL NOVIEMBRE POR REGIÓN'!B39+'TOTAL DICIEMBRE POR REGIÓN'!B39</f>
        <v>8283</v>
      </c>
      <c r="C39" s="38">
        <f>+'TOTAL OCTUBRE POR REGIÓN'!C39+'TOTAL NOVIEMBRE POR REGIÓN'!C39+'TOTAL DICIEMBRE POR REGIÓN'!C39</f>
        <v>8266</v>
      </c>
      <c r="D39" s="87">
        <f>+C39/B39</f>
        <v>0.99794760352529277</v>
      </c>
      <c r="E39" s="73">
        <f>+B39-C39</f>
        <v>17</v>
      </c>
      <c r="F39" s="87">
        <f>+E39/B39</f>
        <v>2.0523964747072316E-3</v>
      </c>
      <c r="G39" s="25"/>
      <c r="H39" s="72" t="s">
        <v>57</v>
      </c>
      <c r="I39" s="38">
        <f>+'TOTAL OCTUBRE POR REGIÓN'!I39+'TOTAL NOVIEMBRE POR REGIÓN'!I39+'TOTAL DICIEMBRE POR REGIÓN'!I39</f>
        <v>0</v>
      </c>
      <c r="J39" s="38">
        <f>+'TOTAL OCTUBRE POR REGIÓN'!J39+'TOTAL NOVIEMBRE POR REGIÓN'!J39+'TOTAL DICIEMBRE POR REGIÓN'!J39</f>
        <v>0</v>
      </c>
      <c r="K39" s="39">
        <v>0</v>
      </c>
      <c r="L39" s="40">
        <f>+I39-J39</f>
        <v>0</v>
      </c>
      <c r="M39" s="39">
        <v>0</v>
      </c>
      <c r="N39" s="26"/>
      <c r="O39" s="72" t="s">
        <v>57</v>
      </c>
      <c r="P39" s="38">
        <f>+'TOTAL OCTUBRE POR REGIÓN'!P39+'TOTAL NOVIEMBRE POR REGIÓN'!P39+'TOTAL DICIEMBRE POR REGIÓN'!P39</f>
        <v>6369</v>
      </c>
      <c r="Q39" s="38">
        <f>+'TOTAL OCTUBRE POR REGIÓN'!Q39+'TOTAL NOVIEMBRE POR REGIÓN'!Q39+'TOTAL DICIEMBRE POR REGIÓN'!Q39</f>
        <v>6361</v>
      </c>
      <c r="R39" s="87">
        <f>+Q39/P39</f>
        <v>0.99874391584236144</v>
      </c>
      <c r="S39" s="40">
        <f>+P39-Q39</f>
        <v>8</v>
      </c>
      <c r="T39" s="87">
        <f>+S39/P39</f>
        <v>1.2560841576385617E-3</v>
      </c>
      <c r="U39" s="26"/>
      <c r="V39" s="72" t="s">
        <v>57</v>
      </c>
      <c r="W39" s="38">
        <f>+'TOTAL OCTUBRE POR REGIÓN'!W39+'TOTAL NOVIEMBRE POR REGIÓN'!W39+'TOTAL DICIEMBRE POR REGIÓN'!W39</f>
        <v>6804</v>
      </c>
      <c r="X39" s="40">
        <f>+'TOTAL OCTUBRE POR REGIÓN'!X39+'TOTAL NOVIEMBRE POR REGIÓN'!X39+'TOTAL DICIEMBRE POR REGIÓN'!X39</f>
        <v>6796</v>
      </c>
      <c r="Y39" s="87">
        <f>+X39/W39</f>
        <v>0.99882422104644331</v>
      </c>
      <c r="Z39" s="40">
        <f>+W39-X39</f>
        <v>8</v>
      </c>
      <c r="AA39" s="87">
        <f>+Z39/W39</f>
        <v>1.1757789535567313E-3</v>
      </c>
    </row>
    <row r="40" spans="1:27" x14ac:dyDescent="0.25">
      <c r="A40" s="72" t="s">
        <v>58</v>
      </c>
      <c r="B40" s="38">
        <f>+'TOTAL OCTUBRE POR REGIÓN'!B40+'TOTAL NOVIEMBRE POR REGIÓN'!B40+'TOTAL DICIEMBRE POR REGIÓN'!B40</f>
        <v>15195</v>
      </c>
      <c r="C40" s="38">
        <f>+'TOTAL OCTUBRE POR REGIÓN'!C40+'TOTAL NOVIEMBRE POR REGIÓN'!C40+'TOTAL DICIEMBRE POR REGIÓN'!C40</f>
        <v>15170</v>
      </c>
      <c r="D40" s="87">
        <f t="shared" ref="D40:D49" si="20">+C40/B40</f>
        <v>0.99835472194800923</v>
      </c>
      <c r="E40" s="73">
        <f t="shared" ref="E40:E49" si="21">+B40-C40</f>
        <v>25</v>
      </c>
      <c r="F40" s="87">
        <f t="shared" ref="F40:F49" si="22">+E40/B40</f>
        <v>1.6452780519907865E-3</v>
      </c>
      <c r="G40" s="25"/>
      <c r="H40" s="72" t="s">
        <v>58</v>
      </c>
      <c r="I40" s="38">
        <f>+'TOTAL OCTUBRE POR REGIÓN'!I40+'TOTAL NOVIEMBRE POR REGIÓN'!I40+'TOTAL DICIEMBRE POR REGIÓN'!I40</f>
        <v>0</v>
      </c>
      <c r="J40" s="38">
        <f>+'TOTAL OCTUBRE POR REGIÓN'!J40+'TOTAL NOVIEMBRE POR REGIÓN'!J40+'TOTAL DICIEMBRE POR REGIÓN'!J40</f>
        <v>0</v>
      </c>
      <c r="K40" s="39">
        <v>0</v>
      </c>
      <c r="L40" s="40">
        <f t="shared" ref="L40:L47" si="23">+I40-J40</f>
        <v>0</v>
      </c>
      <c r="M40" s="39">
        <v>0</v>
      </c>
      <c r="N40" s="26"/>
      <c r="O40" s="72" t="s">
        <v>58</v>
      </c>
      <c r="P40" s="38">
        <f>+'TOTAL OCTUBRE POR REGIÓN'!P40+'TOTAL NOVIEMBRE POR REGIÓN'!P40+'TOTAL DICIEMBRE POR REGIÓN'!P40</f>
        <v>13254</v>
      </c>
      <c r="Q40" s="38">
        <f>+'TOTAL OCTUBRE POR REGIÓN'!Q40+'TOTAL NOVIEMBRE POR REGIÓN'!Q40+'TOTAL DICIEMBRE POR REGIÓN'!Q40</f>
        <v>13231</v>
      </c>
      <c r="R40" s="87">
        <f t="shared" ref="R40:R47" si="24">+Q40/P40</f>
        <v>0.99826467481515013</v>
      </c>
      <c r="S40" s="40">
        <f t="shared" ref="S40:S47" si="25">+P40-Q40</f>
        <v>23</v>
      </c>
      <c r="T40" s="87">
        <f t="shared" ref="T40:T47" si="26">+S40/P40</f>
        <v>1.7353251848498566E-3</v>
      </c>
      <c r="U40" s="26"/>
      <c r="V40" s="72" t="s">
        <v>58</v>
      </c>
      <c r="W40" s="38">
        <f>+'TOTAL OCTUBRE POR REGIÓN'!W40+'TOTAL NOVIEMBRE POR REGIÓN'!W40+'TOTAL DICIEMBRE POR REGIÓN'!W40</f>
        <v>14402</v>
      </c>
      <c r="X40" s="40">
        <f>+'TOTAL OCTUBRE POR REGIÓN'!X40+'TOTAL NOVIEMBRE POR REGIÓN'!X40+'TOTAL DICIEMBRE POR REGIÓN'!X40</f>
        <v>14359</v>
      </c>
      <c r="Y40" s="87">
        <f t="shared" ref="Y40:Y47" si="27">+X40/W40</f>
        <v>0.99701430356894871</v>
      </c>
      <c r="Z40" s="40">
        <f t="shared" ref="Z40:Z46" si="28">+W40-X40</f>
        <v>43</v>
      </c>
      <c r="AA40" s="87">
        <f t="shared" ref="AA40:AA47" si="29">+Z40/W40</f>
        <v>2.9856964310512428E-3</v>
      </c>
    </row>
    <row r="41" spans="1:27" x14ac:dyDescent="0.25">
      <c r="A41" s="72" t="s">
        <v>59</v>
      </c>
      <c r="B41" s="38">
        <f>+'TOTAL OCTUBRE POR REGIÓN'!B41+'TOTAL NOVIEMBRE POR REGIÓN'!B41+'TOTAL DICIEMBRE POR REGIÓN'!B41</f>
        <v>199</v>
      </c>
      <c r="C41" s="38">
        <f>+'TOTAL OCTUBRE POR REGIÓN'!C41+'TOTAL NOVIEMBRE POR REGIÓN'!C41+'TOTAL DICIEMBRE POR REGIÓN'!C41</f>
        <v>199</v>
      </c>
      <c r="D41" s="87">
        <f t="shared" si="20"/>
        <v>1</v>
      </c>
      <c r="E41" s="73">
        <f t="shared" si="21"/>
        <v>0</v>
      </c>
      <c r="F41" s="87">
        <f t="shared" si="22"/>
        <v>0</v>
      </c>
      <c r="G41" s="25"/>
      <c r="H41" s="72" t="s">
        <v>59</v>
      </c>
      <c r="I41" s="38">
        <f>+'TOTAL OCTUBRE POR REGIÓN'!I41+'TOTAL NOVIEMBRE POR REGIÓN'!I41+'TOTAL DICIEMBRE POR REGIÓN'!I41</f>
        <v>0</v>
      </c>
      <c r="J41" s="38">
        <f>+'TOTAL OCTUBRE POR REGIÓN'!J41+'TOTAL NOVIEMBRE POR REGIÓN'!J41+'TOTAL DICIEMBRE POR REGIÓN'!J41</f>
        <v>0</v>
      </c>
      <c r="K41" s="39">
        <v>0</v>
      </c>
      <c r="L41" s="40">
        <f t="shared" si="23"/>
        <v>0</v>
      </c>
      <c r="M41" s="39">
        <v>0</v>
      </c>
      <c r="N41" s="26"/>
      <c r="O41" s="72" t="s">
        <v>59</v>
      </c>
      <c r="P41" s="38">
        <f>+'TOTAL OCTUBRE POR REGIÓN'!P41+'TOTAL NOVIEMBRE POR REGIÓN'!P41+'TOTAL DICIEMBRE POR REGIÓN'!P41</f>
        <v>268</v>
      </c>
      <c r="Q41" s="38">
        <f>+'TOTAL OCTUBRE POR REGIÓN'!Q41+'TOTAL NOVIEMBRE POR REGIÓN'!Q41+'TOTAL DICIEMBRE POR REGIÓN'!Q41</f>
        <v>268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f>+'TOTAL OCTUBRE POR REGIÓN'!W41+'TOTAL NOVIEMBRE POR REGIÓN'!W41+'TOTAL DICIEMBRE POR REGIÓN'!W41</f>
        <v>779</v>
      </c>
      <c r="X41" s="40">
        <f>+'TOTAL OCTUBRE POR REGIÓN'!X41+'TOTAL NOVIEMBRE POR REGIÓN'!X41+'TOTAL DICIEMBRE POR REGIÓN'!X41</f>
        <v>779</v>
      </c>
      <c r="Y41" s="87">
        <f t="shared" si="27"/>
        <v>1</v>
      </c>
      <c r="Z41" s="40">
        <f t="shared" si="28"/>
        <v>0</v>
      </c>
      <c r="AA41" s="87">
        <f t="shared" si="29"/>
        <v>0</v>
      </c>
    </row>
    <row r="42" spans="1:27" x14ac:dyDescent="0.25">
      <c r="A42" s="72" t="s">
        <v>60</v>
      </c>
      <c r="B42" s="38">
        <f>+'TOTAL OCTUBRE POR REGIÓN'!B42+'TOTAL NOVIEMBRE POR REGIÓN'!B42+'TOTAL DICIEMBRE POR REGIÓN'!B42</f>
        <v>187</v>
      </c>
      <c r="C42" s="38">
        <f>+'TOTAL OCTUBRE POR REGIÓN'!C42+'TOTAL NOVIEMBRE POR REGIÓN'!C42+'TOTAL DICIEMBRE POR REGIÓN'!C42</f>
        <v>187</v>
      </c>
      <c r="D42" s="87">
        <f t="shared" si="20"/>
        <v>1</v>
      </c>
      <c r="E42" s="73">
        <f t="shared" si="21"/>
        <v>0</v>
      </c>
      <c r="F42" s="87">
        <f t="shared" si="22"/>
        <v>0</v>
      </c>
      <c r="G42" s="25"/>
      <c r="H42" s="72" t="s">
        <v>60</v>
      </c>
      <c r="I42" s="38">
        <f>+'TOTAL OCTUBRE POR REGIÓN'!I42+'TOTAL NOVIEMBRE POR REGIÓN'!I42+'TOTAL DICIEMBRE POR REGIÓN'!I42</f>
        <v>0</v>
      </c>
      <c r="J42" s="38">
        <f>+'TOTAL OCTUBRE POR REGIÓN'!J42+'TOTAL NOVIEMBRE POR REGIÓN'!J42+'TOTAL DICIEMBRE POR REGIÓN'!J42</f>
        <v>0</v>
      </c>
      <c r="K42" s="39">
        <v>0</v>
      </c>
      <c r="L42" s="40">
        <f t="shared" si="23"/>
        <v>0</v>
      </c>
      <c r="M42" s="39">
        <v>0</v>
      </c>
      <c r="N42" s="26"/>
      <c r="O42" s="72" t="s">
        <v>60</v>
      </c>
      <c r="P42" s="38">
        <f>+'TOTAL OCTUBRE POR REGIÓN'!P42+'TOTAL NOVIEMBRE POR REGIÓN'!P42+'TOTAL DICIEMBRE POR REGIÓN'!P42</f>
        <v>199</v>
      </c>
      <c r="Q42" s="38">
        <f>+'TOTAL OCTUBRE POR REGIÓN'!Q42+'TOTAL NOVIEMBRE POR REGIÓN'!Q42+'TOTAL DICIEMBRE POR REGIÓN'!Q42</f>
        <v>199</v>
      </c>
      <c r="R42" s="87">
        <f t="shared" si="24"/>
        <v>1</v>
      </c>
      <c r="S42" s="40">
        <f t="shared" si="25"/>
        <v>0</v>
      </c>
      <c r="T42" s="87">
        <f t="shared" si="26"/>
        <v>0</v>
      </c>
      <c r="U42" s="26"/>
      <c r="V42" s="72" t="s">
        <v>60</v>
      </c>
      <c r="W42" s="38">
        <f>+'TOTAL OCTUBRE POR REGIÓN'!W42+'TOTAL NOVIEMBRE POR REGIÓN'!W42+'TOTAL DICIEMBRE POR REGIÓN'!W42</f>
        <v>893</v>
      </c>
      <c r="X42" s="40">
        <f>+'TOTAL OCTUBRE POR REGIÓN'!X42+'TOTAL NOVIEMBRE POR REGIÓN'!X42+'TOTAL DICIEMBRE POR REGIÓN'!X42</f>
        <v>893</v>
      </c>
      <c r="Y42" s="87">
        <f t="shared" si="27"/>
        <v>1</v>
      </c>
      <c r="Z42" s="40">
        <f t="shared" si="28"/>
        <v>0</v>
      </c>
      <c r="AA42" s="87">
        <f t="shared" si="29"/>
        <v>0</v>
      </c>
    </row>
    <row r="43" spans="1:27" x14ac:dyDescent="0.25">
      <c r="A43" s="72" t="s">
        <v>61</v>
      </c>
      <c r="B43" s="38">
        <f>+'TOTAL OCTUBRE POR REGIÓN'!B43+'TOTAL NOVIEMBRE POR REGIÓN'!B43+'TOTAL DICIEMBRE POR REGIÓN'!B43</f>
        <v>1252</v>
      </c>
      <c r="C43" s="38">
        <f>+'TOTAL OCTUBRE POR REGIÓN'!C43+'TOTAL NOVIEMBRE POR REGIÓN'!C43+'TOTAL DICIEMBRE POR REGIÓN'!C43</f>
        <v>1251</v>
      </c>
      <c r="D43" s="87">
        <f t="shared" si="20"/>
        <v>0.99920127795527158</v>
      </c>
      <c r="E43" s="73">
        <f t="shared" si="21"/>
        <v>1</v>
      </c>
      <c r="F43" s="87">
        <f t="shared" si="22"/>
        <v>7.9872204472843447E-4</v>
      </c>
      <c r="G43" s="25"/>
      <c r="H43" s="72" t="s">
        <v>61</v>
      </c>
      <c r="I43" s="38">
        <f>+'TOTAL OCTUBRE POR REGIÓN'!I43+'TOTAL NOVIEMBRE POR REGIÓN'!I43+'TOTAL DICIEMBRE POR REGIÓN'!I43</f>
        <v>0</v>
      </c>
      <c r="J43" s="38">
        <f>+'TOTAL OCTUBRE POR REGIÓN'!J43+'TOTAL NOVIEMBRE POR REGIÓN'!J43+'TOTAL DICIEMBRE POR REGIÓN'!J43</f>
        <v>0</v>
      </c>
      <c r="K43" s="39">
        <v>0</v>
      </c>
      <c r="L43" s="40">
        <f t="shared" si="23"/>
        <v>0</v>
      </c>
      <c r="M43" s="39">
        <v>0</v>
      </c>
      <c r="N43" s="26"/>
      <c r="O43" s="72" t="s">
        <v>61</v>
      </c>
      <c r="P43" s="38">
        <f>+'TOTAL OCTUBRE POR REGIÓN'!P43+'TOTAL NOVIEMBRE POR REGIÓN'!P43+'TOTAL DICIEMBRE POR REGIÓN'!P43</f>
        <v>1190</v>
      </c>
      <c r="Q43" s="38">
        <f>+'TOTAL OCTUBRE POR REGIÓN'!Q43+'TOTAL NOVIEMBRE POR REGIÓN'!Q43+'TOTAL DICIEMBRE POR REGIÓN'!Q43</f>
        <v>1188</v>
      </c>
      <c r="R43" s="87">
        <f t="shared" si="24"/>
        <v>0.99831932773109244</v>
      </c>
      <c r="S43" s="40">
        <f t="shared" si="25"/>
        <v>2</v>
      </c>
      <c r="T43" s="87">
        <f t="shared" si="26"/>
        <v>1.6806722689075631E-3</v>
      </c>
      <c r="U43" s="26"/>
      <c r="V43" s="72" t="s">
        <v>61</v>
      </c>
      <c r="W43" s="38">
        <f>+'TOTAL OCTUBRE POR REGIÓN'!W43+'TOTAL NOVIEMBRE POR REGIÓN'!W43+'TOTAL DICIEMBRE POR REGIÓN'!W43</f>
        <v>1913</v>
      </c>
      <c r="X43" s="40">
        <f>+'TOTAL OCTUBRE POR REGIÓN'!X43+'TOTAL NOVIEMBRE POR REGIÓN'!X43+'TOTAL DICIEMBRE POR REGIÓN'!X43</f>
        <v>1905</v>
      </c>
      <c r="Y43" s="87">
        <f t="shared" si="27"/>
        <v>0.99581808677469941</v>
      </c>
      <c r="Z43" s="40">
        <f t="shared" si="28"/>
        <v>8</v>
      </c>
      <c r="AA43" s="87">
        <f t="shared" si="29"/>
        <v>4.1819132253005748E-3</v>
      </c>
    </row>
    <row r="44" spans="1:27" x14ac:dyDescent="0.25">
      <c r="A44" s="72" t="s">
        <v>62</v>
      </c>
      <c r="B44" s="38">
        <f>+'TOTAL OCTUBRE POR REGIÓN'!B44+'TOTAL NOVIEMBRE POR REGIÓN'!B44+'TOTAL DICIEMBRE POR REGIÓN'!B44</f>
        <v>88</v>
      </c>
      <c r="C44" s="38">
        <f>+'TOTAL OCTUBRE POR REGIÓN'!C44+'TOTAL NOVIEMBRE POR REGIÓN'!C44+'TOTAL DICIEMBRE POR REGIÓN'!C44</f>
        <v>88</v>
      </c>
      <c r="D44" s="87">
        <f t="shared" si="20"/>
        <v>1</v>
      </c>
      <c r="E44" s="73">
        <f t="shared" si="21"/>
        <v>0</v>
      </c>
      <c r="F44" s="87">
        <f t="shared" si="22"/>
        <v>0</v>
      </c>
      <c r="G44" s="25"/>
      <c r="H44" s="72" t="s">
        <v>62</v>
      </c>
      <c r="I44" s="38">
        <f>+'TOTAL OCTUBRE POR REGIÓN'!I44+'TOTAL NOVIEMBRE POR REGIÓN'!I44+'TOTAL DICIEMBRE POR REGIÓN'!I44</f>
        <v>0</v>
      </c>
      <c r="J44" s="38">
        <f>+'TOTAL OCTUBRE POR REGIÓN'!J44+'TOTAL NOVIEMBRE POR REGIÓN'!J44+'TOTAL DICIEMBRE POR REGIÓN'!J44</f>
        <v>0</v>
      </c>
      <c r="K44" s="39">
        <v>0</v>
      </c>
      <c r="L44" s="40">
        <f t="shared" si="23"/>
        <v>0</v>
      </c>
      <c r="M44" s="39">
        <v>0</v>
      </c>
      <c r="N44" s="26"/>
      <c r="O44" s="72" t="s">
        <v>62</v>
      </c>
      <c r="P44" s="38">
        <f>+'TOTAL OCTUBRE POR REGIÓN'!P44+'TOTAL NOVIEMBRE POR REGIÓN'!P44+'TOTAL DICIEMBRE POR REGIÓN'!P44</f>
        <v>138</v>
      </c>
      <c r="Q44" s="38">
        <f>+'TOTAL OCTUBRE POR REGIÓN'!Q44+'TOTAL NOVIEMBRE POR REGIÓN'!Q44+'TOTAL DICIEMBRE POR REGIÓN'!Q44</f>
        <v>138</v>
      </c>
      <c r="R44" s="87">
        <f t="shared" si="24"/>
        <v>1</v>
      </c>
      <c r="S44" s="40">
        <f t="shared" si="25"/>
        <v>0</v>
      </c>
      <c r="T44" s="87">
        <f t="shared" si="26"/>
        <v>0</v>
      </c>
      <c r="U44" s="26"/>
      <c r="V44" s="72" t="s">
        <v>62</v>
      </c>
      <c r="W44" s="38">
        <f>+'TOTAL OCTUBRE POR REGIÓN'!W44+'TOTAL NOVIEMBRE POR REGIÓN'!W44+'TOTAL DICIEMBRE POR REGIÓN'!W44</f>
        <v>600</v>
      </c>
      <c r="X44" s="40">
        <f>+'TOTAL OCTUBRE POR REGIÓN'!X44+'TOTAL NOVIEMBRE POR REGIÓN'!X44+'TOTAL DICIEMBRE POR REGIÓN'!X44</f>
        <v>600</v>
      </c>
      <c r="Y44" s="87">
        <f t="shared" si="27"/>
        <v>1</v>
      </c>
      <c r="Z44" s="40">
        <f t="shared" si="28"/>
        <v>0</v>
      </c>
      <c r="AA44" s="87">
        <f t="shared" si="29"/>
        <v>0</v>
      </c>
    </row>
    <row r="45" spans="1:27" x14ac:dyDescent="0.25">
      <c r="A45" s="72" t="s">
        <v>63</v>
      </c>
      <c r="B45" s="38">
        <f>+'TOTAL OCTUBRE POR REGIÓN'!B45+'TOTAL NOVIEMBRE POR REGIÓN'!B45+'TOTAL DICIEMBRE POR REGIÓN'!B45</f>
        <v>904</v>
      </c>
      <c r="C45" s="38">
        <f>+'TOTAL OCTUBRE POR REGIÓN'!C45+'TOTAL NOVIEMBRE POR REGIÓN'!C45+'TOTAL DICIEMBRE POR REGIÓN'!C45</f>
        <v>903</v>
      </c>
      <c r="D45" s="87">
        <f t="shared" si="20"/>
        <v>0.99889380530973448</v>
      </c>
      <c r="E45" s="73">
        <f t="shared" si="21"/>
        <v>1</v>
      </c>
      <c r="F45" s="87">
        <f t="shared" si="22"/>
        <v>1.1061946902654867E-3</v>
      </c>
      <c r="G45" s="25"/>
      <c r="H45" s="72" t="s">
        <v>63</v>
      </c>
      <c r="I45" s="38">
        <f>+'TOTAL OCTUBRE POR REGIÓN'!I45+'TOTAL NOVIEMBRE POR REGIÓN'!I45+'TOTAL DICIEMBRE POR REGIÓN'!I45</f>
        <v>0</v>
      </c>
      <c r="J45" s="38">
        <f>+'TOTAL OCTUBRE POR REGIÓN'!J45+'TOTAL NOVIEMBRE POR REGIÓN'!J45+'TOTAL DICIEMBRE POR REGIÓN'!J45</f>
        <v>0</v>
      </c>
      <c r="K45" s="39">
        <v>0</v>
      </c>
      <c r="L45" s="40">
        <f t="shared" si="23"/>
        <v>0</v>
      </c>
      <c r="M45" s="39">
        <v>0</v>
      </c>
      <c r="N45" s="26"/>
      <c r="O45" s="72" t="s">
        <v>63</v>
      </c>
      <c r="P45" s="38">
        <f>+'TOTAL OCTUBRE POR REGIÓN'!P45+'TOTAL NOVIEMBRE POR REGIÓN'!P45+'TOTAL DICIEMBRE POR REGIÓN'!P45</f>
        <v>1177</v>
      </c>
      <c r="Q45" s="38">
        <f>+'TOTAL OCTUBRE POR REGIÓN'!Q45+'TOTAL NOVIEMBRE POR REGIÓN'!Q45+'TOTAL DICIEMBRE POR REGIÓN'!Q45</f>
        <v>1177</v>
      </c>
      <c r="R45" s="87">
        <f t="shared" si="24"/>
        <v>1</v>
      </c>
      <c r="S45" s="40">
        <f t="shared" si="25"/>
        <v>0</v>
      </c>
      <c r="T45" s="87">
        <f t="shared" si="26"/>
        <v>0</v>
      </c>
      <c r="U45" s="26"/>
      <c r="V45" s="72" t="s">
        <v>63</v>
      </c>
      <c r="W45" s="38">
        <f>+'TOTAL OCTUBRE POR REGIÓN'!W45+'TOTAL NOVIEMBRE POR REGIÓN'!W45+'TOTAL DICIEMBRE POR REGIÓN'!W45</f>
        <v>1540</v>
      </c>
      <c r="X45" s="40">
        <f>+'TOTAL OCTUBRE POR REGIÓN'!X45+'TOTAL NOVIEMBRE POR REGIÓN'!X45+'TOTAL DICIEMBRE POR REGIÓN'!X45</f>
        <v>1540</v>
      </c>
      <c r="Y45" s="87">
        <f t="shared" si="27"/>
        <v>1</v>
      </c>
      <c r="Z45" s="40">
        <f t="shared" si="28"/>
        <v>0</v>
      </c>
      <c r="AA45" s="87">
        <f t="shared" si="29"/>
        <v>0</v>
      </c>
    </row>
    <row r="46" spans="1:27" x14ac:dyDescent="0.25">
      <c r="A46" s="72" t="s">
        <v>64</v>
      </c>
      <c r="B46" s="38">
        <f>+'TOTAL OCTUBRE POR REGIÓN'!B46+'TOTAL NOVIEMBRE POR REGIÓN'!B46+'TOTAL DICIEMBRE POR REGIÓN'!B46</f>
        <v>1310</v>
      </c>
      <c r="C46" s="38">
        <f>+'TOTAL OCTUBRE POR REGIÓN'!C46+'TOTAL NOVIEMBRE POR REGIÓN'!C46+'TOTAL DICIEMBRE POR REGIÓN'!C46</f>
        <v>1308</v>
      </c>
      <c r="D46" s="87">
        <f t="shared" si="20"/>
        <v>0.99847328244274813</v>
      </c>
      <c r="E46" s="73">
        <f t="shared" si="21"/>
        <v>2</v>
      </c>
      <c r="F46" s="87">
        <f t="shared" si="22"/>
        <v>1.5267175572519084E-3</v>
      </c>
      <c r="G46" s="25"/>
      <c r="H46" s="72" t="s">
        <v>64</v>
      </c>
      <c r="I46" s="38">
        <f>+'TOTAL OCTUBRE POR REGIÓN'!I46+'TOTAL NOVIEMBRE POR REGIÓN'!I46+'TOTAL DICIEMBRE POR REGIÓN'!I46</f>
        <v>0</v>
      </c>
      <c r="J46" s="38">
        <f>+'TOTAL OCTUBRE POR REGIÓN'!J46+'TOTAL NOVIEMBRE POR REGIÓN'!J46+'TOTAL DICIEMBRE POR REGIÓN'!J46</f>
        <v>0</v>
      </c>
      <c r="K46" s="39">
        <v>0</v>
      </c>
      <c r="L46" s="40">
        <f t="shared" si="23"/>
        <v>0</v>
      </c>
      <c r="M46" s="39">
        <v>0</v>
      </c>
      <c r="N46" s="26"/>
      <c r="O46" s="72" t="s">
        <v>64</v>
      </c>
      <c r="P46" s="38">
        <f>+'TOTAL OCTUBRE POR REGIÓN'!P46+'TOTAL NOVIEMBRE POR REGIÓN'!P46+'TOTAL DICIEMBRE POR REGIÓN'!P46</f>
        <v>1716</v>
      </c>
      <c r="Q46" s="38">
        <f>+'TOTAL OCTUBRE POR REGIÓN'!Q46+'TOTAL NOVIEMBRE POR REGIÓN'!Q46+'TOTAL DICIEMBRE POR REGIÓN'!Q46</f>
        <v>1714</v>
      </c>
      <c r="R46" s="87">
        <f t="shared" si="24"/>
        <v>0.99883449883449882</v>
      </c>
      <c r="S46" s="40">
        <f t="shared" si="25"/>
        <v>2</v>
      </c>
      <c r="T46" s="87">
        <f t="shared" si="26"/>
        <v>1.1655011655011655E-3</v>
      </c>
      <c r="U46" s="26"/>
      <c r="V46" s="72" t="s">
        <v>64</v>
      </c>
      <c r="W46" s="38">
        <f>+'TOTAL OCTUBRE POR REGIÓN'!W46+'TOTAL NOVIEMBRE POR REGIÓN'!W46+'TOTAL DICIEMBRE POR REGIÓN'!W46</f>
        <v>2752</v>
      </c>
      <c r="X46" s="40">
        <f>+'TOTAL OCTUBRE POR REGIÓN'!X46+'TOTAL NOVIEMBRE POR REGIÓN'!X46+'TOTAL DICIEMBRE POR REGIÓN'!X46</f>
        <v>2746</v>
      </c>
      <c r="Y46" s="87">
        <f t="shared" si="27"/>
        <v>0.99781976744186052</v>
      </c>
      <c r="Z46" s="40">
        <f t="shared" si="28"/>
        <v>6</v>
      </c>
      <c r="AA46" s="87">
        <f t="shared" si="29"/>
        <v>2.1802325581395349E-3</v>
      </c>
    </row>
    <row r="47" spans="1:27" x14ac:dyDescent="0.25">
      <c r="A47" s="72" t="s">
        <v>15</v>
      </c>
      <c r="B47" s="74">
        <f>SUM(B39:B46)</f>
        <v>27418</v>
      </c>
      <c r="C47" s="74">
        <f>SUM(C39:C46)</f>
        <v>27372</v>
      </c>
      <c r="D47" s="88">
        <f t="shared" si="20"/>
        <v>0.99832227004157847</v>
      </c>
      <c r="E47" s="75">
        <f t="shared" si="21"/>
        <v>46</v>
      </c>
      <c r="F47" s="88">
        <f t="shared" si="22"/>
        <v>1.677729958421475E-3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41">
        <f t="shared" si="23"/>
        <v>0</v>
      </c>
      <c r="M47" s="41">
        <v>0</v>
      </c>
      <c r="N47" s="26"/>
      <c r="O47" s="72" t="s">
        <v>15</v>
      </c>
      <c r="P47" s="74">
        <f>SUM(P39:P46)</f>
        <v>24311</v>
      </c>
      <c r="Q47" s="74">
        <f>SUM(Q39:Q46)</f>
        <v>24276</v>
      </c>
      <c r="R47" s="88">
        <f t="shared" si="24"/>
        <v>0.99856032248776272</v>
      </c>
      <c r="S47" s="84">
        <f t="shared" si="25"/>
        <v>35</v>
      </c>
      <c r="T47" s="88">
        <f t="shared" si="26"/>
        <v>1.4396775122372588E-3</v>
      </c>
      <c r="U47" s="26"/>
      <c r="V47" s="72" t="s">
        <v>15</v>
      </c>
      <c r="W47" s="74">
        <f>SUM(W39:W46)</f>
        <v>29683</v>
      </c>
      <c r="X47" s="74">
        <f>SUM(X39:X46)</f>
        <v>29618</v>
      </c>
      <c r="Y47" s="88">
        <f t="shared" si="27"/>
        <v>0.99781019438735974</v>
      </c>
      <c r="Z47" s="84">
        <f>SUM(Z39:Z46)</f>
        <v>65</v>
      </c>
      <c r="AA47" s="88">
        <f t="shared" si="29"/>
        <v>2.1898056126402319E-3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41943</v>
      </c>
      <c r="C49" s="44">
        <f t="shared" ref="C49" si="30">SUM(C47,C35,C21)</f>
        <v>41886</v>
      </c>
      <c r="D49" s="58">
        <f t="shared" si="20"/>
        <v>0.99864101280308992</v>
      </c>
      <c r="E49" s="79">
        <f t="shared" si="21"/>
        <v>57</v>
      </c>
      <c r="F49" s="59">
        <f t="shared" si="22"/>
        <v>1.3589871969100923E-3</v>
      </c>
      <c r="G49" s="25"/>
      <c r="H49" s="43" t="s">
        <v>15</v>
      </c>
      <c r="I49" s="44">
        <f>+'TOTAL OCTUBRE POR REGIÓN'!I49+'TOTAL NOVIEMBRE POR REGIÓN'!I49+'TOTAL DICIEMBRE POR REGIÓN'!I49</f>
        <v>121036</v>
      </c>
      <c r="J49" s="44">
        <f>+'TOTAL OCTUBRE POR REGIÓN'!J49+'TOTAL NOVIEMBRE POR REGIÓN'!J49+'TOTAL DICIEMBRE POR REGIÓN'!J49</f>
        <v>119580</v>
      </c>
      <c r="K49" s="58">
        <f t="shared" ref="K49" si="31">+J49/I49</f>
        <v>0.98797052116725603</v>
      </c>
      <c r="L49" s="44">
        <f>+I49-J49</f>
        <v>1456</v>
      </c>
      <c r="M49" s="59">
        <f t="shared" ref="M49" si="32">+L49/I49</f>
        <v>1.2029478832743978E-2</v>
      </c>
      <c r="N49" s="26"/>
      <c r="O49" s="43" t="s">
        <v>15</v>
      </c>
      <c r="P49" s="47">
        <f>SUM(P47,P35,P21)</f>
        <v>37960</v>
      </c>
      <c r="Q49" s="47">
        <f t="shared" ref="Q49:S49" si="33">SUM(Q47,Q35,Q21)</f>
        <v>37915</v>
      </c>
      <c r="R49" s="77">
        <f t="shared" ref="R49" si="34">+Q49/P49</f>
        <v>0.99881454162276084</v>
      </c>
      <c r="S49" s="79">
        <f t="shared" si="33"/>
        <v>45</v>
      </c>
      <c r="T49" s="78">
        <f t="shared" ref="T49" si="35">+S49/P49</f>
        <v>1.1854583772391992E-3</v>
      </c>
      <c r="U49" s="26"/>
      <c r="V49" s="43" t="s">
        <v>15</v>
      </c>
      <c r="W49" s="47">
        <f>SUM(W47,W35,W21)</f>
        <v>51471</v>
      </c>
      <c r="X49" s="47">
        <f t="shared" ref="X49:Z49" si="36">SUM(X47,X35,X21)</f>
        <v>51380</v>
      </c>
      <c r="Y49" s="58">
        <f t="shared" ref="Y49" si="37">+X49/W49</f>
        <v>0.99823201414388685</v>
      </c>
      <c r="Z49" s="79">
        <f t="shared" si="36"/>
        <v>91</v>
      </c>
      <c r="AA49" s="59">
        <f t="shared" ref="AA49" si="38">+Z49/W49</f>
        <v>1.767985856113151E-3</v>
      </c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topLeftCell="A22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85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21"/>
      <c r="B11" s="124"/>
      <c r="C11" s="127"/>
      <c r="D11" s="18"/>
    </row>
    <row r="12" spans="1:4" x14ac:dyDescent="0.25">
      <c r="A12" s="5" t="s">
        <v>21</v>
      </c>
      <c r="B12" s="20">
        <f>+B34</f>
        <v>13102</v>
      </c>
      <c r="C12" s="21">
        <f>+B12/B16</f>
        <v>0.15929483282674772</v>
      </c>
      <c r="D12" s="18"/>
    </row>
    <row r="13" spans="1:4" x14ac:dyDescent="0.25">
      <c r="A13" s="19" t="s">
        <v>22</v>
      </c>
      <c r="B13" s="20">
        <f>+B51</f>
        <v>41109</v>
      </c>
      <c r="C13" s="22">
        <f>+B13/B16</f>
        <v>0.49980547112462004</v>
      </c>
      <c r="D13" s="18"/>
    </row>
    <row r="14" spans="1:4" x14ac:dyDescent="0.25">
      <c r="A14" s="19" t="s">
        <v>23</v>
      </c>
      <c r="B14" s="20">
        <f>+B68</f>
        <v>13093</v>
      </c>
      <c r="C14" s="22">
        <f>+B14/B16</f>
        <v>0.15918541033434649</v>
      </c>
      <c r="D14" s="18"/>
    </row>
    <row r="15" spans="1:4" x14ac:dyDescent="0.25">
      <c r="A15" s="23" t="s">
        <v>18</v>
      </c>
      <c r="B15" s="24">
        <f>+B85</f>
        <v>14946</v>
      </c>
      <c r="C15" s="22">
        <f>+B15/B16</f>
        <v>0.18171428571428572</v>
      </c>
      <c r="D15" s="18"/>
    </row>
    <row r="16" spans="1:4" x14ac:dyDescent="0.25">
      <c r="A16" s="128" t="s">
        <v>24</v>
      </c>
      <c r="B16" s="130">
        <f>SUM(B12:B15)</f>
        <v>82250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1687</v>
      </c>
      <c r="C21" s="2">
        <v>1687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/>
      <c r="C23" s="51"/>
      <c r="D23" s="3">
        <f t="shared" si="0"/>
        <v>0</v>
      </c>
    </row>
    <row r="24" spans="1:4" x14ac:dyDescent="0.25">
      <c r="A24" s="4" t="s">
        <v>8</v>
      </c>
      <c r="B24" s="50">
        <v>87</v>
      </c>
      <c r="C24" s="51">
        <v>87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54</v>
      </c>
      <c r="C27" s="51">
        <v>54</v>
      </c>
      <c r="D27" s="3">
        <f t="shared" si="0"/>
        <v>0</v>
      </c>
    </row>
    <row r="28" spans="1:4" x14ac:dyDescent="0.25">
      <c r="A28" s="4" t="s">
        <v>12</v>
      </c>
      <c r="B28" s="50">
        <v>3789</v>
      </c>
      <c r="C28" s="51">
        <v>3789</v>
      </c>
      <c r="D28" s="3">
        <f t="shared" si="0"/>
        <v>0</v>
      </c>
    </row>
    <row r="29" spans="1:4" x14ac:dyDescent="0.25">
      <c r="A29" s="4" t="s">
        <v>13</v>
      </c>
      <c r="B29" s="50">
        <v>4624</v>
      </c>
      <c r="C29" s="51">
        <v>4621</v>
      </c>
      <c r="D29" s="3">
        <f t="shared" si="0"/>
        <v>3</v>
      </c>
    </row>
    <row r="30" spans="1:4" x14ac:dyDescent="0.25">
      <c r="A30" s="4" t="s">
        <v>14</v>
      </c>
      <c r="B30" s="50">
        <v>2861</v>
      </c>
      <c r="C30" s="51">
        <v>2861</v>
      </c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13102</v>
      </c>
      <c r="C34" s="8">
        <f>SUM(C21:C33)</f>
        <v>13099</v>
      </c>
      <c r="D34" s="10">
        <f t="shared" si="0"/>
        <v>3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6626</v>
      </c>
      <c r="C38" s="2">
        <v>6587</v>
      </c>
      <c r="D38" s="49">
        <f t="shared" ref="D38:D51" si="1">+B38-C38</f>
        <v>39</v>
      </c>
    </row>
    <row r="39" spans="1:4" x14ac:dyDescent="0.25">
      <c r="A39" s="4" t="s">
        <v>6</v>
      </c>
      <c r="B39" s="97"/>
      <c r="C39" s="98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>
        <v>2</v>
      </c>
      <c r="C41" s="51">
        <v>2</v>
      </c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24881</v>
      </c>
      <c r="C43" s="2">
        <v>24735</v>
      </c>
      <c r="D43" s="3">
        <f t="shared" si="1"/>
        <v>146</v>
      </c>
    </row>
    <row r="44" spans="1:4" x14ac:dyDescent="0.25">
      <c r="A44" s="4" t="s">
        <v>11</v>
      </c>
      <c r="B44" s="50">
        <v>5</v>
      </c>
      <c r="C44" s="2">
        <v>5</v>
      </c>
      <c r="D44" s="3">
        <f t="shared" si="1"/>
        <v>0</v>
      </c>
    </row>
    <row r="45" spans="1:4" x14ac:dyDescent="0.25">
      <c r="A45" s="4" t="s">
        <v>12</v>
      </c>
      <c r="B45" s="1">
        <f>3776+5819</f>
        <v>9595</v>
      </c>
      <c r="C45" s="2">
        <f>3776+5575</f>
        <v>9351</v>
      </c>
      <c r="D45" s="3">
        <f t="shared" si="1"/>
        <v>244</v>
      </c>
    </row>
    <row r="46" spans="1:4" x14ac:dyDescent="0.25">
      <c r="A46" s="4" t="s">
        <v>13</v>
      </c>
      <c r="B46" s="1"/>
      <c r="C46" s="2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41109</v>
      </c>
      <c r="C51" s="9">
        <f>SUM(C38:C50)</f>
        <v>40680</v>
      </c>
      <c r="D51" s="10">
        <f t="shared" si="1"/>
        <v>429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903</v>
      </c>
      <c r="C55" s="2">
        <v>903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16</v>
      </c>
      <c r="C58" s="51">
        <v>16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3</v>
      </c>
      <c r="C61" s="51">
        <v>3</v>
      </c>
      <c r="D61" s="3">
        <f t="shared" si="2"/>
        <v>0</v>
      </c>
    </row>
    <row r="62" spans="1:4" x14ac:dyDescent="0.25">
      <c r="A62" s="4" t="s">
        <v>12</v>
      </c>
      <c r="B62" s="50">
        <v>806</v>
      </c>
      <c r="C62" s="51">
        <v>806</v>
      </c>
      <c r="D62" s="3">
        <f t="shared" si="2"/>
        <v>0</v>
      </c>
    </row>
    <row r="63" spans="1:4" x14ac:dyDescent="0.25">
      <c r="A63" s="4" t="s">
        <v>13</v>
      </c>
      <c r="B63" s="50">
        <v>7440</v>
      </c>
      <c r="C63" s="51">
        <v>7433</v>
      </c>
      <c r="D63" s="3">
        <f t="shared" si="2"/>
        <v>7</v>
      </c>
    </row>
    <row r="64" spans="1:4" x14ac:dyDescent="0.25">
      <c r="A64" s="4" t="s">
        <v>14</v>
      </c>
      <c r="B64" s="50">
        <v>3925</v>
      </c>
      <c r="C64" s="51">
        <v>3925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13093</v>
      </c>
      <c r="C68" s="9">
        <f>SUM(C55:C67)</f>
        <v>13086</v>
      </c>
      <c r="D68" s="10">
        <f t="shared" si="2"/>
        <v>7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1723</v>
      </c>
      <c r="C72" s="2">
        <v>1723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>
        <v>3</v>
      </c>
      <c r="C75" s="51">
        <v>3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>
        <v>4</v>
      </c>
      <c r="C78" s="51">
        <v>4</v>
      </c>
      <c r="D78" s="3">
        <f t="shared" si="3"/>
        <v>0</v>
      </c>
    </row>
    <row r="79" spans="1:4" x14ac:dyDescent="0.25">
      <c r="A79" s="4" t="s">
        <v>12</v>
      </c>
      <c r="B79" s="50">
        <v>1108</v>
      </c>
      <c r="C79" s="51">
        <v>1108</v>
      </c>
      <c r="D79" s="3">
        <f t="shared" si="3"/>
        <v>0</v>
      </c>
    </row>
    <row r="80" spans="1:4" x14ac:dyDescent="0.25">
      <c r="A80" s="4" t="s">
        <v>13</v>
      </c>
      <c r="B80" s="50">
        <v>9540</v>
      </c>
      <c r="C80" s="51">
        <v>9539</v>
      </c>
      <c r="D80" s="3">
        <f t="shared" si="3"/>
        <v>1</v>
      </c>
    </row>
    <row r="81" spans="1:4" x14ac:dyDescent="0.25">
      <c r="A81" s="4" t="s">
        <v>14</v>
      </c>
      <c r="B81" s="50">
        <v>2568</v>
      </c>
      <c r="C81" s="51">
        <v>2568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14946</v>
      </c>
      <c r="C85" s="13">
        <f>SUM(C72:C84)</f>
        <v>14945</v>
      </c>
      <c r="D85" s="14">
        <f t="shared" si="3"/>
        <v>1</v>
      </c>
    </row>
    <row r="87" spans="1:4" x14ac:dyDescent="0.25">
      <c r="A87" s="4" t="s">
        <v>10</v>
      </c>
      <c r="B87" s="102">
        <f>+B77+B60+B43+B26</f>
        <v>24881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paperSize="5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86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43"/>
      <c r="B11" s="124"/>
      <c r="C11" s="127"/>
      <c r="D11" s="18"/>
    </row>
    <row r="12" spans="1:4" x14ac:dyDescent="0.25">
      <c r="A12" s="19" t="s">
        <v>21</v>
      </c>
      <c r="B12" s="20">
        <f>+B34</f>
        <v>13667</v>
      </c>
      <c r="C12" s="21">
        <f>+B12/B16</f>
        <v>0.16774470696532678</v>
      </c>
      <c r="D12" s="18"/>
    </row>
    <row r="13" spans="1:4" x14ac:dyDescent="0.25">
      <c r="A13" s="19" t="s">
        <v>22</v>
      </c>
      <c r="B13" s="20">
        <f>+B51</f>
        <v>38985</v>
      </c>
      <c r="C13" s="22">
        <f>+B13/B16</f>
        <v>0.47849033445842282</v>
      </c>
      <c r="D13" s="18"/>
    </row>
    <row r="14" spans="1:4" x14ac:dyDescent="0.25">
      <c r="A14" s="19" t="s">
        <v>23</v>
      </c>
      <c r="B14" s="20">
        <f>+B68</f>
        <v>11353</v>
      </c>
      <c r="C14" s="22">
        <f>+B14/B16</f>
        <v>0.13934335685793189</v>
      </c>
      <c r="D14" s="18"/>
    </row>
    <row r="15" spans="1:4" x14ac:dyDescent="0.25">
      <c r="A15" s="48" t="s">
        <v>18</v>
      </c>
      <c r="B15" s="24">
        <f>+B85</f>
        <v>17470</v>
      </c>
      <c r="C15" s="22">
        <f>+B15/B16</f>
        <v>0.21442160171831851</v>
      </c>
      <c r="D15" s="18"/>
    </row>
    <row r="16" spans="1:4" x14ac:dyDescent="0.25">
      <c r="A16" s="128" t="s">
        <v>24</v>
      </c>
      <c r="B16" s="130">
        <f>SUM(B12:B15)</f>
        <v>81475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1957</v>
      </c>
      <c r="C21" s="2">
        <v>1957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/>
      <c r="C23" s="51"/>
      <c r="D23" s="3">
        <f t="shared" si="0"/>
        <v>0</v>
      </c>
    </row>
    <row r="24" spans="1:4" x14ac:dyDescent="0.25">
      <c r="A24" s="4" t="s">
        <v>8</v>
      </c>
      <c r="B24" s="50">
        <v>78</v>
      </c>
      <c r="C24" s="51">
        <v>78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73</v>
      </c>
      <c r="C27" s="51">
        <v>73</v>
      </c>
      <c r="D27" s="3">
        <f t="shared" si="0"/>
        <v>0</v>
      </c>
    </row>
    <row r="28" spans="1:4" x14ac:dyDescent="0.25">
      <c r="A28" s="4" t="s">
        <v>12</v>
      </c>
      <c r="B28" s="50">
        <v>3872</v>
      </c>
      <c r="C28" s="51">
        <v>3872</v>
      </c>
      <c r="D28" s="3">
        <f t="shared" si="0"/>
        <v>0</v>
      </c>
    </row>
    <row r="29" spans="1:4" x14ac:dyDescent="0.25">
      <c r="A29" s="4" t="s">
        <v>13</v>
      </c>
      <c r="B29" s="50">
        <v>5716</v>
      </c>
      <c r="C29" s="51">
        <v>5712</v>
      </c>
      <c r="D29" s="3">
        <f t="shared" si="0"/>
        <v>4</v>
      </c>
    </row>
    <row r="30" spans="1:4" x14ac:dyDescent="0.25">
      <c r="A30" s="4" t="s">
        <v>14</v>
      </c>
      <c r="B30" s="50">
        <v>1971</v>
      </c>
      <c r="C30" s="51">
        <v>1971</v>
      </c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13667</v>
      </c>
      <c r="C34" s="9">
        <f>SUM(C21:C33)</f>
        <v>13663</v>
      </c>
      <c r="D34" s="10">
        <f t="shared" si="0"/>
        <v>4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6954</v>
      </c>
      <c r="C38" s="2">
        <v>6929</v>
      </c>
      <c r="D38" s="49">
        <f t="shared" ref="D38:D51" si="1">+B38-C38</f>
        <v>25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>
        <v>1</v>
      </c>
      <c r="C41" s="51">
        <v>1</v>
      </c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23116</v>
      </c>
      <c r="C43" s="2">
        <v>23009</v>
      </c>
      <c r="D43" s="3">
        <f t="shared" si="1"/>
        <v>107</v>
      </c>
    </row>
    <row r="44" spans="1:4" x14ac:dyDescent="0.25">
      <c r="A44" s="4" t="s">
        <v>11</v>
      </c>
      <c r="B44" s="50">
        <v>21</v>
      </c>
      <c r="C44" s="51">
        <v>21</v>
      </c>
      <c r="D44" s="3">
        <f t="shared" si="1"/>
        <v>0</v>
      </c>
    </row>
    <row r="45" spans="1:4" x14ac:dyDescent="0.25">
      <c r="A45" s="4" t="s">
        <v>12</v>
      </c>
      <c r="B45" s="1">
        <f>3439+5454</f>
        <v>8893</v>
      </c>
      <c r="C45" s="2">
        <f>3439+4962</f>
        <v>8401</v>
      </c>
      <c r="D45" s="3">
        <f t="shared" si="1"/>
        <v>492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38985</v>
      </c>
      <c r="C51" s="9">
        <f>SUM(C38:C50)</f>
        <v>38361</v>
      </c>
      <c r="D51" s="10">
        <f t="shared" si="1"/>
        <v>624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804</v>
      </c>
      <c r="C55" s="2">
        <v>804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11</v>
      </c>
      <c r="C58" s="51">
        <v>11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1</v>
      </c>
      <c r="C61" s="51">
        <v>1</v>
      </c>
      <c r="D61" s="3">
        <f t="shared" si="2"/>
        <v>0</v>
      </c>
    </row>
    <row r="62" spans="1:4" x14ac:dyDescent="0.25">
      <c r="A62" s="4" t="s">
        <v>12</v>
      </c>
      <c r="B62" s="50">
        <v>795</v>
      </c>
      <c r="C62" s="51">
        <v>795</v>
      </c>
      <c r="D62" s="3">
        <f t="shared" si="2"/>
        <v>0</v>
      </c>
    </row>
    <row r="63" spans="1:4" x14ac:dyDescent="0.25">
      <c r="A63" s="4" t="s">
        <v>13</v>
      </c>
      <c r="B63" s="50">
        <v>6496</v>
      </c>
      <c r="C63" s="51">
        <v>6490</v>
      </c>
      <c r="D63" s="3">
        <f t="shared" si="2"/>
        <v>6</v>
      </c>
    </row>
    <row r="64" spans="1:4" x14ac:dyDescent="0.25">
      <c r="A64" s="4" t="s">
        <v>14</v>
      </c>
      <c r="B64" s="50">
        <v>3246</v>
      </c>
      <c r="C64" s="51">
        <v>3246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11353</v>
      </c>
      <c r="C68" s="9">
        <f>SUM(C55:C67)</f>
        <v>11347</v>
      </c>
      <c r="D68" s="10">
        <f t="shared" si="2"/>
        <v>6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1358</v>
      </c>
      <c r="C72" s="2">
        <v>1358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>
        <v>1</v>
      </c>
      <c r="C75" s="51">
        <v>1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>
        <v>3</v>
      </c>
      <c r="C78" s="51">
        <v>3</v>
      </c>
      <c r="D78" s="3">
        <f t="shared" si="3"/>
        <v>0</v>
      </c>
    </row>
    <row r="79" spans="1:4" x14ac:dyDescent="0.25">
      <c r="A79" s="4" t="s">
        <v>12</v>
      </c>
      <c r="B79" s="50">
        <v>1154</v>
      </c>
      <c r="C79" s="51">
        <v>1154</v>
      </c>
      <c r="D79" s="3">
        <f t="shared" si="3"/>
        <v>0</v>
      </c>
    </row>
    <row r="80" spans="1:4" x14ac:dyDescent="0.25">
      <c r="A80" s="4" t="s">
        <v>13</v>
      </c>
      <c r="B80" s="50">
        <v>12661</v>
      </c>
      <c r="C80" s="51">
        <v>12655</v>
      </c>
      <c r="D80" s="3">
        <f t="shared" si="3"/>
        <v>6</v>
      </c>
    </row>
    <row r="81" spans="1:4" x14ac:dyDescent="0.25">
      <c r="A81" s="4" t="s">
        <v>14</v>
      </c>
      <c r="B81" s="50">
        <v>2293</v>
      </c>
      <c r="C81" s="51">
        <v>2293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17470</v>
      </c>
      <c r="C85" s="13">
        <f>SUM(C72:C84)</f>
        <v>17464</v>
      </c>
      <c r="D85" s="14">
        <f t="shared" si="3"/>
        <v>6</v>
      </c>
    </row>
    <row r="87" spans="1:4" x14ac:dyDescent="0.25">
      <c r="A87" s="4" t="s">
        <v>10</v>
      </c>
      <c r="B87" s="102">
        <f>+B77+B60+B43+B26</f>
        <v>23116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paperSize="5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8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87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43"/>
      <c r="B11" s="124"/>
      <c r="C11" s="127"/>
      <c r="D11" s="18"/>
    </row>
    <row r="12" spans="1:4" x14ac:dyDescent="0.25">
      <c r="A12" s="19" t="s">
        <v>21</v>
      </c>
      <c r="B12" s="20">
        <f>+B34</f>
        <v>15174</v>
      </c>
      <c r="C12" s="21">
        <f>+B12/B16</f>
        <v>0.17447195042025504</v>
      </c>
      <c r="D12" s="18"/>
    </row>
    <row r="13" spans="1:4" x14ac:dyDescent="0.25">
      <c r="A13" s="19" t="s">
        <v>22</v>
      </c>
      <c r="B13" s="20">
        <f>+B51</f>
        <v>40942</v>
      </c>
      <c r="C13" s="22">
        <f>+B13/B16</f>
        <v>0.47075461935587726</v>
      </c>
      <c r="D13" s="18"/>
    </row>
    <row r="14" spans="1:4" x14ac:dyDescent="0.25">
      <c r="A14" s="19" t="s">
        <v>23</v>
      </c>
      <c r="B14" s="20">
        <f>+B68</f>
        <v>12667</v>
      </c>
      <c r="C14" s="22">
        <f>+B14/B16</f>
        <v>0.14564624989939176</v>
      </c>
      <c r="D14" s="18"/>
    </row>
    <row r="15" spans="1:4" x14ac:dyDescent="0.25">
      <c r="A15" s="48" t="s">
        <v>18</v>
      </c>
      <c r="B15" s="24">
        <f>+B85</f>
        <v>18188</v>
      </c>
      <c r="C15" s="22">
        <f>+B15/B16</f>
        <v>0.20912718032447597</v>
      </c>
      <c r="D15" s="18"/>
    </row>
    <row r="16" spans="1:4" x14ac:dyDescent="0.25">
      <c r="A16" s="128" t="s">
        <v>24</v>
      </c>
      <c r="B16" s="130">
        <f>SUM(B12:B15)</f>
        <v>86971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1049</v>
      </c>
      <c r="C21" s="2">
        <v>1049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/>
      <c r="C23" s="51"/>
      <c r="D23" s="3">
        <f t="shared" si="0"/>
        <v>0</v>
      </c>
    </row>
    <row r="24" spans="1:4" x14ac:dyDescent="0.25">
      <c r="A24" s="4" t="s">
        <v>8</v>
      </c>
      <c r="B24" s="50">
        <v>82</v>
      </c>
      <c r="C24" s="51">
        <v>82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54</v>
      </c>
      <c r="C27" s="51">
        <v>54</v>
      </c>
      <c r="D27" s="3">
        <f t="shared" si="0"/>
        <v>0</v>
      </c>
    </row>
    <row r="28" spans="1:4" x14ac:dyDescent="0.25">
      <c r="A28" s="4" t="s">
        <v>12</v>
      </c>
      <c r="B28" s="50">
        <v>3842</v>
      </c>
      <c r="C28" s="51">
        <v>3842</v>
      </c>
      <c r="D28" s="3">
        <f t="shared" si="0"/>
        <v>0</v>
      </c>
    </row>
    <row r="29" spans="1:4" x14ac:dyDescent="0.25">
      <c r="A29" s="4" t="s">
        <v>13</v>
      </c>
      <c r="B29" s="50">
        <v>8372</v>
      </c>
      <c r="C29" s="51">
        <v>8322</v>
      </c>
      <c r="D29" s="3">
        <f t="shared" si="0"/>
        <v>50</v>
      </c>
    </row>
    <row r="30" spans="1:4" x14ac:dyDescent="0.25">
      <c r="A30" s="4" t="s">
        <v>14</v>
      </c>
      <c r="B30" s="50">
        <v>1775</v>
      </c>
      <c r="C30" s="51">
        <v>1775</v>
      </c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15174</v>
      </c>
      <c r="C34" s="9">
        <f>SUM(C21:C33)</f>
        <v>15124</v>
      </c>
      <c r="D34" s="10">
        <f t="shared" si="0"/>
        <v>50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8600</v>
      </c>
      <c r="C38" s="2">
        <v>8584</v>
      </c>
      <c r="D38" s="49">
        <f t="shared" ref="D38:D51" si="1">+B38-C38</f>
        <v>16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>
        <v>2</v>
      </c>
      <c r="C41" s="51">
        <v>2</v>
      </c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23069</v>
      </c>
      <c r="C43" s="2">
        <v>22959</v>
      </c>
      <c r="D43" s="3">
        <f t="shared" si="1"/>
        <v>110</v>
      </c>
    </row>
    <row r="44" spans="1:4" x14ac:dyDescent="0.25">
      <c r="A44" s="4" t="s">
        <v>11</v>
      </c>
      <c r="B44" s="50">
        <v>15</v>
      </c>
      <c r="C44" s="51">
        <v>15</v>
      </c>
      <c r="D44" s="3">
        <f t="shared" si="1"/>
        <v>0</v>
      </c>
    </row>
    <row r="45" spans="1:4" x14ac:dyDescent="0.25">
      <c r="A45" s="4" t="s">
        <v>12</v>
      </c>
      <c r="B45" s="1">
        <f>3770+5486</f>
        <v>9256</v>
      </c>
      <c r="C45" s="2">
        <f>3770+5209</f>
        <v>8979</v>
      </c>
      <c r="D45" s="3">
        <f t="shared" si="1"/>
        <v>277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40942</v>
      </c>
      <c r="C51" s="9">
        <f>SUM(C38:C50)</f>
        <v>40539</v>
      </c>
      <c r="D51" s="10">
        <f t="shared" si="1"/>
        <v>403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445</v>
      </c>
      <c r="C55" s="2">
        <v>445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5</v>
      </c>
      <c r="C58" s="51">
        <v>5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1</v>
      </c>
      <c r="C61" s="51">
        <v>1</v>
      </c>
      <c r="D61" s="3">
        <f t="shared" si="2"/>
        <v>0</v>
      </c>
    </row>
    <row r="62" spans="1:4" x14ac:dyDescent="0.25">
      <c r="A62" s="4" t="s">
        <v>12</v>
      </c>
      <c r="B62" s="50">
        <v>879</v>
      </c>
      <c r="C62" s="51">
        <v>879</v>
      </c>
      <c r="D62" s="3">
        <f t="shared" si="2"/>
        <v>0</v>
      </c>
    </row>
    <row r="63" spans="1:4" x14ac:dyDescent="0.25">
      <c r="A63" s="4" t="s">
        <v>13</v>
      </c>
      <c r="B63" s="50">
        <v>8537</v>
      </c>
      <c r="C63" s="51">
        <v>8516</v>
      </c>
      <c r="D63" s="3">
        <f t="shared" si="2"/>
        <v>21</v>
      </c>
    </row>
    <row r="64" spans="1:4" x14ac:dyDescent="0.25">
      <c r="A64" s="4" t="s">
        <v>14</v>
      </c>
      <c r="B64" s="50">
        <v>2800</v>
      </c>
      <c r="C64" s="51">
        <v>2800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12667</v>
      </c>
      <c r="C68" s="9">
        <f>SUM(C55:C67)</f>
        <v>12646</v>
      </c>
      <c r="D68" s="10">
        <f t="shared" si="2"/>
        <v>21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894</v>
      </c>
      <c r="C72" s="2">
        <v>894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/>
      <c r="C74" s="51"/>
      <c r="D74" s="3">
        <f t="shared" si="3"/>
        <v>0</v>
      </c>
    </row>
    <row r="75" spans="1:4" x14ac:dyDescent="0.25">
      <c r="A75" s="4" t="s">
        <v>8</v>
      </c>
      <c r="B75" s="50">
        <v>1</v>
      </c>
      <c r="C75" s="51">
        <v>1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>
        <v>2</v>
      </c>
      <c r="C78" s="51">
        <v>2</v>
      </c>
      <c r="D78" s="3">
        <f t="shared" si="3"/>
        <v>0</v>
      </c>
    </row>
    <row r="79" spans="1:4" x14ac:dyDescent="0.25">
      <c r="A79" s="4" t="s">
        <v>12</v>
      </c>
      <c r="B79" s="50">
        <v>1194</v>
      </c>
      <c r="C79" s="51">
        <v>1194</v>
      </c>
      <c r="D79" s="3">
        <f t="shared" si="3"/>
        <v>0</v>
      </c>
    </row>
    <row r="80" spans="1:4" x14ac:dyDescent="0.25">
      <c r="A80" s="4" t="s">
        <v>13</v>
      </c>
      <c r="B80" s="50">
        <v>14200</v>
      </c>
      <c r="C80" s="51">
        <v>14147</v>
      </c>
      <c r="D80" s="3">
        <f t="shared" si="3"/>
        <v>53</v>
      </c>
    </row>
    <row r="81" spans="1:4" x14ac:dyDescent="0.25">
      <c r="A81" s="4" t="s">
        <v>14</v>
      </c>
      <c r="B81" s="50">
        <v>1897</v>
      </c>
      <c r="C81" s="51">
        <v>1897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18188</v>
      </c>
      <c r="C85" s="13">
        <f>SUM(C72:C84)</f>
        <v>18135</v>
      </c>
      <c r="D85" s="14">
        <f t="shared" si="3"/>
        <v>53</v>
      </c>
    </row>
    <row r="87" spans="1:4" x14ac:dyDescent="0.25">
      <c r="A87" s="4" t="s">
        <v>10</v>
      </c>
      <c r="B87" s="102">
        <f>+B77+B60+B43+B26</f>
        <v>23069</v>
      </c>
    </row>
    <row r="88" spans="1:4" x14ac:dyDescent="0.25">
      <c r="D88">
        <f>+D85+D68+D51+D34</f>
        <v>527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paperSize="5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abSelected="1" zoomScale="70" zoomScaleNormal="70" workbookViewId="0">
      <pane ySplit="6" topLeftCell="A7" activePane="bottomLeft" state="frozen"/>
      <selection activeCell="A9" sqref="A9:A11"/>
      <selection pane="bottomLeft" activeCell="A3" sqref="A3"/>
    </sheetView>
  </sheetViews>
  <sheetFormatPr baseColWidth="10" defaultColWidth="11.42578125" defaultRowHeight="15" x14ac:dyDescent="0.25"/>
  <cols>
    <col min="1" max="1" width="28.85546875" bestFit="1" customWidth="1"/>
    <col min="2" max="2" width="31.7109375" customWidth="1"/>
    <col min="3" max="3" width="18.14062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8.140625" bestFit="1" customWidth="1"/>
    <col min="26" max="26" width="15.28515625" bestFit="1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OCTUBRE'!B3:C3</f>
        <v>OCTUBRE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202</v>
      </c>
      <c r="C7" s="29">
        <v>202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237</v>
      </c>
      <c r="Q7" s="29">
        <v>237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155</v>
      </c>
      <c r="X7" s="29">
        <v>155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82</v>
      </c>
      <c r="C8" s="29">
        <v>82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7">
        <v>0</v>
      </c>
      <c r="L8" s="30">
        <f t="shared" ref="L8:L21" si="3">+I8-J8</f>
        <v>0</v>
      </c>
      <c r="M8" s="69">
        <v>0</v>
      </c>
      <c r="N8" s="26"/>
      <c r="O8" s="66" t="s">
        <v>32</v>
      </c>
      <c r="P8" s="29">
        <v>95</v>
      </c>
      <c r="Q8" s="29">
        <v>95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91</v>
      </c>
      <c r="X8" s="29">
        <v>90</v>
      </c>
      <c r="Y8" s="67">
        <f t="shared" ref="Y8:Y21" si="7">+X8/W8</f>
        <v>0.98901098901098905</v>
      </c>
      <c r="Z8" s="30">
        <f t="shared" ref="Z8:Z21" si="8">+W8-X8</f>
        <v>1</v>
      </c>
      <c r="AA8" s="69">
        <f t="shared" ref="AA8:AA21" si="9">+Z8/W8</f>
        <v>1.098901098901099E-2</v>
      </c>
    </row>
    <row r="9" spans="1:27" x14ac:dyDescent="0.25">
      <c r="A9" s="66" t="s">
        <v>74</v>
      </c>
      <c r="B9" s="29">
        <v>86</v>
      </c>
      <c r="C9" s="29">
        <v>86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7">
        <v>0</v>
      </c>
      <c r="L9" s="30">
        <f t="shared" si="3"/>
        <v>0</v>
      </c>
      <c r="M9" s="69">
        <v>0</v>
      </c>
      <c r="N9" s="26"/>
      <c r="O9" s="66" t="s">
        <v>74</v>
      </c>
      <c r="P9" s="29">
        <v>98</v>
      </c>
      <c r="Q9" s="29">
        <v>98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302</v>
      </c>
      <c r="X9" s="29">
        <v>302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54</v>
      </c>
      <c r="C10" s="29">
        <v>54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7">
        <v>0</v>
      </c>
      <c r="L10" s="30">
        <f t="shared" si="3"/>
        <v>0</v>
      </c>
      <c r="M10" s="69">
        <v>0</v>
      </c>
      <c r="N10" s="26"/>
      <c r="O10" s="66" t="s">
        <v>75</v>
      </c>
      <c r="P10" s="29">
        <v>62</v>
      </c>
      <c r="Q10" s="29">
        <v>62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226</v>
      </c>
      <c r="X10" s="29">
        <v>226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22</v>
      </c>
      <c r="C11" s="29">
        <v>22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7">
        <v>0</v>
      </c>
      <c r="L11" s="30">
        <f t="shared" si="3"/>
        <v>0</v>
      </c>
      <c r="M11" s="69">
        <v>0</v>
      </c>
      <c r="N11" s="26"/>
      <c r="O11" s="66" t="s">
        <v>76</v>
      </c>
      <c r="P11" s="29">
        <v>30</v>
      </c>
      <c r="Q11" s="29">
        <v>30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100</v>
      </c>
      <c r="X11" s="29">
        <v>100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x14ac:dyDescent="0.25">
      <c r="A12" s="66" t="s">
        <v>36</v>
      </c>
      <c r="B12" s="29">
        <v>57</v>
      </c>
      <c r="C12" s="29">
        <v>57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7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v>74</v>
      </c>
      <c r="Q12" s="29">
        <v>74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98</v>
      </c>
      <c r="X12" s="29">
        <v>98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31</v>
      </c>
      <c r="C13" s="29">
        <v>31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7">
        <v>0</v>
      </c>
      <c r="L13" s="30">
        <f t="shared" si="3"/>
        <v>0</v>
      </c>
      <c r="M13" s="69">
        <v>0</v>
      </c>
      <c r="N13" s="26"/>
      <c r="O13" s="66" t="s">
        <v>77</v>
      </c>
      <c r="P13" s="29">
        <v>39</v>
      </c>
      <c r="Q13" s="29">
        <v>39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46</v>
      </c>
      <c r="X13" s="29">
        <v>46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110</v>
      </c>
      <c r="C14" s="29">
        <v>110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7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v>162</v>
      </c>
      <c r="Q14" s="29">
        <v>162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81</v>
      </c>
      <c r="X14" s="29">
        <v>81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150</v>
      </c>
      <c r="C15" s="29">
        <v>150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7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v>152</v>
      </c>
      <c r="Q15" s="29">
        <v>152</v>
      </c>
      <c r="R15" s="67">
        <f t="shared" si="4"/>
        <v>1</v>
      </c>
      <c r="S15" s="30">
        <f t="shared" si="5"/>
        <v>0</v>
      </c>
      <c r="T15" s="69">
        <f t="shared" si="6"/>
        <v>0</v>
      </c>
      <c r="U15" s="26"/>
      <c r="V15" s="66" t="s">
        <v>39</v>
      </c>
      <c r="W15" s="29">
        <v>168</v>
      </c>
      <c r="X15" s="29">
        <v>168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307</v>
      </c>
      <c r="C16" s="29">
        <v>307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7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v>410</v>
      </c>
      <c r="Q16" s="29">
        <v>410</v>
      </c>
      <c r="R16" s="67">
        <f t="shared" si="4"/>
        <v>1</v>
      </c>
      <c r="S16" s="30">
        <f t="shared" si="5"/>
        <v>0</v>
      </c>
      <c r="T16" s="69">
        <f t="shared" si="6"/>
        <v>0</v>
      </c>
      <c r="U16" s="26"/>
      <c r="V16" s="66" t="s">
        <v>40</v>
      </c>
      <c r="W16" s="29">
        <v>265</v>
      </c>
      <c r="X16" s="29">
        <v>265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1204</v>
      </c>
      <c r="C17" s="29">
        <v>1204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7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v>1212</v>
      </c>
      <c r="Q17" s="29">
        <v>1211</v>
      </c>
      <c r="R17" s="67">
        <f t="shared" si="4"/>
        <v>0.99917491749174914</v>
      </c>
      <c r="S17" s="30">
        <f t="shared" si="5"/>
        <v>1</v>
      </c>
      <c r="T17" s="69">
        <f t="shared" si="6"/>
        <v>8.2508250825082509E-4</v>
      </c>
      <c r="U17" s="26"/>
      <c r="V17" s="66" t="s">
        <v>41</v>
      </c>
      <c r="W17" s="29">
        <v>850</v>
      </c>
      <c r="X17" s="29">
        <v>850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435</v>
      </c>
      <c r="C18" s="29">
        <v>435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7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v>487</v>
      </c>
      <c r="Q18" s="29">
        <v>487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366</v>
      </c>
      <c r="X18" s="29">
        <v>366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83</v>
      </c>
      <c r="B19" s="29">
        <v>240</v>
      </c>
      <c r="C19" s="29">
        <v>240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83</v>
      </c>
      <c r="I19" s="29"/>
      <c r="J19" s="29"/>
      <c r="K19" s="67">
        <v>0</v>
      </c>
      <c r="L19" s="30">
        <f t="shared" si="3"/>
        <v>0</v>
      </c>
      <c r="M19" s="69">
        <v>0</v>
      </c>
      <c r="N19" s="26"/>
      <c r="O19" s="66" t="s">
        <v>83</v>
      </c>
      <c r="P19" s="29">
        <v>322</v>
      </c>
      <c r="Q19" s="29">
        <v>322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409</v>
      </c>
      <c r="X19" s="29">
        <v>409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65</v>
      </c>
      <c r="C20" s="29">
        <v>65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67">
        <v>0</v>
      </c>
      <c r="L20" s="30">
        <f t="shared" si="3"/>
        <v>0</v>
      </c>
      <c r="M20" s="69">
        <v>0</v>
      </c>
      <c r="N20" s="26"/>
      <c r="O20" s="66" t="s">
        <v>78</v>
      </c>
      <c r="P20" s="29">
        <v>118</v>
      </c>
      <c r="Q20" s="29">
        <v>118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153</v>
      </c>
      <c r="X20" s="29">
        <v>153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3045</v>
      </c>
      <c r="C21" s="70">
        <f>SUM(C7:C20)</f>
        <v>3045</v>
      </c>
      <c r="D21" s="99">
        <f t="shared" si="0"/>
        <v>1</v>
      </c>
      <c r="E21" s="71">
        <f t="shared" si="1"/>
        <v>0</v>
      </c>
      <c r="F21" s="42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3498</v>
      </c>
      <c r="Q21" s="70">
        <f>SUM(Q7:Q20)</f>
        <v>3497</v>
      </c>
      <c r="R21" s="80">
        <f t="shared" si="4"/>
        <v>0.99971412235563184</v>
      </c>
      <c r="S21" s="42">
        <f t="shared" si="5"/>
        <v>1</v>
      </c>
      <c r="T21" s="42">
        <f t="shared" si="6"/>
        <v>2.858776443682104E-4</v>
      </c>
      <c r="U21" s="26"/>
      <c r="V21" s="66" t="s">
        <v>15</v>
      </c>
      <c r="W21" s="70">
        <f>SUM(W7:W20)</f>
        <v>3310</v>
      </c>
      <c r="X21" s="70">
        <f>SUM(X7:X20)</f>
        <v>3309</v>
      </c>
      <c r="Y21" s="80">
        <f t="shared" si="7"/>
        <v>0.99969788519637459</v>
      </c>
      <c r="Z21" s="95">
        <f t="shared" si="8"/>
        <v>1</v>
      </c>
      <c r="AA21" s="42">
        <f t="shared" si="9"/>
        <v>3.0211480362537764E-4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85</v>
      </c>
      <c r="C25" s="35">
        <v>85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35" si="12">+I25-J25</f>
        <v>0</v>
      </c>
      <c r="M25" s="34">
        <v>0</v>
      </c>
      <c r="N25" s="26"/>
      <c r="O25" s="63" t="s">
        <v>46</v>
      </c>
      <c r="P25" s="35">
        <v>117</v>
      </c>
      <c r="Q25" s="35">
        <v>117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482</v>
      </c>
      <c r="X25" s="81">
        <v>482</v>
      </c>
      <c r="Y25" s="34">
        <f>+X25/W25</f>
        <v>1</v>
      </c>
      <c r="Z25" s="81">
        <f t="shared" ref="Z25:Z35" si="15">+W25-X25</f>
        <v>0</v>
      </c>
      <c r="AA25" s="34">
        <f t="shared" ref="AA25:AA35" si="16">+Z25/W25</f>
        <v>0</v>
      </c>
    </row>
    <row r="26" spans="1:27" x14ac:dyDescent="0.25">
      <c r="A26" s="63" t="s">
        <v>47</v>
      </c>
      <c r="B26" s="35">
        <v>357</v>
      </c>
      <c r="C26" s="35">
        <v>357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/>
      <c r="J26" s="35"/>
      <c r="K26" s="34">
        <v>0</v>
      </c>
      <c r="L26" s="81">
        <f t="shared" si="12"/>
        <v>0</v>
      </c>
      <c r="M26" s="34">
        <v>0</v>
      </c>
      <c r="N26" s="26"/>
      <c r="O26" s="63" t="s">
        <v>47</v>
      </c>
      <c r="P26" s="35">
        <v>397</v>
      </c>
      <c r="Q26" s="35">
        <v>396</v>
      </c>
      <c r="R26" s="34">
        <f t="shared" ref="R26:R35" si="18">+Q26/P26</f>
        <v>0.9974811083123426</v>
      </c>
      <c r="S26" s="81">
        <f t="shared" si="13"/>
        <v>1</v>
      </c>
      <c r="T26" s="34">
        <f t="shared" si="14"/>
        <v>2.5188916876574307E-3</v>
      </c>
      <c r="U26" s="26"/>
      <c r="V26" s="63" t="s">
        <v>47</v>
      </c>
      <c r="W26" s="35">
        <v>337</v>
      </c>
      <c r="X26" s="81">
        <v>337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39</v>
      </c>
      <c r="C27" s="35">
        <v>39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/>
      <c r="J27" s="35"/>
      <c r="K27" s="34">
        <v>0</v>
      </c>
      <c r="L27" s="81">
        <f t="shared" si="12"/>
        <v>0</v>
      </c>
      <c r="M27" s="34">
        <v>0</v>
      </c>
      <c r="N27" s="26"/>
      <c r="O27" s="63" t="s">
        <v>79</v>
      </c>
      <c r="P27" s="35">
        <v>17</v>
      </c>
      <c r="Q27" s="35">
        <v>17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115</v>
      </c>
      <c r="X27" s="81">
        <v>115</v>
      </c>
      <c r="Y27" s="34">
        <f t="shared" si="19"/>
        <v>1</v>
      </c>
      <c r="Z27" s="81">
        <f t="shared" si="15"/>
        <v>0</v>
      </c>
      <c r="AA27" s="34">
        <f t="shared" si="16"/>
        <v>0</v>
      </c>
    </row>
    <row r="28" spans="1:27" x14ac:dyDescent="0.25">
      <c r="A28" s="63" t="s">
        <v>80</v>
      </c>
      <c r="B28" s="35">
        <v>551</v>
      </c>
      <c r="C28" s="35">
        <v>551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/>
      <c r="J28" s="35"/>
      <c r="K28" s="34">
        <v>0</v>
      </c>
      <c r="L28" s="81">
        <f t="shared" si="12"/>
        <v>0</v>
      </c>
      <c r="M28" s="34">
        <v>0</v>
      </c>
      <c r="N28" s="26"/>
      <c r="O28" s="63" t="s">
        <v>80</v>
      </c>
      <c r="P28" s="35">
        <v>468</v>
      </c>
      <c r="Q28" s="35">
        <v>468</v>
      </c>
      <c r="R28" s="34">
        <f t="shared" si="18"/>
        <v>1</v>
      </c>
      <c r="S28" s="81">
        <f t="shared" si="13"/>
        <v>0</v>
      </c>
      <c r="T28" s="34">
        <f t="shared" si="14"/>
        <v>0</v>
      </c>
      <c r="U28" s="26"/>
      <c r="V28" s="63" t="s">
        <v>80</v>
      </c>
      <c r="W28" s="35">
        <v>776</v>
      </c>
      <c r="X28" s="81">
        <v>776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82</v>
      </c>
      <c r="B29" s="35">
        <v>14</v>
      </c>
      <c r="C29" s="35">
        <v>14</v>
      </c>
      <c r="D29" s="34">
        <f>IFERROR(+C29/B29,0)</f>
        <v>1</v>
      </c>
      <c r="E29" s="64">
        <f t="shared" si="10"/>
        <v>0</v>
      </c>
      <c r="F29" s="34">
        <f>IFERROR(+E29/B29,0)</f>
        <v>0</v>
      </c>
      <c r="G29" s="25"/>
      <c r="H29" s="63" t="s">
        <v>82</v>
      </c>
      <c r="I29" s="35"/>
      <c r="J29" s="35"/>
      <c r="K29" s="34">
        <v>0</v>
      </c>
      <c r="L29" s="81">
        <f t="shared" si="12"/>
        <v>0</v>
      </c>
      <c r="M29" s="34">
        <v>0</v>
      </c>
      <c r="N29" s="26"/>
      <c r="O29" s="63" t="s">
        <v>82</v>
      </c>
      <c r="P29" s="35">
        <v>17</v>
      </c>
      <c r="Q29" s="35">
        <v>17</v>
      </c>
      <c r="R29" s="34">
        <f>IFERROR(+Q29/P29,"0.00%")</f>
        <v>1</v>
      </c>
      <c r="S29" s="81">
        <f t="shared" si="13"/>
        <v>0</v>
      </c>
      <c r="T29" s="34">
        <f>IFERROR(+S29/P29,"0.00%")</f>
        <v>0</v>
      </c>
      <c r="U29" s="26"/>
      <c r="V29" s="63" t="s">
        <v>82</v>
      </c>
      <c r="W29" s="35">
        <v>96</v>
      </c>
      <c r="X29" s="81">
        <v>96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155</v>
      </c>
      <c r="C30" s="35">
        <v>155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/>
      <c r="J30" s="35"/>
      <c r="K30" s="34">
        <v>0</v>
      </c>
      <c r="L30" s="81">
        <f t="shared" si="12"/>
        <v>0</v>
      </c>
      <c r="M30" s="34">
        <v>0</v>
      </c>
      <c r="N30" s="26"/>
      <c r="O30" s="63" t="s">
        <v>51</v>
      </c>
      <c r="P30" s="35">
        <v>119</v>
      </c>
      <c r="Q30" s="35">
        <v>119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405</v>
      </c>
      <c r="X30" s="81">
        <v>405</v>
      </c>
      <c r="Y30" s="34">
        <f t="shared" si="19"/>
        <v>1</v>
      </c>
      <c r="Z30" s="81">
        <f t="shared" si="15"/>
        <v>0</v>
      </c>
      <c r="AA30" s="34">
        <f t="shared" si="16"/>
        <v>0</v>
      </c>
    </row>
    <row r="31" spans="1:27" x14ac:dyDescent="0.25">
      <c r="A31" s="63" t="s">
        <v>52</v>
      </c>
      <c r="B31" s="35">
        <v>141</v>
      </c>
      <c r="C31" s="35">
        <v>141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/>
      <c r="J31" s="35"/>
      <c r="K31" s="34">
        <v>0</v>
      </c>
      <c r="L31" s="81">
        <f t="shared" si="12"/>
        <v>0</v>
      </c>
      <c r="M31" s="34">
        <v>0</v>
      </c>
      <c r="N31" s="26"/>
      <c r="O31" s="63" t="s">
        <v>52</v>
      </c>
      <c r="P31" s="35">
        <v>140</v>
      </c>
      <c r="Q31" s="35">
        <v>140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211</v>
      </c>
      <c r="X31" s="81">
        <v>211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22</v>
      </c>
      <c r="C32" s="35">
        <v>22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/>
      <c r="J32" s="35"/>
      <c r="K32" s="34">
        <v>0</v>
      </c>
      <c r="L32" s="81">
        <f t="shared" si="12"/>
        <v>0</v>
      </c>
      <c r="M32" s="34">
        <v>0</v>
      </c>
      <c r="N32" s="26"/>
      <c r="O32" s="63" t="s">
        <v>53</v>
      </c>
      <c r="P32" s="35">
        <v>17</v>
      </c>
      <c r="Q32" s="35">
        <v>17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110</v>
      </c>
      <c r="X32" s="81">
        <v>110</v>
      </c>
      <c r="Y32" s="34">
        <f t="shared" si="19"/>
        <v>1</v>
      </c>
      <c r="Z32" s="81">
        <f t="shared" si="15"/>
        <v>0</v>
      </c>
      <c r="AA32" s="34">
        <f t="shared" si="16"/>
        <v>0</v>
      </c>
    </row>
    <row r="33" spans="1:27" x14ac:dyDescent="0.25">
      <c r="A33" s="63" t="s">
        <v>54</v>
      </c>
      <c r="B33" s="35">
        <v>12</v>
      </c>
      <c r="C33" s="35">
        <v>12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/>
      <c r="J33" s="35"/>
      <c r="K33" s="34">
        <v>0</v>
      </c>
      <c r="L33" s="81">
        <f t="shared" si="12"/>
        <v>0</v>
      </c>
      <c r="M33" s="34">
        <v>0</v>
      </c>
      <c r="N33" s="26"/>
      <c r="O33" s="63" t="s">
        <v>54</v>
      </c>
      <c r="P33" s="35">
        <v>12</v>
      </c>
      <c r="Q33" s="35">
        <v>12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39</v>
      </c>
      <c r="X33" s="81">
        <v>39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12</v>
      </c>
      <c r="C34" s="35">
        <v>12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/>
      <c r="J34" s="35"/>
      <c r="K34" s="34">
        <v>0</v>
      </c>
      <c r="L34" s="81">
        <f t="shared" si="12"/>
        <v>0</v>
      </c>
      <c r="M34" s="34">
        <v>0</v>
      </c>
      <c r="N34" s="26"/>
      <c r="O34" s="63" t="s">
        <v>55</v>
      </c>
      <c r="P34" s="35">
        <v>6</v>
      </c>
      <c r="Q34" s="35">
        <v>6</v>
      </c>
      <c r="R34" s="34">
        <f t="shared" si="18"/>
        <v>1</v>
      </c>
      <c r="S34" s="81">
        <f t="shared" si="13"/>
        <v>0</v>
      </c>
      <c r="T34" s="34">
        <f t="shared" si="14"/>
        <v>0</v>
      </c>
      <c r="U34" s="26"/>
      <c r="V34" s="63" t="s">
        <v>55</v>
      </c>
      <c r="W34" s="35">
        <v>19</v>
      </c>
      <c r="X34" s="81">
        <v>19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1388</v>
      </c>
      <c r="C35" s="65">
        <f>SUM(C25:C34)</f>
        <v>1388</v>
      </c>
      <c r="D35" s="36">
        <f t="shared" si="17"/>
        <v>1</v>
      </c>
      <c r="E35" s="76">
        <f t="shared" si="10"/>
        <v>0</v>
      </c>
      <c r="F35" s="36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2"/>
        <v>0</v>
      </c>
      <c r="M35" s="36">
        <v>0</v>
      </c>
      <c r="N35" s="26"/>
      <c r="O35" s="63" t="s">
        <v>15</v>
      </c>
      <c r="P35" s="65">
        <f>SUM(P25:P34)</f>
        <v>1310</v>
      </c>
      <c r="Q35" s="85">
        <f>SUM(Q25:Q34)</f>
        <v>1309</v>
      </c>
      <c r="R35" s="36">
        <f t="shared" si="18"/>
        <v>0.99923664122137401</v>
      </c>
      <c r="S35" s="36">
        <f t="shared" si="13"/>
        <v>1</v>
      </c>
      <c r="T35" s="36">
        <f t="shared" si="14"/>
        <v>7.6335877862595419E-4</v>
      </c>
      <c r="U35" s="26"/>
      <c r="V35" s="63" t="s">
        <v>15</v>
      </c>
      <c r="W35" s="65">
        <f>SUM(W25:W34)</f>
        <v>2590</v>
      </c>
      <c r="X35" s="65">
        <f>SUM(X25:X34)</f>
        <v>2590</v>
      </c>
      <c r="Y35" s="36">
        <f t="shared" si="19"/>
        <v>1</v>
      </c>
      <c r="Z35" s="94">
        <f t="shared" si="15"/>
        <v>0</v>
      </c>
      <c r="AA35" s="36">
        <f t="shared" si="16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2449</v>
      </c>
      <c r="C39" s="38">
        <v>2449</v>
      </c>
      <c r="D39" s="39">
        <f>+C39/B39</f>
        <v>1</v>
      </c>
      <c r="E39" s="73">
        <f t="shared" ref="E39:E47" si="20">+B39-C39</f>
        <v>0</v>
      </c>
      <c r="F39" s="39">
        <f t="shared" ref="F39:F47" si="21">+E39/B39</f>
        <v>0</v>
      </c>
      <c r="G39" s="25"/>
      <c r="H39" s="72" t="s">
        <v>57</v>
      </c>
      <c r="I39" s="38"/>
      <c r="J39" s="38"/>
      <c r="K39" s="39">
        <v>0</v>
      </c>
      <c r="L39" s="40">
        <f t="shared" ref="L39:L49" si="22">+I39-J39</f>
        <v>0</v>
      </c>
      <c r="M39" s="39">
        <v>0</v>
      </c>
      <c r="N39" s="26"/>
      <c r="O39" s="72" t="s">
        <v>57</v>
      </c>
      <c r="P39" s="38">
        <v>2063</v>
      </c>
      <c r="Q39" s="38">
        <v>2063</v>
      </c>
      <c r="R39" s="39">
        <f>+Q39/P39</f>
        <v>1</v>
      </c>
      <c r="S39" s="40">
        <f t="shared" ref="S39:S47" si="23">+P39-Q39</f>
        <v>0</v>
      </c>
      <c r="T39" s="39">
        <f t="shared" ref="T39:T47" si="24">+S39/P39</f>
        <v>0</v>
      </c>
      <c r="U39" s="26"/>
      <c r="V39" s="72" t="s">
        <v>57</v>
      </c>
      <c r="W39" s="38">
        <f>+VLOOKUP($A39,[1]Pivot!$A$107:$D$138,4,FALSE)</f>
        <v>2279</v>
      </c>
      <c r="X39" s="40">
        <f>+VLOOKUP($A39,[1]Pivot!$A$107:$D$138,2,FALSE)</f>
        <v>2275</v>
      </c>
      <c r="Y39" s="39">
        <f>+X39/W39</f>
        <v>0.99824484422992543</v>
      </c>
      <c r="Z39" s="40">
        <f t="shared" ref="Z39:Z47" si="25">+W39-X39</f>
        <v>4</v>
      </c>
      <c r="AA39" s="39">
        <f t="shared" ref="AA39:AA47" si="26">+Z39/W39</f>
        <v>1.7551557700745941E-3</v>
      </c>
    </row>
    <row r="40" spans="1:27" x14ac:dyDescent="0.25">
      <c r="A40" s="72" t="s">
        <v>58</v>
      </c>
      <c r="B40" s="38">
        <v>5087</v>
      </c>
      <c r="C40" s="38">
        <v>5085</v>
      </c>
      <c r="D40" s="39">
        <f t="shared" ref="D40:D47" si="27">+C40/B40</f>
        <v>0.99960684096717123</v>
      </c>
      <c r="E40" s="73">
        <f t="shared" si="20"/>
        <v>2</v>
      </c>
      <c r="F40" s="39">
        <f t="shared" si="21"/>
        <v>3.9315903282877927E-4</v>
      </c>
      <c r="G40" s="25"/>
      <c r="H40" s="72" t="s">
        <v>58</v>
      </c>
      <c r="I40" s="38"/>
      <c r="J40" s="38"/>
      <c r="K40" s="39">
        <v>0</v>
      </c>
      <c r="L40" s="40">
        <f t="shared" si="22"/>
        <v>0</v>
      </c>
      <c r="M40" s="39">
        <v>0</v>
      </c>
      <c r="N40" s="26"/>
      <c r="O40" s="72" t="s">
        <v>58</v>
      </c>
      <c r="P40" s="38">
        <v>4700</v>
      </c>
      <c r="Q40" s="38">
        <v>4695</v>
      </c>
      <c r="R40" s="39">
        <f t="shared" ref="R40:R47" si="28">+Q40/P40</f>
        <v>0.99893617021276593</v>
      </c>
      <c r="S40" s="40">
        <f t="shared" si="23"/>
        <v>5</v>
      </c>
      <c r="T40" s="39">
        <f t="shared" si="24"/>
        <v>1.0638297872340426E-3</v>
      </c>
      <c r="U40" s="26"/>
      <c r="V40" s="72" t="s">
        <v>58</v>
      </c>
      <c r="W40" s="38">
        <f>+VLOOKUP($A40,[1]Pivot!$A$107:$D$138,4,FALSE)</f>
        <v>4761</v>
      </c>
      <c r="X40" s="40">
        <f>+VLOOKUP($A40,[1]Pivot!$A$107:$D$138,2,FALSE)</f>
        <v>4741</v>
      </c>
      <c r="Y40" s="39">
        <f t="shared" ref="Y40:Y47" si="29">+X40/W40</f>
        <v>0.99579920184835113</v>
      </c>
      <c r="Z40" s="40">
        <f t="shared" si="25"/>
        <v>20</v>
      </c>
      <c r="AA40" s="39">
        <f t="shared" si="26"/>
        <v>4.2007981516488137E-3</v>
      </c>
    </row>
    <row r="41" spans="1:27" x14ac:dyDescent="0.25">
      <c r="A41" s="72" t="s">
        <v>59</v>
      </c>
      <c r="B41" s="38">
        <v>43</v>
      </c>
      <c r="C41" s="38">
        <v>43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/>
      <c r="J41" s="38"/>
      <c r="K41" s="39">
        <v>0</v>
      </c>
      <c r="L41" s="40">
        <f t="shared" si="22"/>
        <v>0</v>
      </c>
      <c r="M41" s="39">
        <v>0</v>
      </c>
      <c r="N41" s="26"/>
      <c r="O41" s="72" t="s">
        <v>59</v>
      </c>
      <c r="P41" s="38">
        <v>72</v>
      </c>
      <c r="Q41" s="38">
        <v>72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f>+VLOOKUP($A41,[1]Pivot!$A$107:$D$138,4,FALSE)</f>
        <v>278</v>
      </c>
      <c r="X41" s="40">
        <f>+VLOOKUP($A41,[1]Pivot!$A$107:$D$138,2,FALSE)</f>
        <v>278</v>
      </c>
      <c r="Y41" s="39">
        <f t="shared" si="29"/>
        <v>1</v>
      </c>
      <c r="Z41" s="40">
        <f t="shared" si="25"/>
        <v>0</v>
      </c>
      <c r="AA41" s="39">
        <f t="shared" si="26"/>
        <v>0</v>
      </c>
    </row>
    <row r="42" spans="1:27" x14ac:dyDescent="0.25">
      <c r="A42" s="72" t="s">
        <v>60</v>
      </c>
      <c r="B42" s="38">
        <v>57</v>
      </c>
      <c r="C42" s="38">
        <v>57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/>
      <c r="J42" s="38"/>
      <c r="K42" s="39">
        <v>0</v>
      </c>
      <c r="L42" s="40">
        <f t="shared" si="22"/>
        <v>0</v>
      </c>
      <c r="M42" s="39">
        <v>0</v>
      </c>
      <c r="N42" s="26"/>
      <c r="O42" s="72" t="s">
        <v>60</v>
      </c>
      <c r="P42" s="38">
        <v>51</v>
      </c>
      <c r="Q42" s="38">
        <v>51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f>+VLOOKUP($A42,[1]Pivot!$A$107:$D$138,4,FALSE)</f>
        <v>319</v>
      </c>
      <c r="X42" s="40">
        <f>+VLOOKUP($A42,[1]Pivot!$A$107:$D$138,2,FALSE)</f>
        <v>319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367</v>
      </c>
      <c r="C43" s="38">
        <v>367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/>
      <c r="J43" s="38"/>
      <c r="K43" s="39">
        <v>0</v>
      </c>
      <c r="L43" s="40">
        <f t="shared" si="22"/>
        <v>0</v>
      </c>
      <c r="M43" s="39">
        <v>0</v>
      </c>
      <c r="N43" s="26"/>
      <c r="O43" s="72" t="s">
        <v>81</v>
      </c>
      <c r="P43" s="38">
        <v>412</v>
      </c>
      <c r="Q43" s="38">
        <v>412</v>
      </c>
      <c r="R43" s="39">
        <f t="shared" si="28"/>
        <v>1</v>
      </c>
      <c r="S43" s="40">
        <f t="shared" si="23"/>
        <v>0</v>
      </c>
      <c r="T43" s="39">
        <f t="shared" si="24"/>
        <v>0</v>
      </c>
      <c r="U43" s="26"/>
      <c r="V43" s="72" t="s">
        <v>81</v>
      </c>
      <c r="W43" s="38">
        <f>+VLOOKUP($A43,[1]Pivot!$A$107:$D$138,4,FALSE)</f>
        <v>647</v>
      </c>
      <c r="X43" s="40">
        <f>+VLOOKUP($A43,[1]Pivot!$A$107:$D$138,2,FALSE)</f>
        <v>643</v>
      </c>
      <c r="Y43" s="39">
        <f t="shared" si="29"/>
        <v>0.99381761978361671</v>
      </c>
      <c r="Z43" s="40">
        <f t="shared" si="25"/>
        <v>4</v>
      </c>
      <c r="AA43" s="39">
        <f t="shared" si="26"/>
        <v>6.1823802163833074E-3</v>
      </c>
    </row>
    <row r="44" spans="1:27" x14ac:dyDescent="0.25">
      <c r="A44" s="72" t="s">
        <v>62</v>
      </c>
      <c r="B44" s="38">
        <v>28</v>
      </c>
      <c r="C44" s="38">
        <v>28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/>
      <c r="J44" s="38"/>
      <c r="K44" s="39">
        <v>0</v>
      </c>
      <c r="L44" s="40">
        <f t="shared" si="22"/>
        <v>0</v>
      </c>
      <c r="M44" s="39">
        <v>0</v>
      </c>
      <c r="N44" s="26"/>
      <c r="O44" s="72" t="s">
        <v>62</v>
      </c>
      <c r="P44" s="38">
        <v>26</v>
      </c>
      <c r="Q44" s="38">
        <v>26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f>+VLOOKUP($A44,[1]Pivot!$A$107:$D$138,4,FALSE)</f>
        <v>203</v>
      </c>
      <c r="X44" s="40">
        <f>+VLOOKUP($A44,[1]Pivot!$A$107:$D$138,2,FALSE)</f>
        <v>203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231</v>
      </c>
      <c r="C45" s="38">
        <v>231</v>
      </c>
      <c r="D45" s="39">
        <f t="shared" si="27"/>
        <v>1</v>
      </c>
      <c r="E45" s="73">
        <f t="shared" si="20"/>
        <v>0</v>
      </c>
      <c r="F45" s="39">
        <f t="shared" si="21"/>
        <v>0</v>
      </c>
      <c r="G45" s="25"/>
      <c r="H45" s="72" t="s">
        <v>63</v>
      </c>
      <c r="I45" s="38"/>
      <c r="J45" s="38"/>
      <c r="K45" s="39">
        <v>0</v>
      </c>
      <c r="L45" s="40">
        <f t="shared" si="22"/>
        <v>0</v>
      </c>
      <c r="M45" s="39">
        <v>0</v>
      </c>
      <c r="N45" s="26"/>
      <c r="O45" s="72" t="s">
        <v>63</v>
      </c>
      <c r="P45" s="38">
        <v>435</v>
      </c>
      <c r="Q45" s="38">
        <v>435</v>
      </c>
      <c r="R45" s="39">
        <f t="shared" si="28"/>
        <v>1</v>
      </c>
      <c r="S45" s="40">
        <f t="shared" si="23"/>
        <v>0</v>
      </c>
      <c r="T45" s="39">
        <f t="shared" si="24"/>
        <v>0</v>
      </c>
      <c r="U45" s="26"/>
      <c r="V45" s="72" t="s">
        <v>63</v>
      </c>
      <c r="W45" s="38">
        <f>+VLOOKUP($A45,[1]Pivot!$A$107:$D$138,4,FALSE)</f>
        <v>522</v>
      </c>
      <c r="X45" s="40">
        <f>+VLOOKUP($A45,[1]Pivot!$A$107:$D$138,2,FALSE)</f>
        <v>522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407</v>
      </c>
      <c r="C46" s="38">
        <v>406</v>
      </c>
      <c r="D46" s="39">
        <f t="shared" si="27"/>
        <v>0.99754299754299758</v>
      </c>
      <c r="E46" s="73">
        <f t="shared" si="20"/>
        <v>1</v>
      </c>
      <c r="F46" s="39">
        <f t="shared" si="21"/>
        <v>2.4570024570024569E-3</v>
      </c>
      <c r="G46" s="25"/>
      <c r="H46" s="72" t="s">
        <v>64</v>
      </c>
      <c r="I46" s="38"/>
      <c r="J46" s="38"/>
      <c r="K46" s="39">
        <v>0</v>
      </c>
      <c r="L46" s="40">
        <f t="shared" si="22"/>
        <v>0</v>
      </c>
      <c r="M46" s="39">
        <v>0</v>
      </c>
      <c r="N46" s="26"/>
      <c r="O46" s="72" t="s">
        <v>64</v>
      </c>
      <c r="P46" s="38">
        <v>526</v>
      </c>
      <c r="Q46" s="38">
        <v>526</v>
      </c>
      <c r="R46" s="39">
        <f t="shared" si="28"/>
        <v>1</v>
      </c>
      <c r="S46" s="40">
        <f t="shared" si="23"/>
        <v>0</v>
      </c>
      <c r="T46" s="39">
        <f t="shared" si="24"/>
        <v>0</v>
      </c>
      <c r="U46" s="26"/>
      <c r="V46" s="72" t="s">
        <v>64</v>
      </c>
      <c r="W46" s="38">
        <f>+VLOOKUP($A46,[1]Pivot!$A$107:$D$138,4,FALSE)</f>
        <v>904</v>
      </c>
      <c r="X46" s="40">
        <f>+VLOOKUP($A46,[1]Pivot!$A$107:$D$138,2,FALSE)</f>
        <v>901</v>
      </c>
      <c r="Y46" s="39">
        <f t="shared" si="29"/>
        <v>0.99668141592920356</v>
      </c>
      <c r="Z46" s="40">
        <f t="shared" si="25"/>
        <v>3</v>
      </c>
      <c r="AA46" s="39">
        <f t="shared" si="26"/>
        <v>3.3185840707964601E-3</v>
      </c>
    </row>
    <row r="47" spans="1:27" x14ac:dyDescent="0.25">
      <c r="A47" s="72" t="s">
        <v>15</v>
      </c>
      <c r="B47" s="74">
        <f>SUM(B39:B46)</f>
        <v>8669</v>
      </c>
      <c r="C47" s="74">
        <f>SUM(C39:C46)</f>
        <v>8666</v>
      </c>
      <c r="D47" s="41">
        <f t="shared" si="27"/>
        <v>0.99965393932402813</v>
      </c>
      <c r="E47" s="75">
        <f t="shared" si="20"/>
        <v>3</v>
      </c>
      <c r="F47" s="41">
        <f t="shared" si="21"/>
        <v>3.4606067597185372E-4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84">
        <f t="shared" si="22"/>
        <v>0</v>
      </c>
      <c r="M47" s="41">
        <v>0</v>
      </c>
      <c r="N47" s="26"/>
      <c r="O47" s="72" t="s">
        <v>15</v>
      </c>
      <c r="P47" s="74">
        <f>SUM(P39:P46)</f>
        <v>8285</v>
      </c>
      <c r="Q47" s="74">
        <f>SUM(Q39:Q46)</f>
        <v>8280</v>
      </c>
      <c r="R47" s="41">
        <f t="shared" si="28"/>
        <v>0.99939649969824984</v>
      </c>
      <c r="S47" s="84">
        <f t="shared" si="23"/>
        <v>5</v>
      </c>
      <c r="T47" s="41">
        <f t="shared" si="24"/>
        <v>6.0350030175015089E-4</v>
      </c>
      <c r="U47" s="26"/>
      <c r="V47" s="72" t="s">
        <v>15</v>
      </c>
      <c r="W47" s="74">
        <f>SUM(W39:W46)</f>
        <v>9913</v>
      </c>
      <c r="X47" s="74">
        <f>SUM(X39:X46)</f>
        <v>9882</v>
      </c>
      <c r="Y47" s="41">
        <f t="shared" si="29"/>
        <v>0.99687279330172496</v>
      </c>
      <c r="Z47" s="84">
        <f t="shared" si="25"/>
        <v>31</v>
      </c>
      <c r="AA47" s="41">
        <f t="shared" si="26"/>
        <v>3.1272066982749925E-3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13102</v>
      </c>
      <c r="C49" s="44">
        <f>SUM(C47,C35,C21)</f>
        <v>13099</v>
      </c>
      <c r="D49" s="45">
        <f t="shared" ref="D49" si="30">+C49/B49</f>
        <v>0.99977102732407264</v>
      </c>
      <c r="E49" s="53">
        <f t="shared" ref="E49" si="31">+B49-C49</f>
        <v>3</v>
      </c>
      <c r="F49" s="46">
        <f t="shared" ref="F49" si="32">+E49/B49</f>
        <v>2.2897267592733933E-4</v>
      </c>
      <c r="G49" s="25"/>
      <c r="H49" s="43" t="s">
        <v>15</v>
      </c>
      <c r="I49" s="44">
        <f>+'TOTAL POR MES OCTUBRE'!B13</f>
        <v>41109</v>
      </c>
      <c r="J49" s="44">
        <f>+'TOTAL POR MES OCTUBRE'!C51</f>
        <v>40680</v>
      </c>
      <c r="K49" s="54">
        <f t="shared" ref="K49" si="33">+J49/I49</f>
        <v>0.98956432897905566</v>
      </c>
      <c r="L49" s="52">
        <f t="shared" si="22"/>
        <v>429</v>
      </c>
      <c r="M49" s="55">
        <f t="shared" ref="M49" si="34">+L49/I49</f>
        <v>1.0435671020944318E-2</v>
      </c>
      <c r="N49" s="26"/>
      <c r="O49" s="43" t="s">
        <v>15</v>
      </c>
      <c r="P49" s="47">
        <f>SUM(P47,P35,P21)</f>
        <v>13093</v>
      </c>
      <c r="Q49" s="47">
        <f>SUM(Q47,Q35,Q21)</f>
        <v>13086</v>
      </c>
      <c r="R49" s="45">
        <f t="shared" ref="R49" si="35">+Q49/P49</f>
        <v>0.99946536317116019</v>
      </c>
      <c r="S49" s="53">
        <f t="shared" ref="S49" si="36">+P49-Q49</f>
        <v>7</v>
      </c>
      <c r="T49" s="46">
        <f t="shared" ref="T49" si="37">+S49/P49</f>
        <v>5.3463682883983813E-4</v>
      </c>
      <c r="U49" s="26"/>
      <c r="V49" s="43" t="s">
        <v>15</v>
      </c>
      <c r="W49" s="44">
        <f>SUM(W47,W35,W21)</f>
        <v>15813</v>
      </c>
      <c r="X49" s="44">
        <f>SUM(X47,X35,X21)</f>
        <v>15781</v>
      </c>
      <c r="Y49" s="45">
        <f t="shared" ref="Y49" si="38">+X49/W49</f>
        <v>0.99797634857395812</v>
      </c>
      <c r="Z49" s="53">
        <f t="shared" ref="Z49" si="39">+W49-X49</f>
        <v>32</v>
      </c>
      <c r="AA49" s="46">
        <f t="shared" ref="AA49" si="40">+Z49/W49</f>
        <v>2.0236514260418641E-3</v>
      </c>
    </row>
    <row r="51" spans="1:27" x14ac:dyDescent="0.25">
      <c r="B51" s="60"/>
      <c r="C51" s="60"/>
      <c r="I51" s="60"/>
      <c r="P51" s="60"/>
      <c r="Q51" s="60"/>
      <c r="W51" s="60"/>
      <c r="X51" s="60"/>
      <c r="Y51" s="60"/>
    </row>
    <row r="52" spans="1:27" x14ac:dyDescent="0.25">
      <c r="B52" s="60"/>
      <c r="C52" s="60"/>
      <c r="P52" s="60"/>
      <c r="Q52" s="60"/>
      <c r="W52" s="60"/>
      <c r="X52" s="60"/>
      <c r="Y52" s="60"/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opLeftCell="K1" zoomScale="70" zoomScaleNormal="70" workbookViewId="0">
      <selection activeCell="V4" sqref="V4:AA49"/>
    </sheetView>
  </sheetViews>
  <sheetFormatPr baseColWidth="10" defaultColWidth="11.42578125" defaultRowHeight="15" x14ac:dyDescent="0.25"/>
  <cols>
    <col min="1" max="1" width="28.85546875" bestFit="1" customWidth="1"/>
    <col min="2" max="2" width="25.85546875" bestFit="1" customWidth="1"/>
    <col min="3" max="3" width="16.8554687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bestFit="1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7.85546875" customWidth="1"/>
    <col min="26" max="26" width="15.28515625" bestFit="1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NOVIEMBRE'!B3:C3</f>
        <v>NOVIEMBRE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189</v>
      </c>
      <c r="C7" s="29">
        <v>189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183</v>
      </c>
      <c r="Q7" s="29">
        <v>183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188</v>
      </c>
      <c r="X7" s="29">
        <v>188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83</v>
      </c>
      <c r="C8" s="30">
        <v>83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9">
        <v>0</v>
      </c>
      <c r="L8" s="30">
        <f t="shared" ref="L8:L21" si="3">+I8-J8</f>
        <v>0</v>
      </c>
      <c r="M8" s="69">
        <v>0</v>
      </c>
      <c r="N8" s="26"/>
      <c r="O8" s="66" t="s">
        <v>32</v>
      </c>
      <c r="P8" s="29">
        <v>74</v>
      </c>
      <c r="Q8" s="29">
        <v>74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130</v>
      </c>
      <c r="X8" s="29">
        <v>130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x14ac:dyDescent="0.25">
      <c r="A9" s="66" t="s">
        <v>74</v>
      </c>
      <c r="B9" s="29">
        <v>92</v>
      </c>
      <c r="C9" s="30">
        <v>92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9">
        <v>0</v>
      </c>
      <c r="L9" s="30">
        <f t="shared" si="3"/>
        <v>0</v>
      </c>
      <c r="M9" s="69">
        <v>0</v>
      </c>
      <c r="N9" s="26"/>
      <c r="O9" s="66" t="s">
        <v>74</v>
      </c>
      <c r="P9" s="29">
        <v>95</v>
      </c>
      <c r="Q9" s="29">
        <v>95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382</v>
      </c>
      <c r="X9" s="29">
        <v>382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57</v>
      </c>
      <c r="C10" s="30">
        <v>57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9">
        <v>0</v>
      </c>
      <c r="L10" s="30">
        <f t="shared" si="3"/>
        <v>0</v>
      </c>
      <c r="M10" s="69">
        <v>0</v>
      </c>
      <c r="N10" s="26"/>
      <c r="O10" s="66" t="s">
        <v>75</v>
      </c>
      <c r="P10" s="29">
        <v>57</v>
      </c>
      <c r="Q10" s="29">
        <v>57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307</v>
      </c>
      <c r="X10" s="29">
        <v>307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27</v>
      </c>
      <c r="C11" s="30">
        <v>27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9">
        <v>0</v>
      </c>
      <c r="L11" s="30">
        <f t="shared" si="3"/>
        <v>0</v>
      </c>
      <c r="M11" s="69">
        <v>0</v>
      </c>
      <c r="N11" s="26"/>
      <c r="O11" s="66" t="s">
        <v>76</v>
      </c>
      <c r="P11" s="29">
        <v>39</v>
      </c>
      <c r="Q11" s="29">
        <v>39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94</v>
      </c>
      <c r="X11" s="29">
        <v>94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x14ac:dyDescent="0.25">
      <c r="A12" s="66" t="s">
        <v>36</v>
      </c>
      <c r="B12" s="29">
        <v>68</v>
      </c>
      <c r="C12" s="30">
        <v>68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9">
        <v>0</v>
      </c>
      <c r="L12" s="30">
        <f t="shared" si="3"/>
        <v>0</v>
      </c>
      <c r="M12" s="69">
        <v>0</v>
      </c>
      <c r="N12" s="26"/>
      <c r="O12" s="66" t="s">
        <v>36</v>
      </c>
      <c r="P12" s="29">
        <v>38</v>
      </c>
      <c r="Q12" s="29">
        <v>38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139</v>
      </c>
      <c r="X12" s="29">
        <v>139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28</v>
      </c>
      <c r="C13" s="30">
        <v>28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9">
        <v>0</v>
      </c>
      <c r="L13" s="30">
        <f t="shared" si="3"/>
        <v>0</v>
      </c>
      <c r="M13" s="69">
        <v>0</v>
      </c>
      <c r="N13" s="26"/>
      <c r="O13" s="66" t="s">
        <v>77</v>
      </c>
      <c r="P13" s="29">
        <v>27</v>
      </c>
      <c r="Q13" s="29">
        <v>27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84</v>
      </c>
      <c r="X13" s="29">
        <v>84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111</v>
      </c>
      <c r="C14" s="30">
        <v>111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9">
        <v>0</v>
      </c>
      <c r="L14" s="30">
        <f t="shared" si="3"/>
        <v>0</v>
      </c>
      <c r="M14" s="69">
        <v>0</v>
      </c>
      <c r="N14" s="26"/>
      <c r="O14" s="66" t="s">
        <v>38</v>
      </c>
      <c r="P14" s="29">
        <v>119</v>
      </c>
      <c r="Q14" s="29">
        <v>119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109</v>
      </c>
      <c r="X14" s="29">
        <v>109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194</v>
      </c>
      <c r="C15" s="30">
        <v>194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9">
        <v>0</v>
      </c>
      <c r="L15" s="30">
        <f t="shared" si="3"/>
        <v>0</v>
      </c>
      <c r="M15" s="69">
        <v>0</v>
      </c>
      <c r="N15" s="26"/>
      <c r="O15" s="66" t="s">
        <v>39</v>
      </c>
      <c r="P15" s="29">
        <v>129</v>
      </c>
      <c r="Q15" s="29">
        <v>129</v>
      </c>
      <c r="R15" s="67">
        <f t="shared" si="4"/>
        <v>1</v>
      </c>
      <c r="S15" s="30">
        <f t="shared" si="5"/>
        <v>0</v>
      </c>
      <c r="T15" s="69">
        <f t="shared" si="6"/>
        <v>0</v>
      </c>
      <c r="U15" s="26"/>
      <c r="V15" s="66" t="s">
        <v>39</v>
      </c>
      <c r="W15" s="29">
        <v>192</v>
      </c>
      <c r="X15" s="29">
        <v>192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388</v>
      </c>
      <c r="C16" s="30">
        <v>388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9">
        <v>0</v>
      </c>
      <c r="L16" s="30">
        <f t="shared" si="3"/>
        <v>0</v>
      </c>
      <c r="M16" s="69">
        <v>0</v>
      </c>
      <c r="N16" s="26"/>
      <c r="O16" s="66" t="s">
        <v>40</v>
      </c>
      <c r="P16" s="29">
        <v>405</v>
      </c>
      <c r="Q16" s="29">
        <v>405</v>
      </c>
      <c r="R16" s="67">
        <f t="shared" si="4"/>
        <v>1</v>
      </c>
      <c r="S16" s="30">
        <f t="shared" si="5"/>
        <v>0</v>
      </c>
      <c r="T16" s="69">
        <f t="shared" si="6"/>
        <v>0</v>
      </c>
      <c r="U16" s="26"/>
      <c r="V16" s="66" t="s">
        <v>40</v>
      </c>
      <c r="W16" s="29">
        <v>336</v>
      </c>
      <c r="X16" s="29">
        <v>336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1247</v>
      </c>
      <c r="C17" s="30">
        <v>1247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9">
        <v>0</v>
      </c>
      <c r="L17" s="30">
        <f t="shared" si="3"/>
        <v>0</v>
      </c>
      <c r="M17" s="69">
        <v>0</v>
      </c>
      <c r="N17" s="26"/>
      <c r="O17" s="66" t="s">
        <v>41</v>
      </c>
      <c r="P17" s="29">
        <v>962</v>
      </c>
      <c r="Q17" s="29">
        <v>962</v>
      </c>
      <c r="R17" s="67">
        <f t="shared" si="4"/>
        <v>1</v>
      </c>
      <c r="S17" s="30">
        <f t="shared" si="5"/>
        <v>0</v>
      </c>
      <c r="T17" s="69">
        <f t="shared" si="6"/>
        <v>0</v>
      </c>
      <c r="U17" s="26"/>
      <c r="V17" s="66" t="s">
        <v>41</v>
      </c>
      <c r="W17" s="29">
        <v>940</v>
      </c>
      <c r="X17" s="29">
        <v>939</v>
      </c>
      <c r="Y17" s="67">
        <f t="shared" si="7"/>
        <v>0.99893617021276593</v>
      </c>
      <c r="Z17" s="30">
        <f t="shared" si="8"/>
        <v>1</v>
      </c>
      <c r="AA17" s="69">
        <f t="shared" si="9"/>
        <v>1.0638297872340426E-3</v>
      </c>
    </row>
    <row r="18" spans="1:27" x14ac:dyDescent="0.25">
      <c r="A18" s="66" t="s">
        <v>42</v>
      </c>
      <c r="B18" s="29">
        <v>391</v>
      </c>
      <c r="C18" s="30">
        <v>391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9">
        <v>0</v>
      </c>
      <c r="L18" s="30">
        <f t="shared" si="3"/>
        <v>0</v>
      </c>
      <c r="M18" s="69">
        <v>0</v>
      </c>
      <c r="N18" s="26"/>
      <c r="O18" s="66" t="s">
        <v>42</v>
      </c>
      <c r="P18" s="29">
        <v>376</v>
      </c>
      <c r="Q18" s="29">
        <v>376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505</v>
      </c>
      <c r="X18" s="29">
        <v>504</v>
      </c>
      <c r="Y18" s="67">
        <f t="shared" si="7"/>
        <v>0.99801980198019802</v>
      </c>
      <c r="Z18" s="30">
        <f t="shared" si="8"/>
        <v>1</v>
      </c>
      <c r="AA18" s="69">
        <f t="shared" si="9"/>
        <v>1.9801980198019802E-3</v>
      </c>
    </row>
    <row r="19" spans="1:27" x14ac:dyDescent="0.25">
      <c r="A19" s="66" t="s">
        <v>83</v>
      </c>
      <c r="B19" s="29">
        <v>211</v>
      </c>
      <c r="C19" s="30">
        <v>211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83</v>
      </c>
      <c r="I19" s="29"/>
      <c r="J19" s="29"/>
      <c r="K19" s="69">
        <v>0</v>
      </c>
      <c r="L19" s="30">
        <f t="shared" si="3"/>
        <v>0</v>
      </c>
      <c r="M19" s="69">
        <v>0</v>
      </c>
      <c r="N19" s="26"/>
      <c r="O19" s="66" t="s">
        <v>83</v>
      </c>
      <c r="P19" s="29">
        <v>256</v>
      </c>
      <c r="Q19" s="29">
        <v>256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533</v>
      </c>
      <c r="X19" s="29">
        <v>533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93</v>
      </c>
      <c r="C20" s="30">
        <v>93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69">
        <v>0</v>
      </c>
      <c r="L20" s="30">
        <f t="shared" si="3"/>
        <v>0</v>
      </c>
      <c r="M20" s="69">
        <v>0</v>
      </c>
      <c r="N20" s="26"/>
      <c r="O20" s="66" t="s">
        <v>78</v>
      </c>
      <c r="P20" s="29">
        <v>101</v>
      </c>
      <c r="Q20" s="29">
        <v>100</v>
      </c>
      <c r="R20" s="67">
        <f t="shared" si="4"/>
        <v>0.99009900990099009</v>
      </c>
      <c r="S20" s="30">
        <f t="shared" si="5"/>
        <v>1</v>
      </c>
      <c r="T20" s="69">
        <f t="shared" si="6"/>
        <v>9.9009900990099011E-3</v>
      </c>
      <c r="U20" s="26"/>
      <c r="V20" s="66" t="s">
        <v>78</v>
      </c>
      <c r="W20" s="29">
        <v>217</v>
      </c>
      <c r="X20" s="29">
        <v>217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3179</v>
      </c>
      <c r="C21" s="70">
        <f>SUM(C7:C20)</f>
        <v>3179</v>
      </c>
      <c r="D21" s="67">
        <f t="shared" si="0"/>
        <v>1</v>
      </c>
      <c r="E21" s="71">
        <f t="shared" si="1"/>
        <v>0</v>
      </c>
      <c r="F21" s="69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2861</v>
      </c>
      <c r="Q21" s="70">
        <f>SUM(Q7:Q20)</f>
        <v>2860</v>
      </c>
      <c r="R21" s="80">
        <f t="shared" si="4"/>
        <v>0.99965047186298495</v>
      </c>
      <c r="S21" s="42">
        <f t="shared" si="5"/>
        <v>1</v>
      </c>
      <c r="T21" s="42">
        <f t="shared" si="6"/>
        <v>3.4952813701502968E-4</v>
      </c>
      <c r="U21" s="26"/>
      <c r="V21" s="66" t="s">
        <v>15</v>
      </c>
      <c r="W21" s="70">
        <f>SUM(W7:W20)</f>
        <v>4156</v>
      </c>
      <c r="X21" s="70">
        <f>SUM(X7:X20)</f>
        <v>4154</v>
      </c>
      <c r="Y21" s="80">
        <f t="shared" si="7"/>
        <v>0.99951876804619821</v>
      </c>
      <c r="Z21" s="42">
        <f t="shared" si="8"/>
        <v>2</v>
      </c>
      <c r="AA21" s="42">
        <f t="shared" si="9"/>
        <v>4.8123195380173246E-4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105</v>
      </c>
      <c r="C25" s="35">
        <v>105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35" si="12">+I25-J25</f>
        <v>0</v>
      </c>
      <c r="M25" s="34">
        <v>0</v>
      </c>
      <c r="N25" s="26"/>
      <c r="O25" s="63" t="s">
        <v>46</v>
      </c>
      <c r="P25" s="35">
        <f>+VLOOKUP($A25,[1]Pivot!$A$41:$D$72,4,FALSE)</f>
        <v>151</v>
      </c>
      <c r="Q25" s="35">
        <f>+VLOOKUP($A25,[1]Pivot!$A$41:$D$72,2,FALSE)</f>
        <v>151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768</v>
      </c>
      <c r="X25" s="81">
        <v>768</v>
      </c>
      <c r="Y25" s="34">
        <f>+X25/W25</f>
        <v>1</v>
      </c>
      <c r="Z25" s="81">
        <f t="shared" ref="Z25:Z35" si="15">+W25-X25</f>
        <v>0</v>
      </c>
      <c r="AA25" s="34">
        <f t="shared" ref="AA25:AA35" si="16">+Z25/W25</f>
        <v>0</v>
      </c>
    </row>
    <row r="26" spans="1:27" x14ac:dyDescent="0.25">
      <c r="A26" s="63" t="s">
        <v>47</v>
      </c>
      <c r="B26" s="35">
        <v>342</v>
      </c>
      <c r="C26" s="35">
        <v>342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/>
      <c r="J26" s="35"/>
      <c r="K26" s="34">
        <v>0</v>
      </c>
      <c r="L26" s="81">
        <f t="shared" si="12"/>
        <v>0</v>
      </c>
      <c r="M26" s="34">
        <v>0</v>
      </c>
      <c r="N26" s="26"/>
      <c r="O26" s="63" t="s">
        <v>47</v>
      </c>
      <c r="P26" s="35">
        <f>+VLOOKUP($A26,[1]Pivot!$A$41:$D$72,4,FALSE)</f>
        <v>305</v>
      </c>
      <c r="Q26" s="35">
        <f>+VLOOKUP($A26,[1]Pivot!$A$41:$D$72,2,FALSE)</f>
        <v>304</v>
      </c>
      <c r="R26" s="34">
        <f t="shared" ref="R26:R35" si="18">+Q26/P26</f>
        <v>0.99672131147540988</v>
      </c>
      <c r="S26" s="81">
        <f t="shared" si="13"/>
        <v>1</v>
      </c>
      <c r="T26" s="34">
        <f t="shared" si="14"/>
        <v>3.2786885245901639E-3</v>
      </c>
      <c r="U26" s="26"/>
      <c r="V26" s="63" t="s">
        <v>47</v>
      </c>
      <c r="W26" s="35">
        <v>337</v>
      </c>
      <c r="X26" s="81">
        <v>337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17</v>
      </c>
      <c r="C27" s="35">
        <v>17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/>
      <c r="J27" s="35"/>
      <c r="K27" s="34">
        <v>0</v>
      </c>
      <c r="L27" s="81">
        <f t="shared" si="12"/>
        <v>0</v>
      </c>
      <c r="M27" s="34">
        <v>0</v>
      </c>
      <c r="N27" s="26"/>
      <c r="O27" s="63" t="s">
        <v>79</v>
      </c>
      <c r="P27" s="35">
        <f>+VLOOKUP($A27,[1]Pivot!$A$41:$D$72,4,FALSE)</f>
        <v>31</v>
      </c>
      <c r="Q27" s="35">
        <f>+VLOOKUP($A27,[1]Pivot!$A$41:$D$72,2,FALSE)</f>
        <v>31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157</v>
      </c>
      <c r="X27" s="81">
        <v>156</v>
      </c>
      <c r="Y27" s="34">
        <f t="shared" si="19"/>
        <v>0.99363057324840764</v>
      </c>
      <c r="Z27" s="81">
        <f t="shared" si="15"/>
        <v>1</v>
      </c>
      <c r="AA27" s="34">
        <f t="shared" si="16"/>
        <v>6.369426751592357E-3</v>
      </c>
    </row>
    <row r="28" spans="1:27" x14ac:dyDescent="0.25">
      <c r="A28" s="63" t="s">
        <v>80</v>
      </c>
      <c r="B28" s="35">
        <v>553</v>
      </c>
      <c r="C28" s="35">
        <v>553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/>
      <c r="J28" s="35"/>
      <c r="K28" s="34">
        <v>0</v>
      </c>
      <c r="L28" s="81">
        <f t="shared" si="12"/>
        <v>0</v>
      </c>
      <c r="M28" s="34">
        <v>0</v>
      </c>
      <c r="N28" s="26"/>
      <c r="O28" s="63" t="s">
        <v>80</v>
      </c>
      <c r="P28" s="35">
        <f>+VLOOKUP($A28,[1]Pivot!$A$41:$D$72,4,FALSE)</f>
        <v>477</v>
      </c>
      <c r="Q28" s="35">
        <f>+VLOOKUP($A28,[1]Pivot!$A$41:$D$72,2,FALSE)</f>
        <v>477</v>
      </c>
      <c r="R28" s="34">
        <f t="shared" si="18"/>
        <v>1</v>
      </c>
      <c r="S28" s="81">
        <f t="shared" si="13"/>
        <v>0</v>
      </c>
      <c r="T28" s="34">
        <f t="shared" si="14"/>
        <v>0</v>
      </c>
      <c r="U28" s="26"/>
      <c r="V28" s="63" t="s">
        <v>80</v>
      </c>
      <c r="W28" s="35">
        <v>1066</v>
      </c>
      <c r="X28" s="81">
        <v>1066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82</v>
      </c>
      <c r="B29" s="35">
        <v>11</v>
      </c>
      <c r="C29" s="35">
        <v>11</v>
      </c>
      <c r="D29" s="34">
        <f t="shared" si="17"/>
        <v>1</v>
      </c>
      <c r="E29" s="64">
        <f t="shared" si="10"/>
        <v>0</v>
      </c>
      <c r="F29" s="34">
        <f t="shared" si="11"/>
        <v>0</v>
      </c>
      <c r="G29" s="25"/>
      <c r="H29" s="63" t="s">
        <v>82</v>
      </c>
      <c r="I29" s="35"/>
      <c r="J29" s="35"/>
      <c r="K29" s="34">
        <v>0</v>
      </c>
      <c r="L29" s="81">
        <f t="shared" si="12"/>
        <v>0</v>
      </c>
      <c r="M29" s="34">
        <v>0</v>
      </c>
      <c r="N29" s="26"/>
      <c r="O29" s="63" t="s">
        <v>82</v>
      </c>
      <c r="P29" s="35">
        <f>+VLOOKUP($A29,[1]Pivot!$A$41:$D$72,4,FALSE)</f>
        <v>6</v>
      </c>
      <c r="Q29" s="35">
        <f>+VLOOKUP($A29,[1]Pivot!$A$41:$D$72,2,FALSE)</f>
        <v>6</v>
      </c>
      <c r="R29" s="34">
        <f t="shared" si="18"/>
        <v>1</v>
      </c>
      <c r="S29" s="81">
        <f t="shared" si="13"/>
        <v>0</v>
      </c>
      <c r="T29" s="34">
        <f t="shared" si="14"/>
        <v>0</v>
      </c>
      <c r="U29" s="26"/>
      <c r="V29" s="63" t="s">
        <v>82</v>
      </c>
      <c r="W29" s="35">
        <v>127</v>
      </c>
      <c r="X29" s="81">
        <v>127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142</v>
      </c>
      <c r="C30" s="35">
        <v>142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/>
      <c r="J30" s="35"/>
      <c r="K30" s="34">
        <v>0</v>
      </c>
      <c r="L30" s="81">
        <f t="shared" si="12"/>
        <v>0</v>
      </c>
      <c r="M30" s="34">
        <v>0</v>
      </c>
      <c r="N30" s="26"/>
      <c r="O30" s="63" t="s">
        <v>51</v>
      </c>
      <c r="P30" s="35">
        <f>+VLOOKUP($A30,[1]Pivot!$A$41:$D$72,4,FALSE)</f>
        <v>138</v>
      </c>
      <c r="Q30" s="35">
        <f>+VLOOKUP($A30,[1]Pivot!$A$41:$D$72,2,FALSE)</f>
        <v>138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538</v>
      </c>
      <c r="X30" s="81">
        <v>538</v>
      </c>
      <c r="Y30" s="34">
        <f t="shared" si="19"/>
        <v>1</v>
      </c>
      <c r="Z30" s="81">
        <f t="shared" si="15"/>
        <v>0</v>
      </c>
      <c r="AA30" s="34">
        <f t="shared" si="16"/>
        <v>0</v>
      </c>
    </row>
    <row r="31" spans="1:27" x14ac:dyDescent="0.25">
      <c r="A31" s="63" t="s">
        <v>52</v>
      </c>
      <c r="B31" s="35">
        <v>142</v>
      </c>
      <c r="C31" s="35">
        <v>142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/>
      <c r="J31" s="35"/>
      <c r="K31" s="34">
        <v>0</v>
      </c>
      <c r="L31" s="81">
        <f t="shared" si="12"/>
        <v>0</v>
      </c>
      <c r="M31" s="34">
        <v>0</v>
      </c>
      <c r="N31" s="26"/>
      <c r="O31" s="63" t="s">
        <v>52</v>
      </c>
      <c r="P31" s="35">
        <f>+VLOOKUP($A31,[1]Pivot!$A$41:$D$72,4,FALSE)</f>
        <v>169</v>
      </c>
      <c r="Q31" s="35">
        <f>+VLOOKUP($A31,[1]Pivot!$A$41:$D$72,2,FALSE)</f>
        <v>169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267</v>
      </c>
      <c r="X31" s="81">
        <v>267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16</v>
      </c>
      <c r="C32" s="35">
        <v>16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/>
      <c r="J32" s="35"/>
      <c r="K32" s="34">
        <v>0</v>
      </c>
      <c r="L32" s="81">
        <f t="shared" si="12"/>
        <v>0</v>
      </c>
      <c r="M32" s="34">
        <v>0</v>
      </c>
      <c r="N32" s="26"/>
      <c r="O32" s="63" t="s">
        <v>53</v>
      </c>
      <c r="P32" s="35">
        <f>+VLOOKUP($A32,[1]Pivot!$A$41:$D$72,4,FALSE)</f>
        <v>26</v>
      </c>
      <c r="Q32" s="35">
        <f>+VLOOKUP($A32,[1]Pivot!$A$41:$D$72,2,FALSE)</f>
        <v>26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116</v>
      </c>
      <c r="X32" s="81">
        <v>116</v>
      </c>
      <c r="Y32" s="34">
        <f>IFERROR(+X32/W32,"0.00"%)</f>
        <v>1</v>
      </c>
      <c r="Z32" s="81">
        <f t="shared" si="15"/>
        <v>0</v>
      </c>
      <c r="AA32" s="34">
        <f>IFERROR(+Z32/W32,"0%")</f>
        <v>0</v>
      </c>
    </row>
    <row r="33" spans="1:27" x14ac:dyDescent="0.25">
      <c r="A33" s="63" t="s">
        <v>54</v>
      </c>
      <c r="B33" s="35">
        <v>8</v>
      </c>
      <c r="C33" s="35">
        <v>8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/>
      <c r="J33" s="35"/>
      <c r="K33" s="34" t="s">
        <v>88</v>
      </c>
      <c r="L33" s="81">
        <f t="shared" si="12"/>
        <v>0</v>
      </c>
      <c r="M33" s="34">
        <v>0</v>
      </c>
      <c r="N33" s="26"/>
      <c r="O33" s="63" t="s">
        <v>54</v>
      </c>
      <c r="P33" s="35">
        <f>+VLOOKUP($A33,[1]Pivot!$A$41:$D$72,4,FALSE)</f>
        <v>13</v>
      </c>
      <c r="Q33" s="35">
        <f>+VLOOKUP($A33,[1]Pivot!$A$41:$D$72,2,FALSE)</f>
        <v>13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49</v>
      </c>
      <c r="X33" s="81">
        <v>49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2</v>
      </c>
      <c r="C34" s="35">
        <v>2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/>
      <c r="J34" s="35"/>
      <c r="K34" s="34">
        <v>0</v>
      </c>
      <c r="L34" s="81">
        <f t="shared" si="12"/>
        <v>0</v>
      </c>
      <c r="M34" s="34">
        <v>0</v>
      </c>
      <c r="N34" s="26"/>
      <c r="O34" s="63" t="s">
        <v>55</v>
      </c>
      <c r="P34" s="35">
        <f>+VLOOKUP($A34,[1]Pivot!$A$41:$D$72,4,FALSE)</f>
        <v>10</v>
      </c>
      <c r="Q34" s="35">
        <f>+VLOOKUP($A34,[1]Pivot!$A$41:$D$72,2,FALSE)</f>
        <v>10</v>
      </c>
      <c r="R34" s="34">
        <f>IFERROR(+Q34/P34,"0.00"%)</f>
        <v>1</v>
      </c>
      <c r="S34" s="81">
        <f t="shared" si="13"/>
        <v>0</v>
      </c>
      <c r="T34" s="100">
        <f>IFERROR(+S34/P34,"0%")</f>
        <v>0</v>
      </c>
      <c r="U34" s="26"/>
      <c r="V34" s="63" t="s">
        <v>55</v>
      </c>
      <c r="W34" s="35">
        <v>32</v>
      </c>
      <c r="X34" s="81">
        <v>32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1338</v>
      </c>
      <c r="C35" s="65">
        <f>SUM(C25:C34)</f>
        <v>1338</v>
      </c>
      <c r="D35" s="34">
        <f t="shared" si="17"/>
        <v>1</v>
      </c>
      <c r="E35" s="64">
        <f t="shared" si="10"/>
        <v>0</v>
      </c>
      <c r="F35" s="34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2"/>
        <v>0</v>
      </c>
      <c r="M35" s="36">
        <v>0</v>
      </c>
      <c r="N35" s="26"/>
      <c r="O35" s="63" t="s">
        <v>15</v>
      </c>
      <c r="P35" s="65">
        <f>SUM(P25:P34)</f>
        <v>1326</v>
      </c>
      <c r="Q35" s="85">
        <f>SUM(Q25:Q34)</f>
        <v>1325</v>
      </c>
      <c r="R35" s="36">
        <f t="shared" si="18"/>
        <v>0.99924585218702866</v>
      </c>
      <c r="S35" s="36">
        <f t="shared" si="13"/>
        <v>1</v>
      </c>
      <c r="T35" s="36">
        <f t="shared" si="14"/>
        <v>7.5414781297134241E-4</v>
      </c>
      <c r="U35" s="26"/>
      <c r="V35" s="63" t="s">
        <v>15</v>
      </c>
      <c r="W35" s="65">
        <f>SUM(W25:W34)</f>
        <v>3457</v>
      </c>
      <c r="X35" s="65">
        <f>SUM(X25:X34)</f>
        <v>3456</v>
      </c>
      <c r="Y35" s="36">
        <f t="shared" si="19"/>
        <v>0.99971073184842352</v>
      </c>
      <c r="Z35" s="36">
        <f t="shared" si="15"/>
        <v>1</v>
      </c>
      <c r="AA35" s="36">
        <f t="shared" si="16"/>
        <v>2.892681515765114E-4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2799</v>
      </c>
      <c r="C39" s="38">
        <v>2797</v>
      </c>
      <c r="D39" s="39">
        <f>+C39/B39</f>
        <v>0.99928545909253308</v>
      </c>
      <c r="E39" s="73">
        <f t="shared" ref="E39:E47" si="20">+B39-C39</f>
        <v>2</v>
      </c>
      <c r="F39" s="39">
        <f t="shared" ref="F39:F47" si="21">+E39/B39</f>
        <v>7.1454090746695244E-4</v>
      </c>
      <c r="G39" s="25"/>
      <c r="H39" s="72" t="s">
        <v>57</v>
      </c>
      <c r="I39" s="38"/>
      <c r="J39" s="38"/>
      <c r="K39" s="39">
        <v>0</v>
      </c>
      <c r="L39" s="40">
        <f t="shared" ref="L39:L47" si="22">+I39-J39</f>
        <v>0</v>
      </c>
      <c r="M39" s="39">
        <v>0</v>
      </c>
      <c r="N39" s="26"/>
      <c r="O39" s="72" t="s">
        <v>57</v>
      </c>
      <c r="P39" s="38">
        <f>+VLOOKUP($A39,[1]Pivot!$A$41:$D$72,4,FALSE)</f>
        <v>2153</v>
      </c>
      <c r="Q39" s="38">
        <f>+VLOOKUP($A39,[1]Pivot!$A$41:$D$72,2,FALSE)</f>
        <v>2149</v>
      </c>
      <c r="R39" s="39">
        <f>+Q39/P39</f>
        <v>0.99814212726428242</v>
      </c>
      <c r="S39" s="40">
        <f t="shared" ref="S39:S47" si="23">+P39-Q39</f>
        <v>4</v>
      </c>
      <c r="T39" s="39">
        <f t="shared" ref="T39:T47" si="24">+S39/P39</f>
        <v>1.8578727357176034E-3</v>
      </c>
      <c r="U39" s="26"/>
      <c r="V39" s="72" t="s">
        <v>57</v>
      </c>
      <c r="W39" s="38">
        <v>2246</v>
      </c>
      <c r="X39" s="40">
        <v>2246</v>
      </c>
      <c r="Y39" s="39">
        <f>+X39/W39</f>
        <v>1</v>
      </c>
      <c r="Z39" s="40">
        <f t="shared" ref="Z39:Z47" si="25">+W39-X39</f>
        <v>0</v>
      </c>
      <c r="AA39" s="39">
        <f t="shared" ref="AA39:AA47" si="26">+Z39/W39</f>
        <v>0</v>
      </c>
    </row>
    <row r="40" spans="1:27" x14ac:dyDescent="0.25">
      <c r="A40" s="72" t="s">
        <v>58</v>
      </c>
      <c r="B40" s="38">
        <v>5031</v>
      </c>
      <c r="C40" s="38">
        <v>5029</v>
      </c>
      <c r="D40" s="39">
        <f t="shared" ref="D40:D47" si="27">+C40/B40</f>
        <v>0.99960246471874381</v>
      </c>
      <c r="E40" s="73">
        <f t="shared" si="20"/>
        <v>2</v>
      </c>
      <c r="F40" s="39">
        <f t="shared" si="21"/>
        <v>3.9753528125621148E-4</v>
      </c>
      <c r="G40" s="25"/>
      <c r="H40" s="72" t="s">
        <v>58</v>
      </c>
      <c r="I40" s="38"/>
      <c r="J40" s="38"/>
      <c r="K40" s="39">
        <v>0</v>
      </c>
      <c r="L40" s="40">
        <f t="shared" si="22"/>
        <v>0</v>
      </c>
      <c r="M40" s="39">
        <v>0</v>
      </c>
      <c r="N40" s="26"/>
      <c r="O40" s="72" t="s">
        <v>58</v>
      </c>
      <c r="P40" s="38">
        <f>+VLOOKUP($A40,[1]Pivot!$A$41:$D$72,4,FALSE)</f>
        <v>4277</v>
      </c>
      <c r="Q40" s="38">
        <f>+VLOOKUP($A40,[1]Pivot!$A$41:$D$72,2,FALSE)</f>
        <v>4268</v>
      </c>
      <c r="R40" s="39">
        <f t="shared" ref="R40:R47" si="28">+Q40/P40</f>
        <v>0.99789572129997661</v>
      </c>
      <c r="S40" s="40">
        <f t="shared" si="23"/>
        <v>9</v>
      </c>
      <c r="T40" s="39">
        <f t="shared" si="24"/>
        <v>2.1042787000233811E-3</v>
      </c>
      <c r="U40" s="26"/>
      <c r="V40" s="72" t="s">
        <v>58</v>
      </c>
      <c r="W40" s="38">
        <v>4880</v>
      </c>
      <c r="X40" s="38">
        <v>4877</v>
      </c>
      <c r="Y40" s="39">
        <f t="shared" ref="Y40:Y47" si="29">+X40/W40</f>
        <v>0.99938524590163935</v>
      </c>
      <c r="Z40" s="40">
        <f t="shared" si="25"/>
        <v>3</v>
      </c>
      <c r="AA40" s="39">
        <f t="shared" si="26"/>
        <v>6.1475409836065579E-4</v>
      </c>
    </row>
    <row r="41" spans="1:27" x14ac:dyDescent="0.25">
      <c r="A41" s="72" t="s">
        <v>59</v>
      </c>
      <c r="B41" s="38">
        <v>66</v>
      </c>
      <c r="C41" s="38">
        <v>66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/>
      <c r="J41" s="38"/>
      <c r="K41" s="39">
        <v>0</v>
      </c>
      <c r="L41" s="40">
        <f t="shared" si="22"/>
        <v>0</v>
      </c>
      <c r="M41" s="39">
        <v>0</v>
      </c>
      <c r="N41" s="26"/>
      <c r="O41" s="72" t="s">
        <v>59</v>
      </c>
      <c r="P41" s="38">
        <f>+VLOOKUP($A41,[1]Pivot!$A$41:$D$72,4,FALSE)</f>
        <v>98</v>
      </c>
      <c r="Q41" s="38">
        <f>+VLOOKUP($A41,[1]Pivot!$A$41:$D$72,2,FALSE)</f>
        <v>98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v>223</v>
      </c>
      <c r="X41" s="40">
        <v>223</v>
      </c>
      <c r="Y41" s="39">
        <f t="shared" si="29"/>
        <v>1</v>
      </c>
      <c r="Z41" s="40">
        <f t="shared" si="25"/>
        <v>0</v>
      </c>
      <c r="AA41" s="39">
        <f t="shared" si="26"/>
        <v>0</v>
      </c>
    </row>
    <row r="42" spans="1:27" x14ac:dyDescent="0.25">
      <c r="A42" s="72" t="s">
        <v>60</v>
      </c>
      <c r="B42" s="38">
        <v>63</v>
      </c>
      <c r="C42" s="38">
        <v>63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/>
      <c r="J42" s="38"/>
      <c r="K42" s="39">
        <v>0</v>
      </c>
      <c r="L42" s="40">
        <f t="shared" si="22"/>
        <v>0</v>
      </c>
      <c r="M42" s="39">
        <v>0</v>
      </c>
      <c r="N42" s="26"/>
      <c r="O42" s="72" t="s">
        <v>60</v>
      </c>
      <c r="P42" s="38">
        <f>+VLOOKUP($A42,[1]Pivot!$A$41:$D$72,4,FALSE)</f>
        <v>74</v>
      </c>
      <c r="Q42" s="38">
        <f>+VLOOKUP($A42,[1]Pivot!$A$41:$D$72,2,FALSE)</f>
        <v>74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v>255</v>
      </c>
      <c r="X42" s="40">
        <v>255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447</v>
      </c>
      <c r="C43" s="38">
        <v>447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/>
      <c r="J43" s="38"/>
      <c r="K43" s="39">
        <v>0</v>
      </c>
      <c r="L43" s="40">
        <f t="shared" si="22"/>
        <v>0</v>
      </c>
      <c r="M43" s="39">
        <v>0</v>
      </c>
      <c r="N43" s="26"/>
      <c r="O43" s="72" t="s">
        <v>81</v>
      </c>
      <c r="P43" s="38">
        <f>+VLOOKUP($A43,[1]Pivot!$A$41:$D$72,4,FALSE)</f>
        <v>389</v>
      </c>
      <c r="Q43" s="38">
        <f>+VLOOKUP($A43,[1]Pivot!$A$41:$D$72,2,FALSE)</f>
        <v>388</v>
      </c>
      <c r="R43" s="39">
        <f t="shared" si="28"/>
        <v>0.99742930591259638</v>
      </c>
      <c r="S43" s="40">
        <f t="shared" si="23"/>
        <v>1</v>
      </c>
      <c r="T43" s="39">
        <f t="shared" si="24"/>
        <v>2.5706940874035988E-3</v>
      </c>
      <c r="U43" s="26"/>
      <c r="V43" s="72" t="s">
        <v>81</v>
      </c>
      <c r="W43" s="38">
        <v>619</v>
      </c>
      <c r="X43" s="40">
        <v>619</v>
      </c>
      <c r="Y43" s="39">
        <f t="shared" si="29"/>
        <v>1</v>
      </c>
      <c r="Z43" s="40">
        <f t="shared" si="25"/>
        <v>0</v>
      </c>
      <c r="AA43" s="39">
        <f t="shared" si="26"/>
        <v>0</v>
      </c>
    </row>
    <row r="44" spans="1:27" x14ac:dyDescent="0.25">
      <c r="A44" s="72" t="s">
        <v>62</v>
      </c>
      <c r="B44" s="38">
        <v>24</v>
      </c>
      <c r="C44" s="38">
        <v>24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/>
      <c r="J44" s="38"/>
      <c r="K44" s="39">
        <v>0</v>
      </c>
      <c r="L44" s="40">
        <f t="shared" si="22"/>
        <v>0</v>
      </c>
      <c r="M44" s="39">
        <v>0</v>
      </c>
      <c r="N44" s="26"/>
      <c r="O44" s="72" t="s">
        <v>62</v>
      </c>
      <c r="P44" s="38">
        <f>+VLOOKUP($A44,[1]Pivot!$A$41:$D$72,4,FALSE)</f>
        <v>56</v>
      </c>
      <c r="Q44" s="38">
        <f>+VLOOKUP($A44,[1]Pivot!$A$41:$D$72,2,FALSE)</f>
        <v>56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v>194</v>
      </c>
      <c r="X44" s="40">
        <v>194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316</v>
      </c>
      <c r="C45" s="38">
        <v>316</v>
      </c>
      <c r="D45" s="39">
        <f t="shared" si="27"/>
        <v>1</v>
      </c>
      <c r="E45" s="73">
        <f t="shared" si="20"/>
        <v>0</v>
      </c>
      <c r="F45" s="39">
        <f t="shared" si="21"/>
        <v>0</v>
      </c>
      <c r="G45" s="25"/>
      <c r="H45" s="72" t="s">
        <v>63</v>
      </c>
      <c r="I45" s="38"/>
      <c r="J45" s="38"/>
      <c r="K45" s="39">
        <v>0</v>
      </c>
      <c r="L45" s="40">
        <f t="shared" si="22"/>
        <v>0</v>
      </c>
      <c r="M45" s="39">
        <v>0</v>
      </c>
      <c r="N45" s="26"/>
      <c r="O45" s="72" t="s">
        <v>63</v>
      </c>
      <c r="P45" s="38">
        <f>+VLOOKUP($A45,[1]Pivot!$A$41:$D$72,4,FALSE)</f>
        <v>371</v>
      </c>
      <c r="Q45" s="38">
        <f>+VLOOKUP($A45,[1]Pivot!$A$41:$D$72,2,FALSE)</f>
        <v>371</v>
      </c>
      <c r="R45" s="39">
        <f t="shared" si="28"/>
        <v>1</v>
      </c>
      <c r="S45" s="40">
        <f t="shared" si="23"/>
        <v>0</v>
      </c>
      <c r="T45" s="39">
        <f t="shared" si="24"/>
        <v>0</v>
      </c>
      <c r="U45" s="26"/>
      <c r="V45" s="72" t="s">
        <v>63</v>
      </c>
      <c r="W45" s="38">
        <v>496</v>
      </c>
      <c r="X45" s="40">
        <v>496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404</v>
      </c>
      <c r="C46" s="38">
        <v>404</v>
      </c>
      <c r="D46" s="39">
        <f t="shared" si="27"/>
        <v>1</v>
      </c>
      <c r="E46" s="73">
        <f t="shared" si="20"/>
        <v>0</v>
      </c>
      <c r="F46" s="39">
        <f t="shared" si="21"/>
        <v>0</v>
      </c>
      <c r="G46" s="25"/>
      <c r="H46" s="72" t="s">
        <v>64</v>
      </c>
      <c r="I46" s="38"/>
      <c r="J46" s="38"/>
      <c r="K46" s="39">
        <v>0</v>
      </c>
      <c r="L46" s="40">
        <f t="shared" si="22"/>
        <v>0</v>
      </c>
      <c r="M46" s="39">
        <v>0</v>
      </c>
      <c r="N46" s="26"/>
      <c r="O46" s="72" t="s">
        <v>64</v>
      </c>
      <c r="P46" s="38">
        <f>+VLOOKUP($A46,[1]Pivot!$A$41:$D$72,4,FALSE)</f>
        <v>595</v>
      </c>
      <c r="Q46" s="38">
        <f>+VLOOKUP($A46,[1]Pivot!$A$41:$D$72,2,FALSE)</f>
        <v>594</v>
      </c>
      <c r="R46" s="39">
        <f t="shared" si="28"/>
        <v>0.99831932773109244</v>
      </c>
      <c r="S46" s="40">
        <f t="shared" si="23"/>
        <v>1</v>
      </c>
      <c r="T46" s="39">
        <f t="shared" si="24"/>
        <v>1.6806722689075631E-3</v>
      </c>
      <c r="U46" s="26"/>
      <c r="V46" s="72" t="s">
        <v>64</v>
      </c>
      <c r="W46" s="38">
        <v>944</v>
      </c>
      <c r="X46" s="40">
        <v>944</v>
      </c>
      <c r="Y46" s="39">
        <f t="shared" si="29"/>
        <v>1</v>
      </c>
      <c r="Z46" s="40">
        <f t="shared" si="25"/>
        <v>0</v>
      </c>
      <c r="AA46" s="39">
        <f t="shared" si="26"/>
        <v>0</v>
      </c>
    </row>
    <row r="47" spans="1:27" x14ac:dyDescent="0.25">
      <c r="A47" s="72" t="s">
        <v>15</v>
      </c>
      <c r="B47" s="74">
        <f>SUM(B39:B46)</f>
        <v>9150</v>
      </c>
      <c r="C47" s="74">
        <f>SUM(C39:C46)</f>
        <v>9146</v>
      </c>
      <c r="D47" s="41">
        <f t="shared" si="27"/>
        <v>0.99956284153005459</v>
      </c>
      <c r="E47" s="75">
        <f t="shared" si="20"/>
        <v>4</v>
      </c>
      <c r="F47" s="41">
        <f t="shared" si="21"/>
        <v>4.3715846994535519E-4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41">
        <f t="shared" si="22"/>
        <v>0</v>
      </c>
      <c r="M47" s="41">
        <v>0</v>
      </c>
      <c r="N47" s="26"/>
      <c r="O47" s="72" t="s">
        <v>15</v>
      </c>
      <c r="P47" s="74">
        <f>SUM(P39:P46)</f>
        <v>8013</v>
      </c>
      <c r="Q47" s="74">
        <f>SUM(Q39:Q46)</f>
        <v>7998</v>
      </c>
      <c r="R47" s="41">
        <f t="shared" si="28"/>
        <v>0.99812804193186078</v>
      </c>
      <c r="S47" s="84">
        <f t="shared" si="23"/>
        <v>15</v>
      </c>
      <c r="T47" s="41">
        <f t="shared" si="24"/>
        <v>1.8719580681392737E-3</v>
      </c>
      <c r="U47" s="26"/>
      <c r="V47" s="72" t="s">
        <v>15</v>
      </c>
      <c r="W47" s="74">
        <f>SUM(W39:W46)</f>
        <v>9857</v>
      </c>
      <c r="X47" s="74">
        <f>SUM(X39:X46)</f>
        <v>9854</v>
      </c>
      <c r="Y47" s="41">
        <f t="shared" si="29"/>
        <v>0.99969564776301101</v>
      </c>
      <c r="Z47" s="84">
        <f t="shared" si="25"/>
        <v>3</v>
      </c>
      <c r="AA47" s="41">
        <f t="shared" si="26"/>
        <v>3.0435223698894185E-4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13667</v>
      </c>
      <c r="C49" s="44">
        <f>SUM(C47,C35,C21)</f>
        <v>13663</v>
      </c>
      <c r="D49" s="45">
        <f t="shared" ref="D49" si="30">+C49/B49</f>
        <v>0.99970732421160458</v>
      </c>
      <c r="E49" s="53">
        <f t="shared" ref="E49" si="31">+B49-C49</f>
        <v>4</v>
      </c>
      <c r="F49" s="46">
        <f t="shared" ref="F49" si="32">+E49/B49</f>
        <v>2.92675788395405E-4</v>
      </c>
      <c r="G49" s="101"/>
      <c r="H49" s="43" t="s">
        <v>15</v>
      </c>
      <c r="I49" s="44">
        <f>+'TOTAL POR MES NOVIEMBRE'!B51</f>
        <v>38985</v>
      </c>
      <c r="J49" s="44">
        <f>+'TOTAL POR MES NOVIEMBRE'!C51</f>
        <v>38361</v>
      </c>
      <c r="K49" s="54">
        <f t="shared" ref="K49" si="33">+J49/I49</f>
        <v>0.98399384378607158</v>
      </c>
      <c r="L49" s="53">
        <f t="shared" ref="L49" si="34">+I49-J49</f>
        <v>624</v>
      </c>
      <c r="M49" s="55">
        <f t="shared" ref="M49" si="35">+L49/I49</f>
        <v>1.6006156213928435E-2</v>
      </c>
      <c r="N49" s="26"/>
      <c r="O49" s="43" t="s">
        <v>15</v>
      </c>
      <c r="P49" s="47">
        <f>SUM(P47,P35,P21)</f>
        <v>12200</v>
      </c>
      <c r="Q49" s="47">
        <f>SUM(Q47,Q35,Q21)</f>
        <v>12183</v>
      </c>
      <c r="R49" s="45">
        <f t="shared" ref="R49" si="36">+Q49/P49</f>
        <v>0.99860655737704918</v>
      </c>
      <c r="S49" s="53">
        <f t="shared" ref="S49" si="37">+P49-Q49</f>
        <v>17</v>
      </c>
      <c r="T49" s="46">
        <f t="shared" ref="T49" si="38">+S49/P49</f>
        <v>1.3934426229508198E-3</v>
      </c>
      <c r="U49" s="26"/>
      <c r="V49" s="43" t="s">
        <v>15</v>
      </c>
      <c r="W49" s="44">
        <f>SUM(W47,W35,W21)</f>
        <v>17470</v>
      </c>
      <c r="X49" s="44">
        <f>SUM(X47,X35,X21)</f>
        <v>17464</v>
      </c>
      <c r="Y49" s="45">
        <f t="shared" ref="Y49" si="39">+X49/W49</f>
        <v>0.99965655409273035</v>
      </c>
      <c r="Z49" s="53">
        <f t="shared" ref="Z49" si="40">+W49-X49</f>
        <v>6</v>
      </c>
      <c r="AA49" s="46">
        <f t="shared" ref="AA49" si="41">+Z49/W49</f>
        <v>3.4344590726960504E-4</v>
      </c>
    </row>
    <row r="51" spans="1:27" x14ac:dyDescent="0.25">
      <c r="B51" s="60"/>
      <c r="C51" s="60"/>
      <c r="P51" s="60"/>
      <c r="Q51" s="60"/>
      <c r="W51" s="60"/>
      <c r="X51" s="60"/>
    </row>
    <row r="52" spans="1:27" x14ac:dyDescent="0.25">
      <c r="B52" s="60"/>
      <c r="C52" s="60"/>
      <c r="D52" s="60"/>
      <c r="P52" s="60"/>
      <c r="Q52" s="60"/>
      <c r="R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opLeftCell="K1" zoomScale="70" zoomScaleNormal="70" workbookViewId="0">
      <selection activeCell="V4" sqref="V4"/>
    </sheetView>
  </sheetViews>
  <sheetFormatPr baseColWidth="10" defaultColWidth="11.42578125" defaultRowHeight="15" x14ac:dyDescent="0.25"/>
  <cols>
    <col min="1" max="1" width="28.85546875" customWidth="1"/>
    <col min="2" max="2" width="25.85546875" bestFit="1" customWidth="1"/>
    <col min="3" max="3" width="18.140625" bestFit="1" customWidth="1"/>
    <col min="4" max="4" width="11" customWidth="1"/>
    <col min="5" max="5" width="15.28515625" bestFit="1" customWidth="1"/>
    <col min="6" max="6" width="14.7109375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3" max="13" width="15.28515625" customWidth="1"/>
    <col min="15" max="15" width="28.85546875" bestFit="1" customWidth="1"/>
    <col min="16" max="16" width="25.85546875" bestFit="1" customWidth="1"/>
    <col min="17" max="17" width="18.140625" bestFit="1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8.140625" bestFit="1" customWidth="1"/>
    <col min="26" max="26" width="15.28515625" bestFit="1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DICIEMBRE'!B3:C3</f>
        <v>DICIEMBRE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262</v>
      </c>
      <c r="C7" s="29">
        <v>261</v>
      </c>
      <c r="D7" s="86">
        <f t="shared" ref="D7:D21" si="0">+C7/B7</f>
        <v>0.99618320610687028</v>
      </c>
      <c r="E7" s="68">
        <f t="shared" ref="E7:E21" si="1">+B7-C7</f>
        <v>1</v>
      </c>
      <c r="F7" s="86">
        <f t="shared" ref="F7:F21" si="2">+E7/B7</f>
        <v>3.8167938931297708E-3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200</v>
      </c>
      <c r="Q7" s="29">
        <v>200</v>
      </c>
      <c r="R7" s="86">
        <f t="shared" ref="R7:R21" si="3">+Q7/P7</f>
        <v>1</v>
      </c>
      <c r="S7" s="30">
        <f t="shared" ref="S7:S20" si="4">+P7-Q7</f>
        <v>0</v>
      </c>
      <c r="T7" s="86">
        <f t="shared" ref="T7:T21" si="5">+S7/P7</f>
        <v>0</v>
      </c>
      <c r="U7" s="26"/>
      <c r="V7" s="66" t="s">
        <v>31</v>
      </c>
      <c r="W7" s="29">
        <v>250</v>
      </c>
      <c r="X7" s="29">
        <v>249</v>
      </c>
      <c r="Y7" s="86">
        <f t="shared" ref="Y7:Y21" si="6">+X7/W7</f>
        <v>0.996</v>
      </c>
      <c r="Z7" s="30">
        <f t="shared" ref="Z7:Z20" si="7">+W7-X7</f>
        <v>1</v>
      </c>
      <c r="AA7" s="86">
        <f t="shared" ref="AA7:AA21" si="8">+Z7/W7</f>
        <v>4.0000000000000001E-3</v>
      </c>
    </row>
    <row r="8" spans="1:27" x14ac:dyDescent="0.25">
      <c r="A8" s="66" t="s">
        <v>32</v>
      </c>
      <c r="B8" s="29">
        <v>114</v>
      </c>
      <c r="C8" s="30">
        <v>114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/>
      <c r="J8" s="29"/>
      <c r="K8" s="67">
        <v>0</v>
      </c>
      <c r="L8" s="30">
        <f t="shared" ref="L8:L21" si="9">+I8-J8</f>
        <v>0</v>
      </c>
      <c r="M8" s="69">
        <v>0</v>
      </c>
      <c r="N8" s="26"/>
      <c r="O8" s="66" t="s">
        <v>32</v>
      </c>
      <c r="P8" s="29">
        <v>91</v>
      </c>
      <c r="Q8" s="29">
        <v>91</v>
      </c>
      <c r="R8" s="86">
        <f t="shared" si="3"/>
        <v>1</v>
      </c>
      <c r="S8" s="30">
        <f t="shared" si="4"/>
        <v>0</v>
      </c>
      <c r="T8" s="86">
        <f t="shared" si="5"/>
        <v>0</v>
      </c>
      <c r="U8" s="26"/>
      <c r="V8" s="66" t="s">
        <v>32</v>
      </c>
      <c r="W8" s="29">
        <v>135</v>
      </c>
      <c r="X8" s="29">
        <v>134</v>
      </c>
      <c r="Y8" s="86">
        <f t="shared" si="6"/>
        <v>0.99259259259259258</v>
      </c>
      <c r="Z8" s="30">
        <f t="shared" si="7"/>
        <v>1</v>
      </c>
      <c r="AA8" s="86">
        <f t="shared" si="8"/>
        <v>7.4074074074074077E-3</v>
      </c>
    </row>
    <row r="9" spans="1:27" x14ac:dyDescent="0.25">
      <c r="A9" s="66" t="s">
        <v>74</v>
      </c>
      <c r="B9" s="29">
        <v>121</v>
      </c>
      <c r="C9" s="30">
        <v>121</v>
      </c>
      <c r="D9" s="86">
        <f t="shared" si="0"/>
        <v>1</v>
      </c>
      <c r="E9" s="68">
        <f t="shared" si="1"/>
        <v>0</v>
      </c>
      <c r="F9" s="86">
        <f t="shared" si="2"/>
        <v>0</v>
      </c>
      <c r="G9" s="25"/>
      <c r="H9" s="66" t="s">
        <v>74</v>
      </c>
      <c r="I9" s="29"/>
      <c r="J9" s="29"/>
      <c r="K9" s="67">
        <v>0</v>
      </c>
      <c r="L9" s="30">
        <f t="shared" si="9"/>
        <v>0</v>
      </c>
      <c r="M9" s="69">
        <v>0</v>
      </c>
      <c r="N9" s="26"/>
      <c r="O9" s="66" t="s">
        <v>74</v>
      </c>
      <c r="P9" s="29">
        <v>86</v>
      </c>
      <c r="Q9" s="29">
        <v>86</v>
      </c>
      <c r="R9" s="86">
        <f t="shared" si="3"/>
        <v>1</v>
      </c>
      <c r="S9" s="30">
        <f t="shared" si="4"/>
        <v>0</v>
      </c>
      <c r="T9" s="86">
        <f t="shared" si="5"/>
        <v>0</v>
      </c>
      <c r="U9" s="26"/>
      <c r="V9" s="66" t="s">
        <v>74</v>
      </c>
      <c r="W9" s="29">
        <v>413</v>
      </c>
      <c r="X9" s="29">
        <v>412</v>
      </c>
      <c r="Y9" s="86">
        <f t="shared" si="6"/>
        <v>0.99757869249394671</v>
      </c>
      <c r="Z9" s="30">
        <f t="shared" si="7"/>
        <v>1</v>
      </c>
      <c r="AA9" s="86">
        <f t="shared" si="8"/>
        <v>2.4213075060532689E-3</v>
      </c>
    </row>
    <row r="10" spans="1:27" x14ac:dyDescent="0.25">
      <c r="A10" s="66" t="s">
        <v>75</v>
      </c>
      <c r="B10" s="29">
        <v>72</v>
      </c>
      <c r="C10" s="30">
        <v>72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75</v>
      </c>
      <c r="I10" s="29"/>
      <c r="J10" s="29"/>
      <c r="K10" s="67">
        <v>0</v>
      </c>
      <c r="L10" s="30">
        <f t="shared" si="9"/>
        <v>0</v>
      </c>
      <c r="M10" s="69">
        <v>0</v>
      </c>
      <c r="N10" s="26"/>
      <c r="O10" s="66" t="s">
        <v>75</v>
      </c>
      <c r="P10" s="29">
        <v>85</v>
      </c>
      <c r="Q10" s="29">
        <v>85</v>
      </c>
      <c r="R10" s="86">
        <f t="shared" si="3"/>
        <v>1</v>
      </c>
      <c r="S10" s="30">
        <f t="shared" si="4"/>
        <v>0</v>
      </c>
      <c r="T10" s="86">
        <f t="shared" si="5"/>
        <v>0</v>
      </c>
      <c r="U10" s="26"/>
      <c r="V10" s="66" t="s">
        <v>75</v>
      </c>
      <c r="W10" s="29">
        <v>377</v>
      </c>
      <c r="X10" s="29">
        <v>376</v>
      </c>
      <c r="Y10" s="86">
        <f t="shared" si="6"/>
        <v>0.99734748010610075</v>
      </c>
      <c r="Z10" s="30">
        <f t="shared" si="7"/>
        <v>1</v>
      </c>
      <c r="AA10" s="86">
        <f t="shared" si="8"/>
        <v>2.6525198938992041E-3</v>
      </c>
    </row>
    <row r="11" spans="1:27" x14ac:dyDescent="0.25">
      <c r="A11" s="66" t="s">
        <v>76</v>
      </c>
      <c r="B11" s="29">
        <v>18</v>
      </c>
      <c r="C11" s="30">
        <v>18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76</v>
      </c>
      <c r="I11" s="29"/>
      <c r="J11" s="29"/>
      <c r="K11" s="67">
        <v>0</v>
      </c>
      <c r="L11" s="30">
        <f t="shared" si="9"/>
        <v>0</v>
      </c>
      <c r="M11" s="69">
        <v>0</v>
      </c>
      <c r="N11" s="26"/>
      <c r="O11" s="66" t="s">
        <v>76</v>
      </c>
      <c r="P11" s="29">
        <v>27</v>
      </c>
      <c r="Q11" s="29">
        <v>27</v>
      </c>
      <c r="R11" s="86">
        <f t="shared" si="3"/>
        <v>1</v>
      </c>
      <c r="S11" s="30">
        <f t="shared" si="4"/>
        <v>0</v>
      </c>
      <c r="T11" s="86">
        <f t="shared" si="5"/>
        <v>0</v>
      </c>
      <c r="U11" s="26"/>
      <c r="V11" s="66" t="s">
        <v>76</v>
      </c>
      <c r="W11" s="29">
        <v>111</v>
      </c>
      <c r="X11" s="29">
        <v>111</v>
      </c>
      <c r="Y11" s="86">
        <f t="shared" si="6"/>
        <v>1</v>
      </c>
      <c r="Z11" s="30">
        <f t="shared" si="7"/>
        <v>0</v>
      </c>
      <c r="AA11" s="86">
        <f t="shared" si="8"/>
        <v>0</v>
      </c>
    </row>
    <row r="12" spans="1:27" x14ac:dyDescent="0.25">
      <c r="A12" s="66" t="s">
        <v>36</v>
      </c>
      <c r="B12" s="29">
        <v>53</v>
      </c>
      <c r="C12" s="30">
        <v>53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/>
      <c r="J12" s="29"/>
      <c r="K12" s="67">
        <v>0</v>
      </c>
      <c r="L12" s="30">
        <f t="shared" si="9"/>
        <v>0</v>
      </c>
      <c r="M12" s="69">
        <v>0</v>
      </c>
      <c r="N12" s="26"/>
      <c r="O12" s="66" t="s">
        <v>36</v>
      </c>
      <c r="P12" s="29">
        <v>52</v>
      </c>
      <c r="Q12" s="29">
        <v>52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120</v>
      </c>
      <c r="X12" s="29">
        <v>120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x14ac:dyDescent="0.25">
      <c r="A13" s="66" t="s">
        <v>77</v>
      </c>
      <c r="B13" s="29">
        <v>33</v>
      </c>
      <c r="C13" s="30">
        <v>33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77</v>
      </c>
      <c r="I13" s="29"/>
      <c r="J13" s="29"/>
      <c r="K13" s="67">
        <v>0</v>
      </c>
      <c r="L13" s="30">
        <f t="shared" si="9"/>
        <v>0</v>
      </c>
      <c r="M13" s="69">
        <v>0</v>
      </c>
      <c r="N13" s="26"/>
      <c r="O13" s="66" t="s">
        <v>77</v>
      </c>
      <c r="P13" s="29">
        <v>31</v>
      </c>
      <c r="Q13" s="29">
        <v>31</v>
      </c>
      <c r="R13" s="86">
        <f t="shared" si="3"/>
        <v>1</v>
      </c>
      <c r="S13" s="30">
        <f t="shared" si="4"/>
        <v>0</v>
      </c>
      <c r="T13" s="86">
        <f t="shared" si="5"/>
        <v>0</v>
      </c>
      <c r="U13" s="26"/>
      <c r="V13" s="66" t="s">
        <v>77</v>
      </c>
      <c r="W13" s="29">
        <v>76</v>
      </c>
      <c r="X13" s="29">
        <v>75</v>
      </c>
      <c r="Y13" s="86">
        <f t="shared" si="6"/>
        <v>0.98684210526315785</v>
      </c>
      <c r="Z13" s="30">
        <f t="shared" si="7"/>
        <v>1</v>
      </c>
      <c r="AA13" s="86">
        <f t="shared" si="8"/>
        <v>1.3157894736842105E-2</v>
      </c>
    </row>
    <row r="14" spans="1:27" x14ac:dyDescent="0.25">
      <c r="A14" s="66" t="s">
        <v>38</v>
      </c>
      <c r="B14" s="29">
        <v>185</v>
      </c>
      <c r="C14" s="30">
        <v>185</v>
      </c>
      <c r="D14" s="86">
        <f t="shared" si="0"/>
        <v>1</v>
      </c>
      <c r="E14" s="68">
        <f t="shared" si="1"/>
        <v>0</v>
      </c>
      <c r="F14" s="86">
        <f t="shared" si="2"/>
        <v>0</v>
      </c>
      <c r="G14" s="25"/>
      <c r="H14" s="66" t="s">
        <v>38</v>
      </c>
      <c r="I14" s="29"/>
      <c r="J14" s="29"/>
      <c r="K14" s="67">
        <v>0</v>
      </c>
      <c r="L14" s="30">
        <f t="shared" si="9"/>
        <v>0</v>
      </c>
      <c r="M14" s="69">
        <v>0</v>
      </c>
      <c r="N14" s="26"/>
      <c r="O14" s="66" t="s">
        <v>38</v>
      </c>
      <c r="P14" s="29">
        <v>148</v>
      </c>
      <c r="Q14" s="29">
        <v>148</v>
      </c>
      <c r="R14" s="86">
        <f t="shared" si="3"/>
        <v>1</v>
      </c>
      <c r="S14" s="30">
        <f t="shared" si="4"/>
        <v>0</v>
      </c>
      <c r="T14" s="86">
        <f t="shared" si="5"/>
        <v>0</v>
      </c>
      <c r="U14" s="26"/>
      <c r="V14" s="66" t="s">
        <v>38</v>
      </c>
      <c r="W14" s="29">
        <v>116</v>
      </c>
      <c r="X14" s="29">
        <v>115</v>
      </c>
      <c r="Y14" s="86">
        <f t="shared" si="6"/>
        <v>0.99137931034482762</v>
      </c>
      <c r="Z14" s="30">
        <f t="shared" si="7"/>
        <v>1</v>
      </c>
      <c r="AA14" s="86">
        <f t="shared" si="8"/>
        <v>8.6206896551724137E-3</v>
      </c>
    </row>
    <row r="15" spans="1:27" x14ac:dyDescent="0.25">
      <c r="A15" s="66" t="s">
        <v>39</v>
      </c>
      <c r="B15" s="29">
        <v>225</v>
      </c>
      <c r="C15" s="30">
        <v>224</v>
      </c>
      <c r="D15" s="86">
        <f t="shared" si="0"/>
        <v>0.99555555555555553</v>
      </c>
      <c r="E15" s="68">
        <f t="shared" si="1"/>
        <v>1</v>
      </c>
      <c r="F15" s="86">
        <f t="shared" si="2"/>
        <v>4.4444444444444444E-3</v>
      </c>
      <c r="G15" s="25"/>
      <c r="H15" s="66" t="s">
        <v>39</v>
      </c>
      <c r="I15" s="29"/>
      <c r="J15" s="29"/>
      <c r="K15" s="67">
        <v>0</v>
      </c>
      <c r="L15" s="30">
        <f t="shared" si="9"/>
        <v>0</v>
      </c>
      <c r="M15" s="69">
        <v>0</v>
      </c>
      <c r="N15" s="26"/>
      <c r="O15" s="66" t="s">
        <v>39</v>
      </c>
      <c r="P15" s="29">
        <v>157</v>
      </c>
      <c r="Q15" s="29">
        <v>156</v>
      </c>
      <c r="R15" s="86">
        <f t="shared" si="3"/>
        <v>0.99363057324840764</v>
      </c>
      <c r="S15" s="30">
        <f t="shared" si="4"/>
        <v>1</v>
      </c>
      <c r="T15" s="86">
        <f t="shared" si="5"/>
        <v>6.369426751592357E-3</v>
      </c>
      <c r="U15" s="26"/>
      <c r="V15" s="66" t="s">
        <v>39</v>
      </c>
      <c r="W15" s="29">
        <v>191</v>
      </c>
      <c r="X15" s="29">
        <v>189</v>
      </c>
      <c r="Y15" s="86">
        <f t="shared" si="6"/>
        <v>0.98952879581151831</v>
      </c>
      <c r="Z15" s="30">
        <f t="shared" si="7"/>
        <v>2</v>
      </c>
      <c r="AA15" s="86">
        <f t="shared" si="8"/>
        <v>1.0471204188481676E-2</v>
      </c>
    </row>
    <row r="16" spans="1:27" x14ac:dyDescent="0.25">
      <c r="A16" s="66" t="s">
        <v>40</v>
      </c>
      <c r="B16" s="29">
        <v>493</v>
      </c>
      <c r="C16" s="30">
        <v>493</v>
      </c>
      <c r="D16" s="86">
        <f t="shared" si="0"/>
        <v>1</v>
      </c>
      <c r="E16" s="68">
        <f t="shared" si="1"/>
        <v>0</v>
      </c>
      <c r="F16" s="86">
        <f t="shared" si="2"/>
        <v>0</v>
      </c>
      <c r="G16" s="25"/>
      <c r="H16" s="66" t="s">
        <v>40</v>
      </c>
      <c r="I16" s="29"/>
      <c r="J16" s="29"/>
      <c r="K16" s="67">
        <v>0</v>
      </c>
      <c r="L16" s="30">
        <f t="shared" si="9"/>
        <v>0</v>
      </c>
      <c r="M16" s="69">
        <v>0</v>
      </c>
      <c r="N16" s="26"/>
      <c r="O16" s="66" t="s">
        <v>40</v>
      </c>
      <c r="P16" s="29">
        <v>465</v>
      </c>
      <c r="Q16" s="29">
        <v>464</v>
      </c>
      <c r="R16" s="86">
        <f t="shared" si="3"/>
        <v>0.99784946236559136</v>
      </c>
      <c r="S16" s="30">
        <f t="shared" si="4"/>
        <v>1</v>
      </c>
      <c r="T16" s="86">
        <f t="shared" si="5"/>
        <v>2.1505376344086021E-3</v>
      </c>
      <c r="U16" s="26"/>
      <c r="V16" s="66" t="s">
        <v>40</v>
      </c>
      <c r="W16" s="29">
        <v>390</v>
      </c>
      <c r="X16" s="29">
        <v>390</v>
      </c>
      <c r="Y16" s="86">
        <f t="shared" si="6"/>
        <v>1</v>
      </c>
      <c r="Z16" s="30">
        <f t="shared" si="7"/>
        <v>0</v>
      </c>
      <c r="AA16" s="86">
        <f t="shared" si="8"/>
        <v>0</v>
      </c>
    </row>
    <row r="17" spans="1:27" x14ac:dyDescent="0.25">
      <c r="A17" s="66" t="s">
        <v>41</v>
      </c>
      <c r="B17" s="29">
        <v>1395</v>
      </c>
      <c r="C17" s="30">
        <v>1391</v>
      </c>
      <c r="D17" s="86">
        <f t="shared" si="0"/>
        <v>0.99713261648745521</v>
      </c>
      <c r="E17" s="68">
        <f t="shared" si="1"/>
        <v>4</v>
      </c>
      <c r="F17" s="86">
        <f t="shared" si="2"/>
        <v>2.8673835125448029E-3</v>
      </c>
      <c r="G17" s="25"/>
      <c r="H17" s="66" t="s">
        <v>41</v>
      </c>
      <c r="I17" s="29"/>
      <c r="J17" s="29"/>
      <c r="K17" s="67">
        <v>0</v>
      </c>
      <c r="L17" s="30">
        <f t="shared" si="9"/>
        <v>0</v>
      </c>
      <c r="M17" s="69">
        <v>0</v>
      </c>
      <c r="N17" s="26"/>
      <c r="O17" s="66" t="s">
        <v>41</v>
      </c>
      <c r="P17" s="29">
        <v>1084</v>
      </c>
      <c r="Q17" s="29">
        <v>1084</v>
      </c>
      <c r="R17" s="86">
        <f t="shared" si="3"/>
        <v>1</v>
      </c>
      <c r="S17" s="30">
        <f t="shared" si="4"/>
        <v>0</v>
      </c>
      <c r="T17" s="86">
        <f t="shared" si="5"/>
        <v>0</v>
      </c>
      <c r="U17" s="26"/>
      <c r="V17" s="66" t="s">
        <v>41</v>
      </c>
      <c r="W17" s="29">
        <v>1018</v>
      </c>
      <c r="X17" s="29">
        <v>1015</v>
      </c>
      <c r="Y17" s="86">
        <f t="shared" si="6"/>
        <v>0.99705304518664051</v>
      </c>
      <c r="Z17" s="30">
        <f t="shared" si="7"/>
        <v>3</v>
      </c>
      <c r="AA17" s="86">
        <f t="shared" si="8"/>
        <v>2.9469548133595285E-3</v>
      </c>
    </row>
    <row r="18" spans="1:27" x14ac:dyDescent="0.25">
      <c r="A18" s="66" t="s">
        <v>42</v>
      </c>
      <c r="B18" s="29">
        <v>489</v>
      </c>
      <c r="C18" s="30">
        <v>488</v>
      </c>
      <c r="D18" s="86">
        <f t="shared" si="0"/>
        <v>0.99795501022494892</v>
      </c>
      <c r="E18" s="68">
        <f t="shared" si="1"/>
        <v>1</v>
      </c>
      <c r="F18" s="86">
        <f t="shared" si="2"/>
        <v>2.0449897750511249E-3</v>
      </c>
      <c r="G18" s="25"/>
      <c r="H18" s="66" t="s">
        <v>42</v>
      </c>
      <c r="I18" s="29"/>
      <c r="J18" s="29"/>
      <c r="K18" s="67">
        <v>0</v>
      </c>
      <c r="L18" s="30">
        <f t="shared" si="9"/>
        <v>0</v>
      </c>
      <c r="M18" s="69">
        <v>0</v>
      </c>
      <c r="N18" s="26"/>
      <c r="O18" s="66" t="s">
        <v>42</v>
      </c>
      <c r="P18" s="29">
        <v>470</v>
      </c>
      <c r="Q18" s="29">
        <v>467</v>
      </c>
      <c r="R18" s="86">
        <f t="shared" si="3"/>
        <v>0.99361702127659579</v>
      </c>
      <c r="S18" s="30">
        <f t="shared" si="4"/>
        <v>3</v>
      </c>
      <c r="T18" s="86">
        <f t="shared" si="5"/>
        <v>6.382978723404255E-3</v>
      </c>
      <c r="U18" s="26"/>
      <c r="V18" s="66" t="s">
        <v>42</v>
      </c>
      <c r="W18" s="29">
        <v>533</v>
      </c>
      <c r="X18" s="29">
        <v>530</v>
      </c>
      <c r="Y18" s="86">
        <f t="shared" si="6"/>
        <v>0.99437148217636018</v>
      </c>
      <c r="Z18" s="30">
        <f t="shared" si="7"/>
        <v>3</v>
      </c>
      <c r="AA18" s="86">
        <f t="shared" si="8"/>
        <v>5.6285178236397749E-3</v>
      </c>
    </row>
    <row r="19" spans="1:27" x14ac:dyDescent="0.25">
      <c r="A19" s="66" t="s">
        <v>83</v>
      </c>
      <c r="B19" s="29">
        <v>287</v>
      </c>
      <c r="C19" s="30">
        <v>287</v>
      </c>
      <c r="D19" s="86">
        <f t="shared" si="0"/>
        <v>1</v>
      </c>
      <c r="E19" s="68">
        <f t="shared" si="1"/>
        <v>0</v>
      </c>
      <c r="F19" s="86">
        <f t="shared" si="2"/>
        <v>0</v>
      </c>
      <c r="G19" s="25"/>
      <c r="H19" s="66" t="s">
        <v>83</v>
      </c>
      <c r="I19" s="29"/>
      <c r="J19" s="29"/>
      <c r="K19" s="67">
        <v>0</v>
      </c>
      <c r="L19" s="30">
        <f t="shared" si="9"/>
        <v>0</v>
      </c>
      <c r="M19" s="69">
        <v>0</v>
      </c>
      <c r="N19" s="26"/>
      <c r="O19" s="66" t="s">
        <v>83</v>
      </c>
      <c r="P19" s="29">
        <v>315</v>
      </c>
      <c r="Q19" s="29">
        <v>315</v>
      </c>
      <c r="R19" s="86">
        <f t="shared" si="3"/>
        <v>1</v>
      </c>
      <c r="S19" s="30">
        <f t="shared" si="4"/>
        <v>0</v>
      </c>
      <c r="T19" s="86">
        <f t="shared" si="5"/>
        <v>0</v>
      </c>
      <c r="U19" s="26"/>
      <c r="V19" s="66" t="s">
        <v>83</v>
      </c>
      <c r="W19" s="29">
        <v>549</v>
      </c>
      <c r="X19" s="29">
        <v>547</v>
      </c>
      <c r="Y19" s="86">
        <f t="shared" si="6"/>
        <v>0.99635701275045541</v>
      </c>
      <c r="Z19" s="30">
        <f t="shared" si="7"/>
        <v>2</v>
      </c>
      <c r="AA19" s="86">
        <f t="shared" si="8"/>
        <v>3.6429872495446266E-3</v>
      </c>
    </row>
    <row r="20" spans="1:27" x14ac:dyDescent="0.25">
      <c r="A20" s="66" t="s">
        <v>78</v>
      </c>
      <c r="B20" s="29">
        <v>133</v>
      </c>
      <c r="C20" s="30">
        <v>133</v>
      </c>
      <c r="D20" s="86">
        <f t="shared" si="0"/>
        <v>1</v>
      </c>
      <c r="E20" s="68">
        <f t="shared" si="1"/>
        <v>0</v>
      </c>
      <c r="F20" s="86">
        <f t="shared" si="2"/>
        <v>0</v>
      </c>
      <c r="G20" s="25"/>
      <c r="H20" s="66" t="s">
        <v>78</v>
      </c>
      <c r="I20" s="29"/>
      <c r="J20" s="29"/>
      <c r="K20" s="67">
        <v>0</v>
      </c>
      <c r="L20" s="30">
        <f t="shared" si="9"/>
        <v>0</v>
      </c>
      <c r="M20" s="69">
        <v>0</v>
      </c>
      <c r="N20" s="26"/>
      <c r="O20" s="66" t="s">
        <v>78</v>
      </c>
      <c r="P20" s="29">
        <v>117</v>
      </c>
      <c r="Q20" s="29">
        <v>117</v>
      </c>
      <c r="R20" s="86">
        <f t="shared" si="3"/>
        <v>1</v>
      </c>
      <c r="S20" s="30">
        <f t="shared" si="4"/>
        <v>0</v>
      </c>
      <c r="T20" s="86">
        <f t="shared" si="5"/>
        <v>0</v>
      </c>
      <c r="U20" s="26"/>
      <c r="V20" s="66" t="s">
        <v>78</v>
      </c>
      <c r="W20" s="29">
        <v>259</v>
      </c>
      <c r="X20" s="29">
        <v>257</v>
      </c>
      <c r="Y20" s="86">
        <f t="shared" si="6"/>
        <v>0.99227799227799229</v>
      </c>
      <c r="Z20" s="30">
        <f t="shared" si="7"/>
        <v>2</v>
      </c>
      <c r="AA20" s="86">
        <f t="shared" si="8"/>
        <v>7.7220077220077222E-3</v>
      </c>
    </row>
    <row r="21" spans="1:27" x14ac:dyDescent="0.25">
      <c r="A21" s="66" t="s">
        <v>15</v>
      </c>
      <c r="B21" s="70">
        <f>SUM(B7:B20)</f>
        <v>3880</v>
      </c>
      <c r="C21" s="70">
        <f>SUM(C7:C20)</f>
        <v>3873</v>
      </c>
      <c r="D21" s="93">
        <f t="shared" si="0"/>
        <v>0.9981958762886598</v>
      </c>
      <c r="E21" s="71">
        <f t="shared" si="1"/>
        <v>7</v>
      </c>
      <c r="F21" s="93">
        <f t="shared" si="2"/>
        <v>1.8041237113402063E-3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9"/>
        <v>0</v>
      </c>
      <c r="M21" s="42">
        <v>0</v>
      </c>
      <c r="N21" s="26"/>
      <c r="O21" s="66" t="s">
        <v>15</v>
      </c>
      <c r="P21" s="70">
        <f>SUM(P7:P20)</f>
        <v>3328</v>
      </c>
      <c r="Q21" s="70">
        <f>SUM(Q7:Q20)</f>
        <v>3323</v>
      </c>
      <c r="R21" s="96">
        <f t="shared" si="3"/>
        <v>0.99849759615384615</v>
      </c>
      <c r="S21" s="95">
        <f>SUM(S7:S20)</f>
        <v>5</v>
      </c>
      <c r="T21" s="93">
        <f t="shared" si="5"/>
        <v>1.5024038461538462E-3</v>
      </c>
      <c r="U21" s="26"/>
      <c r="V21" s="66" t="s">
        <v>15</v>
      </c>
      <c r="W21" s="70">
        <f>SUM(W7:W20)</f>
        <v>4538</v>
      </c>
      <c r="X21" s="70">
        <f>SUM(X7:X20)</f>
        <v>4520</v>
      </c>
      <c r="Y21" s="96">
        <f t="shared" si="6"/>
        <v>0.99603349493168802</v>
      </c>
      <c r="Z21" s="95">
        <f>SUM(Z7:Z20)</f>
        <v>18</v>
      </c>
      <c r="AA21" s="93">
        <f t="shared" si="8"/>
        <v>3.9665050683120318E-3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111</v>
      </c>
      <c r="C25" s="35">
        <v>111</v>
      </c>
      <c r="D25" s="91">
        <f t="shared" ref="D25:D35" si="10">+C25/B25</f>
        <v>1</v>
      </c>
      <c r="E25" s="64">
        <f t="shared" ref="E25:E35" si="11">+B25-C25</f>
        <v>0</v>
      </c>
      <c r="F25" s="91">
        <f t="shared" ref="F25:F35" si="12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35" si="13">+I25-J25</f>
        <v>0</v>
      </c>
      <c r="M25" s="34">
        <v>0</v>
      </c>
      <c r="N25" s="26"/>
      <c r="O25" s="63" t="s">
        <v>46</v>
      </c>
      <c r="P25" s="35">
        <v>151</v>
      </c>
      <c r="Q25" s="35">
        <v>151</v>
      </c>
      <c r="R25" s="91">
        <f t="shared" ref="R25:R35" si="14">+Q25/P25</f>
        <v>1</v>
      </c>
      <c r="S25" s="81">
        <f t="shared" ref="S25:S35" si="15">+P25-Q25</f>
        <v>0</v>
      </c>
      <c r="T25" s="91">
        <f t="shared" ref="T25:T35" si="16">+S25/P25</f>
        <v>0</v>
      </c>
      <c r="U25" s="26"/>
      <c r="V25" s="63" t="s">
        <v>46</v>
      </c>
      <c r="W25" s="35">
        <v>818</v>
      </c>
      <c r="X25" s="81">
        <v>818</v>
      </c>
      <c r="Y25" s="91">
        <f t="shared" ref="Y25:Y35" si="17">+X25/W25</f>
        <v>1</v>
      </c>
      <c r="Z25" s="81">
        <f t="shared" ref="Z25:Z35" si="18">+W25-X25</f>
        <v>0</v>
      </c>
      <c r="AA25" s="91">
        <f t="shared" ref="AA25:AA35" si="19">+Z25/W25</f>
        <v>0</v>
      </c>
    </row>
    <row r="26" spans="1:27" x14ac:dyDescent="0.25">
      <c r="A26" s="63" t="s">
        <v>47</v>
      </c>
      <c r="B26" s="35">
        <v>450</v>
      </c>
      <c r="C26" s="35">
        <v>447</v>
      </c>
      <c r="D26" s="91">
        <f t="shared" si="10"/>
        <v>0.99333333333333329</v>
      </c>
      <c r="E26" s="64">
        <f t="shared" si="11"/>
        <v>3</v>
      </c>
      <c r="F26" s="91">
        <f t="shared" si="12"/>
        <v>6.6666666666666671E-3</v>
      </c>
      <c r="G26" s="25"/>
      <c r="H26" s="63" t="s">
        <v>47</v>
      </c>
      <c r="I26" s="35"/>
      <c r="J26" s="35"/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v>305</v>
      </c>
      <c r="Q26" s="35">
        <v>304</v>
      </c>
      <c r="R26" s="91">
        <f t="shared" si="14"/>
        <v>0.99672131147540988</v>
      </c>
      <c r="S26" s="81">
        <f t="shared" si="15"/>
        <v>1</v>
      </c>
      <c r="T26" s="91">
        <f t="shared" si="16"/>
        <v>3.2786885245901639E-3</v>
      </c>
      <c r="U26" s="26"/>
      <c r="V26" s="63" t="s">
        <v>47</v>
      </c>
      <c r="W26" s="35">
        <v>354</v>
      </c>
      <c r="X26" s="81">
        <v>354</v>
      </c>
      <c r="Y26" s="91">
        <f t="shared" si="17"/>
        <v>1</v>
      </c>
      <c r="Z26" s="81">
        <f t="shared" si="18"/>
        <v>0</v>
      </c>
      <c r="AA26" s="91">
        <f t="shared" si="19"/>
        <v>0</v>
      </c>
    </row>
    <row r="27" spans="1:27" x14ac:dyDescent="0.25">
      <c r="A27" s="63" t="s">
        <v>79</v>
      </c>
      <c r="B27" s="35">
        <v>48</v>
      </c>
      <c r="C27" s="35">
        <v>48</v>
      </c>
      <c r="D27" s="91">
        <f t="shared" si="10"/>
        <v>1</v>
      </c>
      <c r="E27" s="64">
        <f t="shared" si="11"/>
        <v>0</v>
      </c>
      <c r="F27" s="91">
        <f t="shared" si="12"/>
        <v>0</v>
      </c>
      <c r="G27" s="25"/>
      <c r="H27" s="63" t="s">
        <v>79</v>
      </c>
      <c r="I27" s="35"/>
      <c r="J27" s="35"/>
      <c r="K27" s="34">
        <v>0</v>
      </c>
      <c r="L27" s="81">
        <f t="shared" si="13"/>
        <v>0</v>
      </c>
      <c r="M27" s="34">
        <v>0</v>
      </c>
      <c r="N27" s="26"/>
      <c r="O27" s="63" t="s">
        <v>79</v>
      </c>
      <c r="P27" s="35">
        <v>31</v>
      </c>
      <c r="Q27" s="35">
        <v>31</v>
      </c>
      <c r="R27" s="91">
        <f t="shared" si="14"/>
        <v>1</v>
      </c>
      <c r="S27" s="81">
        <f t="shared" si="15"/>
        <v>0</v>
      </c>
      <c r="T27" s="91">
        <f t="shared" si="16"/>
        <v>0</v>
      </c>
      <c r="U27" s="26"/>
      <c r="V27" s="63" t="s">
        <v>79</v>
      </c>
      <c r="W27" s="35">
        <v>132</v>
      </c>
      <c r="X27" s="81">
        <v>132</v>
      </c>
      <c r="Y27" s="91">
        <f t="shared" si="17"/>
        <v>1</v>
      </c>
      <c r="Z27" s="81">
        <f t="shared" si="18"/>
        <v>0</v>
      </c>
      <c r="AA27" s="91">
        <f t="shared" si="19"/>
        <v>0</v>
      </c>
    </row>
    <row r="28" spans="1:27" x14ac:dyDescent="0.25">
      <c r="A28" s="63" t="s">
        <v>80</v>
      </c>
      <c r="B28" s="35">
        <v>678</v>
      </c>
      <c r="C28" s="35">
        <v>677</v>
      </c>
      <c r="D28" s="91">
        <f t="shared" si="10"/>
        <v>0.99852507374631272</v>
      </c>
      <c r="E28" s="64">
        <f t="shared" si="11"/>
        <v>1</v>
      </c>
      <c r="F28" s="91">
        <f t="shared" si="12"/>
        <v>1.4749262536873156E-3</v>
      </c>
      <c r="G28" s="25"/>
      <c r="H28" s="63" t="s">
        <v>80</v>
      </c>
      <c r="I28" s="35"/>
      <c r="J28" s="35"/>
      <c r="K28" s="34">
        <v>0</v>
      </c>
      <c r="L28" s="81">
        <f t="shared" si="13"/>
        <v>0</v>
      </c>
      <c r="M28" s="34">
        <v>0</v>
      </c>
      <c r="N28" s="26"/>
      <c r="O28" s="63" t="s">
        <v>80</v>
      </c>
      <c r="P28" s="35">
        <v>477</v>
      </c>
      <c r="Q28" s="35">
        <v>477</v>
      </c>
      <c r="R28" s="91">
        <f t="shared" si="14"/>
        <v>1</v>
      </c>
      <c r="S28" s="81">
        <f t="shared" si="15"/>
        <v>0</v>
      </c>
      <c r="T28" s="91">
        <f t="shared" si="16"/>
        <v>0</v>
      </c>
      <c r="U28" s="26"/>
      <c r="V28" s="63" t="s">
        <v>80</v>
      </c>
      <c r="W28" s="35">
        <v>1185</v>
      </c>
      <c r="X28" s="81">
        <v>1183</v>
      </c>
      <c r="Y28" s="91">
        <f t="shared" si="17"/>
        <v>0.99831223628691979</v>
      </c>
      <c r="Z28" s="81">
        <f t="shared" si="18"/>
        <v>2</v>
      </c>
      <c r="AA28" s="91">
        <f t="shared" si="19"/>
        <v>1.6877637130801688E-3</v>
      </c>
    </row>
    <row r="29" spans="1:27" x14ac:dyDescent="0.25">
      <c r="A29" s="63" t="s">
        <v>82</v>
      </c>
      <c r="B29" s="35">
        <v>11</v>
      </c>
      <c r="C29" s="35">
        <v>11</v>
      </c>
      <c r="D29" s="91">
        <f t="shared" si="10"/>
        <v>1</v>
      </c>
      <c r="E29" s="64">
        <f t="shared" si="11"/>
        <v>0</v>
      </c>
      <c r="F29" s="91">
        <f t="shared" si="12"/>
        <v>0</v>
      </c>
      <c r="G29" s="25"/>
      <c r="H29" s="63" t="s">
        <v>82</v>
      </c>
      <c r="I29" s="35"/>
      <c r="J29" s="35"/>
      <c r="K29" s="34">
        <v>0</v>
      </c>
      <c r="L29" s="81">
        <f t="shared" si="13"/>
        <v>0</v>
      </c>
      <c r="M29" s="34">
        <v>0</v>
      </c>
      <c r="N29" s="26"/>
      <c r="O29" s="63" t="s">
        <v>82</v>
      </c>
      <c r="P29" s="35">
        <v>6</v>
      </c>
      <c r="Q29" s="35">
        <v>6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82</v>
      </c>
      <c r="W29" s="35">
        <v>130</v>
      </c>
      <c r="X29" s="81">
        <v>130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v>178</v>
      </c>
      <c r="C30" s="35">
        <v>178</v>
      </c>
      <c r="D30" s="91">
        <f t="shared" si="10"/>
        <v>1</v>
      </c>
      <c r="E30" s="64">
        <f t="shared" si="11"/>
        <v>0</v>
      </c>
      <c r="F30" s="91">
        <f t="shared" si="12"/>
        <v>0</v>
      </c>
      <c r="G30" s="25"/>
      <c r="H30" s="63" t="s">
        <v>51</v>
      </c>
      <c r="I30" s="35"/>
      <c r="J30" s="35"/>
      <c r="K30" s="34">
        <v>0</v>
      </c>
      <c r="L30" s="81">
        <f t="shared" si="13"/>
        <v>0</v>
      </c>
      <c r="M30" s="34">
        <v>0</v>
      </c>
      <c r="N30" s="26"/>
      <c r="O30" s="63" t="s">
        <v>51</v>
      </c>
      <c r="P30" s="35">
        <v>138</v>
      </c>
      <c r="Q30" s="35">
        <v>138</v>
      </c>
      <c r="R30" s="91">
        <f t="shared" si="14"/>
        <v>1</v>
      </c>
      <c r="S30" s="81">
        <f t="shared" si="15"/>
        <v>0</v>
      </c>
      <c r="T30" s="91">
        <f t="shared" si="16"/>
        <v>0</v>
      </c>
      <c r="U30" s="26"/>
      <c r="V30" s="63" t="s">
        <v>51</v>
      </c>
      <c r="W30" s="35">
        <v>584</v>
      </c>
      <c r="X30" s="81">
        <v>583</v>
      </c>
      <c r="Y30" s="91">
        <f t="shared" si="17"/>
        <v>0.99828767123287676</v>
      </c>
      <c r="Z30" s="81">
        <f t="shared" si="18"/>
        <v>1</v>
      </c>
      <c r="AA30" s="91">
        <f t="shared" si="19"/>
        <v>1.7123287671232876E-3</v>
      </c>
    </row>
    <row r="31" spans="1:27" x14ac:dyDescent="0.25">
      <c r="A31" s="63" t="s">
        <v>52</v>
      </c>
      <c r="B31" s="35">
        <v>173</v>
      </c>
      <c r="C31" s="35">
        <v>173</v>
      </c>
      <c r="D31" s="91">
        <f t="shared" si="10"/>
        <v>1</v>
      </c>
      <c r="E31" s="64">
        <f t="shared" si="11"/>
        <v>0</v>
      </c>
      <c r="F31" s="91">
        <f t="shared" si="12"/>
        <v>0</v>
      </c>
      <c r="G31" s="25"/>
      <c r="H31" s="63" t="s">
        <v>52</v>
      </c>
      <c r="I31" s="35"/>
      <c r="J31" s="35"/>
      <c r="K31" s="34">
        <v>0</v>
      </c>
      <c r="L31" s="81">
        <f t="shared" si="13"/>
        <v>0</v>
      </c>
      <c r="M31" s="34">
        <v>0</v>
      </c>
      <c r="N31" s="26"/>
      <c r="O31" s="63" t="s">
        <v>52</v>
      </c>
      <c r="P31" s="35">
        <v>169</v>
      </c>
      <c r="Q31" s="35">
        <v>169</v>
      </c>
      <c r="R31" s="91">
        <f t="shared" si="14"/>
        <v>1</v>
      </c>
      <c r="S31" s="81">
        <f t="shared" si="15"/>
        <v>0</v>
      </c>
      <c r="T31" s="91">
        <f t="shared" si="16"/>
        <v>0</v>
      </c>
      <c r="U31" s="26"/>
      <c r="V31" s="63" t="s">
        <v>52</v>
      </c>
      <c r="W31" s="35">
        <v>360</v>
      </c>
      <c r="X31" s="81">
        <v>359</v>
      </c>
      <c r="Y31" s="91">
        <f t="shared" si="17"/>
        <v>0.99722222222222223</v>
      </c>
      <c r="Z31" s="81">
        <f t="shared" si="18"/>
        <v>1</v>
      </c>
      <c r="AA31" s="91">
        <f t="shared" si="19"/>
        <v>2.7777777777777779E-3</v>
      </c>
    </row>
    <row r="32" spans="1:27" x14ac:dyDescent="0.25">
      <c r="A32" s="63" t="s">
        <v>53</v>
      </c>
      <c r="B32" s="35">
        <v>31</v>
      </c>
      <c r="C32" s="35">
        <v>31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/>
      <c r="J32" s="35"/>
      <c r="K32" s="34">
        <v>0</v>
      </c>
      <c r="L32" s="81">
        <f t="shared" si="13"/>
        <v>0</v>
      </c>
      <c r="M32" s="34">
        <v>0</v>
      </c>
      <c r="N32" s="26"/>
      <c r="O32" s="63" t="s">
        <v>53</v>
      </c>
      <c r="P32" s="35">
        <v>26</v>
      </c>
      <c r="Q32" s="35">
        <v>26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v>100</v>
      </c>
      <c r="X32" s="81">
        <v>100</v>
      </c>
      <c r="Y32" s="91">
        <f t="shared" si="17"/>
        <v>1</v>
      </c>
      <c r="Z32" s="81">
        <f t="shared" si="18"/>
        <v>0</v>
      </c>
      <c r="AA32" s="91">
        <f t="shared" si="19"/>
        <v>0</v>
      </c>
    </row>
    <row r="33" spans="1:27" x14ac:dyDescent="0.25">
      <c r="A33" s="63" t="s">
        <v>54</v>
      </c>
      <c r="B33" s="35">
        <v>4</v>
      </c>
      <c r="C33" s="35">
        <v>4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/>
      <c r="J33" s="35"/>
      <c r="K33" s="34">
        <v>0</v>
      </c>
      <c r="L33" s="81">
        <f t="shared" si="13"/>
        <v>0</v>
      </c>
      <c r="M33" s="34">
        <v>0</v>
      </c>
      <c r="N33" s="26"/>
      <c r="O33" s="63" t="s">
        <v>54</v>
      </c>
      <c r="P33" s="35">
        <v>13</v>
      </c>
      <c r="Q33" s="35">
        <v>13</v>
      </c>
      <c r="R33" s="91">
        <f t="shared" si="14"/>
        <v>1</v>
      </c>
      <c r="S33" s="81">
        <f t="shared" si="15"/>
        <v>0</v>
      </c>
      <c r="T33" s="91">
        <f t="shared" si="16"/>
        <v>0</v>
      </c>
      <c r="U33" s="26"/>
      <c r="V33" s="63" t="s">
        <v>54</v>
      </c>
      <c r="W33" s="35">
        <v>40</v>
      </c>
      <c r="X33" s="81">
        <v>40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v>11</v>
      </c>
      <c r="C34" s="35">
        <v>11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/>
      <c r="J34" s="35"/>
      <c r="K34" s="34">
        <v>0</v>
      </c>
      <c r="L34" s="81">
        <f t="shared" si="13"/>
        <v>0</v>
      </c>
      <c r="M34" s="34">
        <v>0</v>
      </c>
      <c r="N34" s="26"/>
      <c r="O34" s="63" t="s">
        <v>55</v>
      </c>
      <c r="P34" s="35">
        <v>10</v>
      </c>
      <c r="Q34" s="35">
        <v>10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v>34</v>
      </c>
      <c r="X34" s="81">
        <v>34</v>
      </c>
      <c r="Y34" s="91">
        <f>IFERROR(+X34/W34,"0.00"%)</f>
        <v>1</v>
      </c>
      <c r="Z34" s="81">
        <f t="shared" si="18"/>
        <v>0</v>
      </c>
      <c r="AA34" s="91">
        <f>IFERROR(+Z34/W34,"0%")</f>
        <v>0</v>
      </c>
    </row>
    <row r="35" spans="1:27" x14ac:dyDescent="0.25">
      <c r="A35" s="63" t="s">
        <v>15</v>
      </c>
      <c r="B35" s="65">
        <f>SUM(B25:B34)</f>
        <v>1695</v>
      </c>
      <c r="C35" s="65">
        <f>SUM(C25:C34)</f>
        <v>1691</v>
      </c>
      <c r="D35" s="92">
        <f t="shared" si="10"/>
        <v>0.99764011799410024</v>
      </c>
      <c r="E35" s="76">
        <f t="shared" si="11"/>
        <v>4</v>
      </c>
      <c r="F35" s="92">
        <f t="shared" si="12"/>
        <v>2.359882005899705E-3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36">
        <f t="shared" si="13"/>
        <v>0</v>
      </c>
      <c r="M35" s="36">
        <v>0</v>
      </c>
      <c r="N35" s="26"/>
      <c r="O35" s="63" t="s">
        <v>15</v>
      </c>
      <c r="P35" s="65">
        <f>SUM(P25:P34)</f>
        <v>1326</v>
      </c>
      <c r="Q35" s="65">
        <f>SUM(Q25:Q34)</f>
        <v>1325</v>
      </c>
      <c r="R35" s="92">
        <f t="shared" si="14"/>
        <v>0.99924585218702866</v>
      </c>
      <c r="S35" s="94">
        <f t="shared" si="15"/>
        <v>1</v>
      </c>
      <c r="T35" s="92">
        <f t="shared" si="16"/>
        <v>7.5414781297134241E-4</v>
      </c>
      <c r="U35" s="26"/>
      <c r="V35" s="63" t="s">
        <v>15</v>
      </c>
      <c r="W35" s="65">
        <f>SUM(W25:W34)</f>
        <v>3737</v>
      </c>
      <c r="X35" s="65">
        <f>SUM(X25:X34)</f>
        <v>3733</v>
      </c>
      <c r="Y35" s="92">
        <f t="shared" si="17"/>
        <v>0.99892962269199892</v>
      </c>
      <c r="Z35" s="94">
        <f t="shared" si="18"/>
        <v>4</v>
      </c>
      <c r="AA35" s="92">
        <f t="shared" si="19"/>
        <v>1.0703773080010704E-3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3035</v>
      </c>
      <c r="C39" s="38">
        <v>3020</v>
      </c>
      <c r="D39" s="87">
        <f t="shared" ref="D39:D47" si="20">+C39/B39</f>
        <v>0.99505766062602963</v>
      </c>
      <c r="E39" s="73">
        <f t="shared" ref="E39:E47" si="21">+B39-C39</f>
        <v>15</v>
      </c>
      <c r="F39" s="87">
        <f t="shared" ref="F39:F47" si="22">+E39/B39</f>
        <v>4.9423393739703456E-3</v>
      </c>
      <c r="G39" s="25"/>
      <c r="H39" s="72" t="s">
        <v>57</v>
      </c>
      <c r="I39" s="38"/>
      <c r="J39" s="38"/>
      <c r="K39" s="39">
        <v>0</v>
      </c>
      <c r="L39" s="40">
        <f t="shared" ref="L39:L47" si="23">+I39-J39</f>
        <v>0</v>
      </c>
      <c r="M39" s="39">
        <v>0</v>
      </c>
      <c r="N39" s="26"/>
      <c r="O39" s="72" t="s">
        <v>57</v>
      </c>
      <c r="P39" s="38">
        <v>2153</v>
      </c>
      <c r="Q39" s="38">
        <v>2149</v>
      </c>
      <c r="R39" s="87">
        <f t="shared" ref="R39:R47" si="24">+Q39/P39</f>
        <v>0.99814212726428242</v>
      </c>
      <c r="S39" s="40">
        <f t="shared" ref="S39:S47" si="25">+P39-Q39</f>
        <v>4</v>
      </c>
      <c r="T39" s="87">
        <f t="shared" ref="T39:T47" si="26">+S39/P39</f>
        <v>1.8578727357176034E-3</v>
      </c>
      <c r="U39" s="26"/>
      <c r="V39" s="72" t="s">
        <v>57</v>
      </c>
      <c r="W39" s="38">
        <v>2279</v>
      </c>
      <c r="X39" s="40">
        <v>2275</v>
      </c>
      <c r="Y39" s="87">
        <f t="shared" ref="Y39:Y47" si="27">+X39/W39</f>
        <v>0.99824484422992543</v>
      </c>
      <c r="Z39" s="40">
        <f t="shared" ref="Z39:Z47" si="28">+W39-X39</f>
        <v>4</v>
      </c>
      <c r="AA39" s="87">
        <f t="shared" ref="AA39:AA47" si="29">+Z39/W39</f>
        <v>1.7551557700745941E-3</v>
      </c>
    </row>
    <row r="40" spans="1:27" x14ac:dyDescent="0.25">
      <c r="A40" s="72" t="s">
        <v>58</v>
      </c>
      <c r="B40" s="38">
        <v>5077</v>
      </c>
      <c r="C40" s="38">
        <v>5056</v>
      </c>
      <c r="D40" s="87">
        <f t="shared" si="20"/>
        <v>0.99586369903486316</v>
      </c>
      <c r="E40" s="73">
        <f t="shared" si="21"/>
        <v>21</v>
      </c>
      <c r="F40" s="87">
        <f t="shared" si="22"/>
        <v>4.1363009651368922E-3</v>
      </c>
      <c r="G40" s="25"/>
      <c r="H40" s="72" t="s">
        <v>58</v>
      </c>
      <c r="I40" s="38"/>
      <c r="J40" s="38"/>
      <c r="K40" s="39">
        <v>0</v>
      </c>
      <c r="L40" s="40">
        <f t="shared" si="23"/>
        <v>0</v>
      </c>
      <c r="M40" s="39">
        <v>0</v>
      </c>
      <c r="N40" s="26"/>
      <c r="O40" s="72" t="s">
        <v>58</v>
      </c>
      <c r="P40" s="38">
        <v>4277</v>
      </c>
      <c r="Q40" s="38">
        <v>4268</v>
      </c>
      <c r="R40" s="87">
        <f t="shared" si="24"/>
        <v>0.99789572129997661</v>
      </c>
      <c r="S40" s="40">
        <f t="shared" si="25"/>
        <v>9</v>
      </c>
      <c r="T40" s="87">
        <f t="shared" si="26"/>
        <v>2.1042787000233811E-3</v>
      </c>
      <c r="U40" s="26"/>
      <c r="V40" s="72" t="s">
        <v>58</v>
      </c>
      <c r="W40" s="38">
        <v>4761</v>
      </c>
      <c r="X40" s="40">
        <v>4741</v>
      </c>
      <c r="Y40" s="87">
        <f t="shared" si="27"/>
        <v>0.99579920184835113</v>
      </c>
      <c r="Z40" s="40">
        <f t="shared" si="28"/>
        <v>20</v>
      </c>
      <c r="AA40" s="87">
        <f t="shared" si="29"/>
        <v>4.2007981516488137E-3</v>
      </c>
    </row>
    <row r="41" spans="1:27" x14ac:dyDescent="0.25">
      <c r="A41" s="72" t="s">
        <v>59</v>
      </c>
      <c r="B41" s="38">
        <v>90</v>
      </c>
      <c r="C41" s="38">
        <v>90</v>
      </c>
      <c r="D41" s="87">
        <f t="shared" si="20"/>
        <v>1</v>
      </c>
      <c r="E41" s="73">
        <f t="shared" si="21"/>
        <v>0</v>
      </c>
      <c r="F41" s="87">
        <f t="shared" si="22"/>
        <v>0</v>
      </c>
      <c r="G41" s="25"/>
      <c r="H41" s="72" t="s">
        <v>59</v>
      </c>
      <c r="I41" s="38"/>
      <c r="J41" s="38"/>
      <c r="K41" s="39">
        <v>0</v>
      </c>
      <c r="L41" s="40">
        <f t="shared" si="23"/>
        <v>0</v>
      </c>
      <c r="M41" s="39">
        <v>0</v>
      </c>
      <c r="N41" s="26"/>
      <c r="O41" s="72" t="s">
        <v>59</v>
      </c>
      <c r="P41" s="38">
        <v>98</v>
      </c>
      <c r="Q41" s="38">
        <v>98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v>278</v>
      </c>
      <c r="X41" s="40">
        <v>278</v>
      </c>
      <c r="Y41" s="87">
        <f t="shared" si="27"/>
        <v>1</v>
      </c>
      <c r="Z41" s="40">
        <f t="shared" si="28"/>
        <v>0</v>
      </c>
      <c r="AA41" s="87">
        <f t="shared" si="29"/>
        <v>0</v>
      </c>
    </row>
    <row r="42" spans="1:27" x14ac:dyDescent="0.25">
      <c r="A42" s="72" t="s">
        <v>60</v>
      </c>
      <c r="B42" s="38">
        <v>67</v>
      </c>
      <c r="C42" s="38">
        <v>67</v>
      </c>
      <c r="D42" s="87">
        <f t="shared" si="20"/>
        <v>1</v>
      </c>
      <c r="E42" s="73">
        <f t="shared" si="21"/>
        <v>0</v>
      </c>
      <c r="F42" s="87">
        <f t="shared" si="22"/>
        <v>0</v>
      </c>
      <c r="G42" s="25"/>
      <c r="H42" s="72" t="s">
        <v>60</v>
      </c>
      <c r="I42" s="38"/>
      <c r="J42" s="38"/>
      <c r="K42" s="39">
        <v>0</v>
      </c>
      <c r="L42" s="40">
        <f t="shared" si="23"/>
        <v>0</v>
      </c>
      <c r="M42" s="39">
        <v>0</v>
      </c>
      <c r="N42" s="26"/>
      <c r="O42" s="72" t="s">
        <v>60</v>
      </c>
      <c r="P42" s="38">
        <v>74</v>
      </c>
      <c r="Q42" s="38">
        <v>74</v>
      </c>
      <c r="R42" s="87">
        <f t="shared" si="24"/>
        <v>1</v>
      </c>
      <c r="S42" s="40">
        <f t="shared" si="25"/>
        <v>0</v>
      </c>
      <c r="T42" s="87">
        <f t="shared" si="26"/>
        <v>0</v>
      </c>
      <c r="U42" s="26"/>
      <c r="V42" s="72" t="s">
        <v>60</v>
      </c>
      <c r="W42" s="38">
        <v>319</v>
      </c>
      <c r="X42" s="40">
        <v>319</v>
      </c>
      <c r="Y42" s="87">
        <f t="shared" si="27"/>
        <v>1</v>
      </c>
      <c r="Z42" s="40">
        <f t="shared" si="28"/>
        <v>0</v>
      </c>
      <c r="AA42" s="87">
        <f t="shared" si="29"/>
        <v>0</v>
      </c>
    </row>
    <row r="43" spans="1:27" x14ac:dyDescent="0.25">
      <c r="A43" s="72" t="s">
        <v>81</v>
      </c>
      <c r="B43" s="38">
        <v>438</v>
      </c>
      <c r="C43" s="38">
        <v>437</v>
      </c>
      <c r="D43" s="87">
        <f t="shared" si="20"/>
        <v>0.99771689497716898</v>
      </c>
      <c r="E43" s="73">
        <f t="shared" si="21"/>
        <v>1</v>
      </c>
      <c r="F43" s="87">
        <f t="shared" si="22"/>
        <v>2.2831050228310501E-3</v>
      </c>
      <c r="G43" s="25"/>
      <c r="H43" s="72" t="s">
        <v>81</v>
      </c>
      <c r="I43" s="38"/>
      <c r="J43" s="38"/>
      <c r="K43" s="39">
        <v>0</v>
      </c>
      <c r="L43" s="40">
        <f t="shared" si="23"/>
        <v>0</v>
      </c>
      <c r="M43" s="39">
        <v>0</v>
      </c>
      <c r="N43" s="26"/>
      <c r="O43" s="72" t="s">
        <v>81</v>
      </c>
      <c r="P43" s="38">
        <v>389</v>
      </c>
      <c r="Q43" s="38">
        <v>388</v>
      </c>
      <c r="R43" s="87">
        <f t="shared" si="24"/>
        <v>0.99742930591259638</v>
      </c>
      <c r="S43" s="40">
        <f t="shared" si="25"/>
        <v>1</v>
      </c>
      <c r="T43" s="87">
        <f t="shared" si="26"/>
        <v>2.5706940874035988E-3</v>
      </c>
      <c r="U43" s="26"/>
      <c r="V43" s="72" t="s">
        <v>81</v>
      </c>
      <c r="W43" s="38">
        <v>647</v>
      </c>
      <c r="X43" s="40">
        <v>643</v>
      </c>
      <c r="Y43" s="87">
        <f t="shared" si="27"/>
        <v>0.99381761978361671</v>
      </c>
      <c r="Z43" s="40">
        <f t="shared" si="28"/>
        <v>4</v>
      </c>
      <c r="AA43" s="87">
        <f t="shared" si="29"/>
        <v>6.1823802163833074E-3</v>
      </c>
    </row>
    <row r="44" spans="1:27" x14ac:dyDescent="0.25">
      <c r="A44" s="72" t="s">
        <v>62</v>
      </c>
      <c r="B44" s="38">
        <v>36</v>
      </c>
      <c r="C44" s="38">
        <v>36</v>
      </c>
      <c r="D44" s="87">
        <f t="shared" si="20"/>
        <v>1</v>
      </c>
      <c r="E44" s="73">
        <f t="shared" si="21"/>
        <v>0</v>
      </c>
      <c r="F44" s="87">
        <f t="shared" si="22"/>
        <v>0</v>
      </c>
      <c r="G44" s="25"/>
      <c r="H44" s="72" t="s">
        <v>62</v>
      </c>
      <c r="I44" s="38"/>
      <c r="J44" s="38"/>
      <c r="K44" s="39">
        <v>0</v>
      </c>
      <c r="L44" s="40">
        <f t="shared" si="23"/>
        <v>0</v>
      </c>
      <c r="M44" s="39">
        <v>0</v>
      </c>
      <c r="N44" s="26"/>
      <c r="O44" s="72" t="s">
        <v>62</v>
      </c>
      <c r="P44" s="38">
        <v>56</v>
      </c>
      <c r="Q44" s="38">
        <v>56</v>
      </c>
      <c r="R44" s="87">
        <f t="shared" si="24"/>
        <v>1</v>
      </c>
      <c r="S44" s="40">
        <f t="shared" si="25"/>
        <v>0</v>
      </c>
      <c r="T44" s="87">
        <f t="shared" si="26"/>
        <v>0</v>
      </c>
      <c r="U44" s="26"/>
      <c r="V44" s="72" t="s">
        <v>62</v>
      </c>
      <c r="W44" s="38">
        <v>203</v>
      </c>
      <c r="X44" s="40">
        <v>203</v>
      </c>
      <c r="Y44" s="87">
        <f t="shared" si="27"/>
        <v>1</v>
      </c>
      <c r="Z44" s="40">
        <f t="shared" si="28"/>
        <v>0</v>
      </c>
      <c r="AA44" s="87">
        <f t="shared" si="29"/>
        <v>0</v>
      </c>
    </row>
    <row r="45" spans="1:27" x14ac:dyDescent="0.25">
      <c r="A45" s="72" t="s">
        <v>63</v>
      </c>
      <c r="B45" s="38">
        <v>357</v>
      </c>
      <c r="C45" s="38">
        <v>356</v>
      </c>
      <c r="D45" s="87">
        <f t="shared" si="20"/>
        <v>0.99719887955182074</v>
      </c>
      <c r="E45" s="73">
        <f t="shared" si="21"/>
        <v>1</v>
      </c>
      <c r="F45" s="87">
        <f t="shared" si="22"/>
        <v>2.8011204481792717E-3</v>
      </c>
      <c r="G45" s="25"/>
      <c r="H45" s="72" t="s">
        <v>63</v>
      </c>
      <c r="I45" s="38"/>
      <c r="J45" s="38"/>
      <c r="K45" s="39">
        <v>0</v>
      </c>
      <c r="L45" s="40">
        <f t="shared" si="23"/>
        <v>0</v>
      </c>
      <c r="M45" s="39">
        <v>0</v>
      </c>
      <c r="N45" s="26"/>
      <c r="O45" s="72" t="s">
        <v>63</v>
      </c>
      <c r="P45" s="38">
        <v>371</v>
      </c>
      <c r="Q45" s="38">
        <v>371</v>
      </c>
      <c r="R45" s="87">
        <f t="shared" si="24"/>
        <v>1</v>
      </c>
      <c r="S45" s="40">
        <f t="shared" si="25"/>
        <v>0</v>
      </c>
      <c r="T45" s="87">
        <f t="shared" si="26"/>
        <v>0</v>
      </c>
      <c r="U45" s="26"/>
      <c r="V45" s="72" t="s">
        <v>63</v>
      </c>
      <c r="W45" s="38">
        <v>522</v>
      </c>
      <c r="X45" s="40">
        <v>522</v>
      </c>
      <c r="Y45" s="87">
        <f t="shared" si="27"/>
        <v>1</v>
      </c>
      <c r="Z45" s="40">
        <f t="shared" si="28"/>
        <v>0</v>
      </c>
      <c r="AA45" s="87">
        <f t="shared" si="29"/>
        <v>0</v>
      </c>
    </row>
    <row r="46" spans="1:27" x14ac:dyDescent="0.25">
      <c r="A46" s="72" t="s">
        <v>64</v>
      </c>
      <c r="B46" s="38">
        <v>499</v>
      </c>
      <c r="C46" s="38">
        <v>498</v>
      </c>
      <c r="D46" s="87">
        <f t="shared" si="20"/>
        <v>0.99799599198396793</v>
      </c>
      <c r="E46" s="73">
        <f t="shared" si="21"/>
        <v>1</v>
      </c>
      <c r="F46" s="87">
        <f t="shared" si="22"/>
        <v>2.004008016032064E-3</v>
      </c>
      <c r="G46" s="25"/>
      <c r="H46" s="72" t="s">
        <v>64</v>
      </c>
      <c r="I46" s="38"/>
      <c r="J46" s="38"/>
      <c r="K46" s="39">
        <v>0</v>
      </c>
      <c r="L46" s="40">
        <f t="shared" si="23"/>
        <v>0</v>
      </c>
      <c r="M46" s="39">
        <v>0</v>
      </c>
      <c r="N46" s="26"/>
      <c r="O46" s="72" t="s">
        <v>64</v>
      </c>
      <c r="P46" s="38">
        <v>595</v>
      </c>
      <c r="Q46" s="38">
        <v>594</v>
      </c>
      <c r="R46" s="87">
        <f t="shared" si="24"/>
        <v>0.99831932773109244</v>
      </c>
      <c r="S46" s="40">
        <f t="shared" si="25"/>
        <v>1</v>
      </c>
      <c r="T46" s="87">
        <f t="shared" si="26"/>
        <v>1.6806722689075631E-3</v>
      </c>
      <c r="U46" s="26"/>
      <c r="V46" s="72" t="s">
        <v>64</v>
      </c>
      <c r="W46" s="38">
        <v>904</v>
      </c>
      <c r="X46" s="40">
        <v>901</v>
      </c>
      <c r="Y46" s="87">
        <f t="shared" si="27"/>
        <v>0.99668141592920356</v>
      </c>
      <c r="Z46" s="40">
        <f t="shared" si="28"/>
        <v>3</v>
      </c>
      <c r="AA46" s="87">
        <f t="shared" si="29"/>
        <v>3.3185840707964601E-3</v>
      </c>
    </row>
    <row r="47" spans="1:27" x14ac:dyDescent="0.25">
      <c r="A47" s="72" t="s">
        <v>15</v>
      </c>
      <c r="B47" s="74">
        <f>SUM(B39:B46)</f>
        <v>9599</v>
      </c>
      <c r="C47" s="74">
        <f>SUM(C39:C46)</f>
        <v>9560</v>
      </c>
      <c r="D47" s="88">
        <f t="shared" si="20"/>
        <v>0.99593707677883114</v>
      </c>
      <c r="E47" s="75">
        <f t="shared" si="21"/>
        <v>39</v>
      </c>
      <c r="F47" s="88">
        <f t="shared" si="22"/>
        <v>4.0629232211688718E-3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41">
        <f t="shared" si="23"/>
        <v>0</v>
      </c>
      <c r="M47" s="41">
        <v>0</v>
      </c>
      <c r="N47" s="26"/>
      <c r="O47" s="72" t="s">
        <v>15</v>
      </c>
      <c r="P47" s="74">
        <f>SUM(P39:P46)</f>
        <v>8013</v>
      </c>
      <c r="Q47" s="74">
        <f>SUM(Q39:Q46)</f>
        <v>7998</v>
      </c>
      <c r="R47" s="88">
        <f t="shared" si="24"/>
        <v>0.99812804193186078</v>
      </c>
      <c r="S47" s="84">
        <f t="shared" si="25"/>
        <v>15</v>
      </c>
      <c r="T47" s="88">
        <f t="shared" si="26"/>
        <v>1.8719580681392737E-3</v>
      </c>
      <c r="U47" s="26"/>
      <c r="V47" s="72" t="s">
        <v>15</v>
      </c>
      <c r="W47" s="74">
        <f>SUM(W39:W46)</f>
        <v>9913</v>
      </c>
      <c r="X47" s="74">
        <f>SUM(X39:X46)</f>
        <v>9882</v>
      </c>
      <c r="Y47" s="88">
        <f t="shared" si="27"/>
        <v>0.99687279330172496</v>
      </c>
      <c r="Z47" s="84">
        <f t="shared" si="28"/>
        <v>31</v>
      </c>
      <c r="AA47" s="88">
        <f t="shared" si="29"/>
        <v>3.1272066982749925E-3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15174</v>
      </c>
      <c r="C49" s="44">
        <f>SUM(C47,C35,C21)</f>
        <v>15124</v>
      </c>
      <c r="D49" s="58">
        <f>+C49/B49</f>
        <v>0.99670488994332407</v>
      </c>
      <c r="E49" s="79">
        <f>+B49-C49</f>
        <v>50</v>
      </c>
      <c r="F49" s="59">
        <f>+E49/B49</f>
        <v>3.2951100566758931E-3</v>
      </c>
      <c r="G49" s="25"/>
      <c r="H49" s="43" t="s">
        <v>15</v>
      </c>
      <c r="I49" s="44">
        <f>+'TOTAL POR MES DICIEMBRE'!B51</f>
        <v>40942</v>
      </c>
      <c r="J49" s="44">
        <f>+'TOTAL POR MES DICIEMBRE'!C51</f>
        <v>40539</v>
      </c>
      <c r="K49" s="58">
        <f t="shared" ref="K49" si="30">+J49/I49</f>
        <v>0.9901568071906599</v>
      </c>
      <c r="L49" s="79">
        <f t="shared" ref="L49" si="31">+I49-J49</f>
        <v>403</v>
      </c>
      <c r="M49" s="59">
        <f t="shared" ref="M49" si="32">+L49/I49</f>
        <v>9.8431928093400418E-3</v>
      </c>
      <c r="N49" s="26"/>
      <c r="O49" s="43" t="s">
        <v>15</v>
      </c>
      <c r="P49" s="47">
        <f>SUM(P47,P35,P21)</f>
        <v>12667</v>
      </c>
      <c r="Q49" s="47">
        <f>SUM(Q47,Q35,Q21)</f>
        <v>12646</v>
      </c>
      <c r="R49" s="58">
        <f>+Q49/P49</f>
        <v>0.99834214889081863</v>
      </c>
      <c r="S49" s="79">
        <f>SUM(S47,S35,S21)</f>
        <v>21</v>
      </c>
      <c r="T49" s="59">
        <f>+S49/P49</f>
        <v>1.6578511091813373E-3</v>
      </c>
      <c r="U49" s="26"/>
      <c r="V49" s="43" t="s">
        <v>15</v>
      </c>
      <c r="W49" s="44">
        <f>SUM(W47,W35,W21)</f>
        <v>18188</v>
      </c>
      <c r="X49" s="44">
        <f>SUM(X47,X35,X21)</f>
        <v>18135</v>
      </c>
      <c r="Y49" s="58">
        <f>+X49/W49</f>
        <v>0.99708599076314053</v>
      </c>
      <c r="Z49" s="79">
        <f>SUM(Z47,Z35,Z21)</f>
        <v>53</v>
      </c>
      <c r="AA49" s="59">
        <f>+Z49/W49</f>
        <v>2.9140092368594678E-3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  <row r="52" spans="1:27" x14ac:dyDescent="0.25">
      <c r="B52" s="60"/>
      <c r="C52" s="60"/>
      <c r="P52" s="60"/>
      <c r="Q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TOTAL TRIMESTRE </vt:lpstr>
      <vt:lpstr>TOTAL TRIMESTRE POR REGION</vt:lpstr>
      <vt:lpstr>TOTAL POR MES OCTUBRE</vt:lpstr>
      <vt:lpstr>TOTAL POR MES NOVIEMBRE</vt:lpstr>
      <vt:lpstr>TOTAL POR MES DICIEMBRE</vt:lpstr>
      <vt:lpstr>TOTAL OCTUBRE POR REGIÓN</vt:lpstr>
      <vt:lpstr>TOTAL NOVIEMBRE POR REGIÓN</vt:lpstr>
      <vt:lpstr>TOTAL DICIEMBRE POR REGIÓN</vt:lpstr>
      <vt:lpstr>'TOTAL DICIEMBRE POR REGIÓN'!Área_de_impresión</vt:lpstr>
      <vt:lpstr>'TOTAL NOVIEMBRE POR REGIÓN'!Área_de_impresión</vt:lpstr>
      <vt:lpstr>'TOTAL OCTUBRE POR REGIÓN'!Área_de_impresión</vt:lpstr>
      <vt:lpstr>'TOTAL POR MES DICIEMBRE'!Área_de_impresión</vt:lpstr>
      <vt:lpstr>'TOTAL POR MES NOVIEMBRE'!Área_de_impresión</vt:lpstr>
      <vt:lpstr>'TOTAL POR MES OCTUBRE'!Área_de_impresión</vt:lpstr>
      <vt:lpstr>'TOTAL TRIMESTRE '!Área_de_impresión</vt:lpstr>
      <vt:lpstr>'TOTAL TRIMESTRE POR REGION'!Área_de_impresión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2020-01-11T16:07:12Z</cp:lastPrinted>
  <dcterms:created xsi:type="dcterms:W3CDTF">2018-05-08T16:08:15Z</dcterms:created>
  <dcterms:modified xsi:type="dcterms:W3CDTF">2020-01-31T13:52:50Z</dcterms:modified>
</cp:coreProperties>
</file>