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ontilla\Desktop\Unidad Completa\Reclamacion de Prestadoras\"/>
    </mc:Choice>
  </mc:AlternateContent>
  <bookViews>
    <workbookView xWindow="0" yWindow="0" windowWidth="21600" windowHeight="9135" tabRatio="874"/>
  </bookViews>
  <sheets>
    <sheet name="TOTAL TRIMESTRE " sheetId="1" r:id="rId1"/>
    <sheet name="TOTAL TRIMESTRE POR REGION" sheetId="2" r:id="rId2"/>
    <sheet name="TOTAL POR MES OCTUBRE" sheetId="3" r:id="rId3"/>
    <sheet name="TOTAL POR MES NOVIEMBRE" sheetId="5" r:id="rId4"/>
    <sheet name="TOTAL POR MES DICIEMBRE" sheetId="6" r:id="rId5"/>
    <sheet name="TOTAL OCTUBRE POR REGIÓN" sheetId="4" r:id="rId6"/>
    <sheet name="TOTAL NOVIEMBRE POR REGIÓN" sheetId="7" r:id="rId7"/>
    <sheet name="TOTAL DICIEMBRE POR REGIÓN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6" l="1"/>
  <c r="C45" i="6"/>
  <c r="D30" i="6"/>
  <c r="C30" i="6"/>
  <c r="C45" i="5"/>
  <c r="C30" i="5"/>
  <c r="C45" i="3"/>
  <c r="D30" i="3"/>
  <c r="C30" i="3"/>
  <c r="C35" i="4" l="1"/>
  <c r="B35" i="4"/>
  <c r="B21" i="4" l="1"/>
  <c r="B47" i="8"/>
  <c r="C47" i="8"/>
  <c r="D29" i="8" l="1"/>
  <c r="B45" i="6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50" i="6"/>
  <c r="B49" i="6"/>
  <c r="B48" i="6"/>
  <c r="B47" i="6"/>
  <c r="B46" i="6"/>
  <c r="B44" i="6"/>
  <c r="B43" i="6"/>
  <c r="B42" i="6"/>
  <c r="B41" i="6"/>
  <c r="B40" i="6"/>
  <c r="B39" i="6"/>
  <c r="B3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W47" i="4" l="1"/>
  <c r="X21" i="4"/>
  <c r="W21" i="4"/>
  <c r="X35" i="4"/>
  <c r="W35" i="4"/>
  <c r="Q47" i="4"/>
  <c r="P47" i="4"/>
  <c r="Q35" i="4"/>
  <c r="P35" i="4"/>
  <c r="X47" i="4" l="1"/>
  <c r="Q21" i="4"/>
  <c r="P21" i="4"/>
  <c r="B87" i="6" l="1"/>
  <c r="D29" i="4" l="1"/>
  <c r="D19" i="4"/>
  <c r="B2" i="8" l="1"/>
  <c r="B2" i="7"/>
  <c r="B2" i="4"/>
  <c r="B2" i="2"/>
  <c r="Z34" i="8" l="1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X47" i="8" l="1"/>
  <c r="X21" i="8"/>
  <c r="Q21" i="8"/>
  <c r="Q35" i="8" l="1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47" i="4"/>
  <c r="B49" i="4" s="1"/>
  <c r="B21" i="8"/>
  <c r="B35" i="8"/>
  <c r="B21" i="7"/>
  <c r="B35" i="7"/>
  <c r="B47" i="7"/>
  <c r="B51" i="4"/>
  <c r="X47" i="2" l="1"/>
  <c r="X21" i="2"/>
  <c r="Q21" i="2"/>
  <c r="Q35" i="2"/>
  <c r="L8" i="2"/>
  <c r="M8" i="2" s="1"/>
  <c r="L10" i="2"/>
  <c r="M10" i="2" s="1"/>
  <c r="L12" i="2"/>
  <c r="M12" i="2" s="1"/>
  <c r="L14" i="2"/>
  <c r="M14" i="2" s="1"/>
  <c r="L16" i="2"/>
  <c r="M16" i="2" s="1"/>
  <c r="L18" i="2"/>
  <c r="M18" i="2" s="1"/>
  <c r="L20" i="2"/>
  <c r="M20" i="2" s="1"/>
  <c r="L26" i="2"/>
  <c r="M26" i="2" s="1"/>
  <c r="L28" i="2"/>
  <c r="M28" i="2" s="1"/>
  <c r="L30" i="2"/>
  <c r="M30" i="2" s="1"/>
  <c r="L32" i="2"/>
  <c r="M32" i="2" s="1"/>
  <c r="L34" i="2"/>
  <c r="M34" i="2" s="1"/>
  <c r="L40" i="2"/>
  <c r="M40" i="2" s="1"/>
  <c r="L42" i="2"/>
  <c r="M42" i="2" s="1"/>
  <c r="L44" i="2"/>
  <c r="M44" i="2" s="1"/>
  <c r="L46" i="2"/>
  <c r="M46" i="2" s="1"/>
  <c r="S8" i="2"/>
  <c r="T8" i="2" s="1"/>
  <c r="R10" i="2"/>
  <c r="R12" i="2"/>
  <c r="S14" i="2"/>
  <c r="T14" i="2" s="1"/>
  <c r="S16" i="2"/>
  <c r="T16" i="2" s="1"/>
  <c r="R18" i="2"/>
  <c r="K25" i="2"/>
  <c r="K9" i="2"/>
  <c r="L11" i="2"/>
  <c r="M11" i="2" s="1"/>
  <c r="K29" i="2"/>
  <c r="L31" i="2"/>
  <c r="M31" i="2" s="1"/>
  <c r="K43" i="2"/>
  <c r="L45" i="2"/>
  <c r="M45" i="2" s="1"/>
  <c r="K15" i="2"/>
  <c r="K39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L9" i="2"/>
  <c r="M9" i="2" s="1"/>
  <c r="K11" i="2"/>
  <c r="K13" i="2"/>
  <c r="L17" i="2"/>
  <c r="M17" i="2" s="1"/>
  <c r="L19" i="2"/>
  <c r="M19" i="2" s="1"/>
  <c r="J35" i="2"/>
  <c r="K27" i="2"/>
  <c r="L29" i="2"/>
  <c r="M29" i="2" s="1"/>
  <c r="K31" i="2"/>
  <c r="K33" i="2"/>
  <c r="L39" i="2"/>
  <c r="M39" i="2" s="1"/>
  <c r="K41" i="2"/>
  <c r="L43" i="2"/>
  <c r="M43" i="2" s="1"/>
  <c r="K45" i="2"/>
  <c r="R31" i="2"/>
  <c r="X35" i="2"/>
  <c r="K16" i="2"/>
  <c r="L25" i="2"/>
  <c r="M25" i="2" s="1"/>
  <c r="K14" i="2"/>
  <c r="L27" i="2"/>
  <c r="M27" i="2" s="1"/>
  <c r="K34" i="2"/>
  <c r="L41" i="2"/>
  <c r="M41" i="2" s="1"/>
  <c r="L7" i="2"/>
  <c r="M7" i="2" s="1"/>
  <c r="L13" i="2"/>
  <c r="M13" i="2" s="1"/>
  <c r="L15" i="2"/>
  <c r="M15" i="2" s="1"/>
  <c r="K17" i="2"/>
  <c r="K19" i="2"/>
  <c r="L33" i="2"/>
  <c r="M33" i="2" s="1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K8" i="2"/>
  <c r="K10" i="2"/>
  <c r="K12" i="2"/>
  <c r="K26" i="2"/>
  <c r="K28" i="2"/>
  <c r="K30" i="2"/>
  <c r="K32" i="2"/>
  <c r="K40" i="2"/>
  <c r="K42" i="2"/>
  <c r="K44" i="2"/>
  <c r="K46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K7" i="2"/>
  <c r="Y45" i="2"/>
  <c r="Y25" i="2"/>
  <c r="S39" i="2"/>
  <c r="T39" i="2" s="1"/>
  <c r="K18" i="2"/>
  <c r="K20" i="2"/>
  <c r="B49" i="7"/>
  <c r="B49" i="8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C82" i="1"/>
  <c r="B82" i="1"/>
  <c r="D82" i="1" s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C67" i="1"/>
  <c r="C66" i="1"/>
  <c r="C65" i="1"/>
  <c r="C64" i="1"/>
  <c r="C63" i="1"/>
  <c r="C62" i="1"/>
  <c r="C61" i="1"/>
  <c r="C60" i="1"/>
  <c r="C59" i="1"/>
  <c r="C58" i="1"/>
  <c r="C57" i="1"/>
  <c r="C56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1" i="1"/>
  <c r="D33" i="1" l="1"/>
  <c r="D83" i="1"/>
  <c r="D80" i="1"/>
  <c r="D22" i="1"/>
  <c r="AA39" i="2"/>
  <c r="Z47" i="2"/>
  <c r="AA7" i="2"/>
  <c r="Z21" i="2"/>
  <c r="T7" i="2"/>
  <c r="S21" i="2"/>
  <c r="D78" i="1"/>
  <c r="D79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24" i="1"/>
  <c r="B34" i="1"/>
  <c r="B12" i="1" s="1"/>
  <c r="D26" i="1"/>
  <c r="D2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51" i="1" l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40" i="8"/>
  <c r="M40" i="8" s="1"/>
  <c r="K40" i="8"/>
  <c r="L39" i="8"/>
  <c r="M39" i="8" s="1"/>
  <c r="K39" i="8"/>
  <c r="L34" i="8"/>
  <c r="M34" i="8" s="1"/>
  <c r="K34" i="8"/>
  <c r="L33" i="8"/>
  <c r="M33" i="8" s="1"/>
  <c r="K33" i="8"/>
  <c r="L32" i="8"/>
  <c r="M32" i="8" s="1"/>
  <c r="K32" i="8"/>
  <c r="L31" i="8"/>
  <c r="M31" i="8" s="1"/>
  <c r="K31" i="8"/>
  <c r="L30" i="8"/>
  <c r="M30" i="8" s="1"/>
  <c r="K30" i="8"/>
  <c r="L29" i="8"/>
  <c r="M29" i="8" s="1"/>
  <c r="K29" i="8"/>
  <c r="L28" i="8"/>
  <c r="M28" i="8" s="1"/>
  <c r="K28" i="8"/>
  <c r="L27" i="8"/>
  <c r="M27" i="8" s="1"/>
  <c r="K27" i="8"/>
  <c r="L26" i="8"/>
  <c r="M26" i="8" s="1"/>
  <c r="K26" i="8"/>
  <c r="L25" i="8"/>
  <c r="M25" i="8" s="1"/>
  <c r="K25" i="8"/>
  <c r="L20" i="8"/>
  <c r="M20" i="8" s="1"/>
  <c r="K20" i="8"/>
  <c r="L19" i="8"/>
  <c r="M19" i="8" s="1"/>
  <c r="K19" i="8"/>
  <c r="L18" i="8"/>
  <c r="M18" i="8" s="1"/>
  <c r="K18" i="8"/>
  <c r="L17" i="8"/>
  <c r="M17" i="8" s="1"/>
  <c r="K17" i="8"/>
  <c r="L16" i="8"/>
  <c r="M16" i="8" s="1"/>
  <c r="K16" i="8"/>
  <c r="L15" i="8"/>
  <c r="M15" i="8" s="1"/>
  <c r="K15" i="8"/>
  <c r="L14" i="8"/>
  <c r="M14" i="8" s="1"/>
  <c r="K14" i="8"/>
  <c r="L13" i="8"/>
  <c r="M13" i="8" s="1"/>
  <c r="K13" i="8"/>
  <c r="L12" i="8"/>
  <c r="M12" i="8" s="1"/>
  <c r="K12" i="8"/>
  <c r="L11" i="8"/>
  <c r="M11" i="8" s="1"/>
  <c r="K11" i="8"/>
  <c r="L10" i="8"/>
  <c r="M10" i="8" s="1"/>
  <c r="K10" i="8"/>
  <c r="L9" i="8"/>
  <c r="M9" i="8" s="1"/>
  <c r="K9" i="8"/>
  <c r="L8" i="8"/>
  <c r="M8" i="8" s="1"/>
  <c r="K8" i="8"/>
  <c r="L7" i="8"/>
  <c r="M7" i="8" s="1"/>
  <c r="K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7" i="7"/>
  <c r="M47" i="7" s="1"/>
  <c r="L46" i="7"/>
  <c r="M46" i="7" s="1"/>
  <c r="K46" i="7"/>
  <c r="M45" i="7"/>
  <c r="L45" i="7"/>
  <c r="K45" i="7"/>
  <c r="L44" i="7"/>
  <c r="M44" i="7" s="1"/>
  <c r="K44" i="7"/>
  <c r="L43" i="7"/>
  <c r="M43" i="7" s="1"/>
  <c r="K43" i="7"/>
  <c r="L42" i="7"/>
  <c r="M42" i="7" s="1"/>
  <c r="K42" i="7"/>
  <c r="L41" i="7"/>
  <c r="M41" i="7" s="1"/>
  <c r="K41" i="7"/>
  <c r="L40" i="7"/>
  <c r="M40" i="7" s="1"/>
  <c r="K40" i="7"/>
  <c r="L39" i="7"/>
  <c r="M39" i="7" s="1"/>
  <c r="K39" i="7"/>
  <c r="L35" i="7"/>
  <c r="M35" i="7" s="1"/>
  <c r="L34" i="7"/>
  <c r="M34" i="7" s="1"/>
  <c r="K34" i="7"/>
  <c r="L33" i="7"/>
  <c r="M33" i="7" s="1"/>
  <c r="K33" i="7"/>
  <c r="L32" i="7"/>
  <c r="M32" i="7" s="1"/>
  <c r="K32" i="7"/>
  <c r="L31" i="7"/>
  <c r="M31" i="7" s="1"/>
  <c r="K31" i="7"/>
  <c r="L30" i="7"/>
  <c r="M30" i="7" s="1"/>
  <c r="K30" i="7"/>
  <c r="L29" i="7"/>
  <c r="M29" i="7" s="1"/>
  <c r="K29" i="7"/>
  <c r="L28" i="7"/>
  <c r="M28" i="7" s="1"/>
  <c r="K28" i="7"/>
  <c r="L27" i="7"/>
  <c r="M27" i="7" s="1"/>
  <c r="K27" i="7"/>
  <c r="M26" i="7"/>
  <c r="L26" i="7"/>
  <c r="K26" i="7"/>
  <c r="L25" i="7"/>
  <c r="M25" i="7" s="1"/>
  <c r="K25" i="7"/>
  <c r="L20" i="7"/>
  <c r="M20" i="7" s="1"/>
  <c r="K20" i="7"/>
  <c r="L19" i="7"/>
  <c r="M19" i="7" s="1"/>
  <c r="K19" i="7"/>
  <c r="L18" i="7"/>
  <c r="M18" i="7" s="1"/>
  <c r="K18" i="7"/>
  <c r="L17" i="7"/>
  <c r="M17" i="7" s="1"/>
  <c r="K17" i="7"/>
  <c r="L16" i="7"/>
  <c r="M16" i="7" s="1"/>
  <c r="K16" i="7"/>
  <c r="L15" i="7"/>
  <c r="M15" i="7" s="1"/>
  <c r="K15" i="7"/>
  <c r="L14" i="7"/>
  <c r="M14" i="7" s="1"/>
  <c r="K14" i="7"/>
  <c r="L13" i="7"/>
  <c r="M13" i="7" s="1"/>
  <c r="K13" i="7"/>
  <c r="L12" i="7"/>
  <c r="M12" i="7" s="1"/>
  <c r="K12" i="7"/>
  <c r="L11" i="7"/>
  <c r="M11" i="7" s="1"/>
  <c r="K11" i="7"/>
  <c r="L10" i="7"/>
  <c r="M10" i="7" s="1"/>
  <c r="K10" i="7"/>
  <c r="L9" i="7"/>
  <c r="M9" i="7" s="1"/>
  <c r="K9" i="7"/>
  <c r="L8" i="7"/>
  <c r="M8" i="7" s="1"/>
  <c r="K8" i="7"/>
  <c r="M7" i="7"/>
  <c r="L7" i="7"/>
  <c r="K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6" i="4"/>
  <c r="M46" i="4" s="1"/>
  <c r="K46" i="4"/>
  <c r="L45" i="4"/>
  <c r="M45" i="4" s="1"/>
  <c r="K45" i="4"/>
  <c r="L44" i="4"/>
  <c r="M44" i="4" s="1"/>
  <c r="K44" i="4"/>
  <c r="L43" i="4"/>
  <c r="M43" i="4" s="1"/>
  <c r="K43" i="4"/>
  <c r="L42" i="4"/>
  <c r="M42" i="4" s="1"/>
  <c r="K42" i="4"/>
  <c r="L41" i="4"/>
  <c r="M41" i="4" s="1"/>
  <c r="K41" i="4"/>
  <c r="L40" i="4"/>
  <c r="M40" i="4" s="1"/>
  <c r="K40" i="4"/>
  <c r="L39" i="4"/>
  <c r="M39" i="4" s="1"/>
  <c r="K39" i="4"/>
  <c r="L34" i="4"/>
  <c r="M34" i="4" s="1"/>
  <c r="K34" i="4"/>
  <c r="L33" i="4"/>
  <c r="M33" i="4" s="1"/>
  <c r="K33" i="4"/>
  <c r="L32" i="4"/>
  <c r="M32" i="4" s="1"/>
  <c r="K32" i="4"/>
  <c r="L31" i="4"/>
  <c r="M31" i="4" s="1"/>
  <c r="K31" i="4"/>
  <c r="L30" i="4"/>
  <c r="M30" i="4" s="1"/>
  <c r="K30" i="4"/>
  <c r="L29" i="4"/>
  <c r="M29" i="4" s="1"/>
  <c r="K29" i="4"/>
  <c r="L28" i="4"/>
  <c r="M28" i="4" s="1"/>
  <c r="K28" i="4"/>
  <c r="L27" i="4"/>
  <c r="M27" i="4" s="1"/>
  <c r="K27" i="4"/>
  <c r="L26" i="4"/>
  <c r="M26" i="4" s="1"/>
  <c r="K26" i="4"/>
  <c r="L25" i="4"/>
  <c r="M25" i="4" s="1"/>
  <c r="K25" i="4"/>
  <c r="L20" i="4"/>
  <c r="M20" i="4" s="1"/>
  <c r="K20" i="4"/>
  <c r="L19" i="4"/>
  <c r="M19" i="4" s="1"/>
  <c r="K19" i="4"/>
  <c r="L18" i="4"/>
  <c r="M18" i="4" s="1"/>
  <c r="K18" i="4"/>
  <c r="L17" i="4"/>
  <c r="M17" i="4" s="1"/>
  <c r="K17" i="4"/>
  <c r="L16" i="4"/>
  <c r="M16" i="4" s="1"/>
  <c r="K16" i="4"/>
  <c r="L15" i="4"/>
  <c r="M15" i="4" s="1"/>
  <c r="K15" i="4"/>
  <c r="L14" i="4"/>
  <c r="M14" i="4" s="1"/>
  <c r="K14" i="4"/>
  <c r="L13" i="4"/>
  <c r="M13" i="4" s="1"/>
  <c r="K13" i="4"/>
  <c r="L12" i="4"/>
  <c r="M12" i="4" s="1"/>
  <c r="K12" i="4"/>
  <c r="L11" i="4"/>
  <c r="M11" i="4" s="1"/>
  <c r="K11" i="4"/>
  <c r="L10" i="4"/>
  <c r="M10" i="4" s="1"/>
  <c r="K10" i="4"/>
  <c r="L9" i="4"/>
  <c r="M9" i="4" s="1"/>
  <c r="K9" i="4"/>
  <c r="L8" i="4"/>
  <c r="M8" i="4" s="1"/>
  <c r="K8" i="4"/>
  <c r="L7" i="4"/>
  <c r="M7" i="4" s="1"/>
  <c r="K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C85" i="6"/>
  <c r="B68" i="6"/>
  <c r="B14" i="6" s="1"/>
  <c r="C68" i="6"/>
  <c r="C51" i="6"/>
  <c r="J49" i="8" s="1"/>
  <c r="C34" i="6"/>
  <c r="B34" i="6"/>
  <c r="C85" i="5"/>
  <c r="B85" i="5"/>
  <c r="B15" i="5" s="1"/>
  <c r="C51" i="5"/>
  <c r="J49" i="7" s="1"/>
  <c r="B51" i="5"/>
  <c r="C34" i="5"/>
  <c r="B34" i="5"/>
  <c r="B85" i="3"/>
  <c r="B15" i="3" s="1"/>
  <c r="B68" i="3"/>
  <c r="B14" i="3" s="1"/>
  <c r="C51" i="3"/>
  <c r="J49" i="4" s="1"/>
  <c r="B34" i="3"/>
  <c r="B12" i="3" s="1"/>
  <c r="W47" i="8"/>
  <c r="Q47" i="8"/>
  <c r="Q49" i="8" s="1"/>
  <c r="P47" i="8"/>
  <c r="J47" i="8"/>
  <c r="I47" i="8"/>
  <c r="L47" i="8" s="1"/>
  <c r="M47" i="8" s="1"/>
  <c r="E47" i="8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K47" i="7" s="1"/>
  <c r="I47" i="7"/>
  <c r="C47" i="7"/>
  <c r="W35" i="7"/>
  <c r="Y35" i="7" s="1"/>
  <c r="P35" i="7"/>
  <c r="R35" i="7" s="1"/>
  <c r="J35" i="7"/>
  <c r="K35" i="7" s="1"/>
  <c r="I35" i="7"/>
  <c r="C35" i="7"/>
  <c r="E35" i="7" s="1"/>
  <c r="F35" i="7" s="1"/>
  <c r="W21" i="7"/>
  <c r="Y21" i="7" s="1"/>
  <c r="P21" i="7"/>
  <c r="R21" i="7" s="1"/>
  <c r="J21" i="7"/>
  <c r="K21" i="7" s="1"/>
  <c r="I21" i="7"/>
  <c r="L21" i="7" s="1"/>
  <c r="M21" i="7" s="1"/>
  <c r="C21" i="7"/>
  <c r="E21" i="7" s="1"/>
  <c r="F21" i="7" s="1"/>
  <c r="T25" i="7" l="1"/>
  <c r="S35" i="7"/>
  <c r="T35" i="7" s="1"/>
  <c r="L21" i="8"/>
  <c r="M21" i="8" s="1"/>
  <c r="K35" i="8"/>
  <c r="P49" i="7"/>
  <c r="E47" i="7"/>
  <c r="F47" i="7" s="1"/>
  <c r="C49" i="7"/>
  <c r="AA7" i="8"/>
  <c r="Z21" i="8"/>
  <c r="AA21" i="8" s="1"/>
  <c r="T7" i="8"/>
  <c r="S21" i="8"/>
  <c r="T21" i="8" s="1"/>
  <c r="K47" i="8"/>
  <c r="Y47" i="8"/>
  <c r="X49" i="8"/>
  <c r="L35" i="8"/>
  <c r="M35" i="8" s="1"/>
  <c r="K21" i="8"/>
  <c r="E21" i="8"/>
  <c r="F21" i="8" s="1"/>
  <c r="C49" i="8"/>
  <c r="D68" i="6"/>
  <c r="D35" i="7"/>
  <c r="D85" i="5"/>
  <c r="C68" i="5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R47" i="7"/>
  <c r="S47" i="7"/>
  <c r="T47" i="7" s="1"/>
  <c r="R47" i="8"/>
  <c r="S47" i="8"/>
  <c r="D47" i="8"/>
  <c r="D47" i="7"/>
  <c r="D35" i="8"/>
  <c r="C72" i="1"/>
  <c r="C55" i="1"/>
  <c r="D85" i="6"/>
  <c r="B15" i="6"/>
  <c r="D34" i="6"/>
  <c r="B12" i="6"/>
  <c r="D34" i="5"/>
  <c r="B12" i="5"/>
  <c r="J49" i="2"/>
  <c r="D51" i="5"/>
  <c r="I49" i="7"/>
  <c r="L49" i="7" s="1"/>
  <c r="M49" i="7" s="1"/>
  <c r="B13" i="5"/>
  <c r="C85" i="3"/>
  <c r="D85" i="3" s="1"/>
  <c r="C68" i="3"/>
  <c r="D68" i="3" s="1"/>
  <c r="W49" i="8"/>
  <c r="W49" i="7"/>
  <c r="Q49" i="4"/>
  <c r="J47" i="4"/>
  <c r="I47" i="4"/>
  <c r="C47" i="4"/>
  <c r="D39" i="4"/>
  <c r="J35" i="4"/>
  <c r="I35" i="4"/>
  <c r="E35" i="4"/>
  <c r="F35" i="4" s="1"/>
  <c r="D34" i="4"/>
  <c r="D33" i="4"/>
  <c r="D32" i="4"/>
  <c r="D31" i="4"/>
  <c r="D30" i="4"/>
  <c r="D28" i="4"/>
  <c r="D27" i="4"/>
  <c r="D26" i="4"/>
  <c r="D25" i="4"/>
  <c r="J21" i="4"/>
  <c r="I21" i="4"/>
  <c r="C21" i="4"/>
  <c r="F20" i="4"/>
  <c r="D20" i="4"/>
  <c r="F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L35" i="2" s="1"/>
  <c r="M35" i="2" s="1"/>
  <c r="C35" i="2"/>
  <c r="B35" i="2"/>
  <c r="W21" i="2"/>
  <c r="P21" i="2"/>
  <c r="J21" i="2"/>
  <c r="I21" i="2"/>
  <c r="C21" i="2"/>
  <c r="B21" i="2"/>
  <c r="R49" i="7" l="1"/>
  <c r="D49" i="8"/>
  <c r="L47" i="4"/>
  <c r="M47" i="4" s="1"/>
  <c r="K47" i="4"/>
  <c r="K35" i="4"/>
  <c r="L35" i="4"/>
  <c r="M35" i="4" s="1"/>
  <c r="C49" i="4"/>
  <c r="T47" i="8"/>
  <c r="S49" i="8"/>
  <c r="T49" i="8" s="1"/>
  <c r="R49" i="8"/>
  <c r="L47" i="2"/>
  <c r="M47" i="2" s="1"/>
  <c r="K21" i="4"/>
  <c r="L21" i="4"/>
  <c r="M21" i="4" s="1"/>
  <c r="Y47" i="2"/>
  <c r="Y35" i="2"/>
  <c r="AA21" i="2"/>
  <c r="W49" i="2"/>
  <c r="R47" i="2"/>
  <c r="S47" i="2"/>
  <c r="T47" i="2" s="1"/>
  <c r="R35" i="2"/>
  <c r="T21" i="2"/>
  <c r="P49" i="2"/>
  <c r="K47" i="2"/>
  <c r="K35" i="2"/>
  <c r="K21" i="2"/>
  <c r="L21" i="2"/>
  <c r="M21" i="2" s="1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C68" i="1"/>
  <c r="D21" i="1"/>
  <c r="D34" i="1" s="1"/>
  <c r="C34" i="1"/>
  <c r="K49" i="7"/>
  <c r="C34" i="3"/>
  <c r="D34" i="3" s="1"/>
  <c r="P49" i="4"/>
  <c r="W49" i="4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Y49" i="4" l="1"/>
  <c r="AA35" i="2"/>
  <c r="Z49" i="2"/>
  <c r="AA49" i="2" s="1"/>
  <c r="T35" i="2"/>
  <c r="S49" i="2"/>
  <c r="T49" i="2" s="1"/>
  <c r="R49" i="2"/>
  <c r="Z49" i="4"/>
  <c r="AA49" i="4" s="1"/>
  <c r="S49" i="4"/>
  <c r="T49" i="4" s="1"/>
  <c r="E49" i="4"/>
  <c r="F49" i="4" s="1"/>
  <c r="B48" i="3"/>
  <c r="B48" i="1" s="1"/>
  <c r="D48" i="1" s="1"/>
  <c r="B46" i="1"/>
  <c r="D46" i="1" s="1"/>
  <c r="B41" i="3"/>
  <c r="B41" i="1" s="1"/>
  <c r="D41" i="1" s="1"/>
  <c r="B50" i="3"/>
  <c r="B50" i="1"/>
  <c r="D50" i="1" s="1"/>
  <c r="B40" i="3"/>
  <c r="B40" i="1" s="1"/>
  <c r="D40" i="1" s="1"/>
  <c r="B43" i="3"/>
  <c r="B87" i="3" s="1"/>
  <c r="B39" i="3"/>
  <c r="B39" i="1" s="1"/>
  <c r="D39" i="1" s="1"/>
  <c r="B42" i="3"/>
  <c r="B42" i="1" s="1"/>
  <c r="D42" i="1" s="1"/>
  <c r="B44" i="3"/>
  <c r="B44" i="1" s="1"/>
  <c r="D44" i="1" s="1"/>
  <c r="B45" i="3"/>
  <c r="B49" i="3"/>
  <c r="B49" i="1" s="1"/>
  <c r="D49" i="1" s="1"/>
  <c r="B47" i="3"/>
  <c r="B47" i="1" s="1"/>
  <c r="D47" i="1" s="1"/>
  <c r="B38" i="3"/>
  <c r="B38" i="1" s="1"/>
  <c r="B43" i="1" l="1"/>
  <c r="D43" i="1" s="1"/>
  <c r="D38" i="1"/>
  <c r="B51" i="3"/>
  <c r="B13" i="3" l="1"/>
  <c r="D51" i="3"/>
  <c r="B16" i="3" l="1"/>
  <c r="C13" i="3" s="1"/>
  <c r="I49" i="4"/>
  <c r="L49" i="4" l="1"/>
  <c r="M49" i="4" s="1"/>
  <c r="K49" i="4"/>
  <c r="C12" i="3"/>
  <c r="C15" i="3"/>
  <c r="C14" i="3"/>
  <c r="C16" i="3" l="1"/>
  <c r="B67" i="1"/>
  <c r="D67" i="1"/>
  <c r="B67" i="5"/>
  <c r="B66" i="5"/>
  <c r="B66" i="1"/>
  <c r="D66" i="1" s="1"/>
  <c r="B56" i="5"/>
  <c r="B56" i="1" s="1"/>
  <c r="D56" i="1" s="1"/>
  <c r="B64" i="5"/>
  <c r="B64" i="1" s="1"/>
  <c r="D64" i="1" s="1"/>
  <c r="B57" i="5"/>
  <c r="B57" i="1" s="1"/>
  <c r="D57" i="1" s="1"/>
  <c r="B63" i="5"/>
  <c r="B63" i="1" s="1"/>
  <c r="D63" i="1" s="1"/>
  <c r="B60" i="5"/>
  <c r="B60" i="1" s="1"/>
  <c r="B59" i="5"/>
  <c r="B59" i="1" s="1"/>
  <c r="D59" i="1" s="1"/>
  <c r="B58" i="5"/>
  <c r="B58" i="1" s="1"/>
  <c r="D58" i="1" s="1"/>
  <c r="B61" i="5"/>
  <c r="B61" i="1" s="1"/>
  <c r="D61" i="1" s="1"/>
  <c r="B65" i="5"/>
  <c r="B65" i="1" s="1"/>
  <c r="D65" i="1" s="1"/>
  <c r="B62" i="5"/>
  <c r="B62" i="1" s="1"/>
  <c r="D62" i="1" s="1"/>
  <c r="B55" i="5"/>
  <c r="B55" i="1" s="1"/>
  <c r="B87" i="5" l="1"/>
  <c r="B68" i="1"/>
  <c r="B14" i="1" s="1"/>
  <c r="D55" i="1"/>
  <c r="D60" i="1"/>
  <c r="B87" i="1"/>
  <c r="B68" i="5"/>
  <c r="D68" i="1" l="1"/>
  <c r="D68" i="5"/>
  <c r="B14" i="5"/>
  <c r="B16" i="5" l="1"/>
  <c r="C15" i="5" l="1"/>
  <c r="C13" i="5"/>
  <c r="C12" i="5"/>
  <c r="C14" i="5"/>
  <c r="C16" i="5" l="1"/>
  <c r="B51" i="6"/>
  <c r="B13" i="6" s="1"/>
  <c r="B16" i="6" s="1"/>
  <c r="B45" i="1"/>
  <c r="D45" i="1" s="1"/>
  <c r="D51" i="1" s="1"/>
  <c r="I49" i="8" l="1"/>
  <c r="I49" i="2" s="1"/>
  <c r="L49" i="2" s="1"/>
  <c r="M49" i="2" s="1"/>
  <c r="D51" i="6"/>
  <c r="D88" i="6" s="1"/>
  <c r="C14" i="6"/>
  <c r="C12" i="6"/>
  <c r="C15" i="6"/>
  <c r="C13" i="6"/>
  <c r="B51" i="1"/>
  <c r="B13" i="1" s="1"/>
  <c r="K49" i="8" l="1"/>
  <c r="L49" i="8"/>
  <c r="M49" i="8" s="1"/>
  <c r="K49" i="2"/>
  <c r="C16" i="6"/>
  <c r="B16" i="1"/>
  <c r="C14" i="1" l="1"/>
  <c r="C15" i="1"/>
  <c r="C12" i="1"/>
  <c r="C13" i="1"/>
  <c r="C16" i="1" l="1"/>
</calcChain>
</file>

<file path=xl/sharedStrings.xml><?xml version="1.0" encoding="utf-8"?>
<sst xmlns="http://schemas.openxmlformats.org/spreadsheetml/2006/main" count="1188" uniqueCount="88">
  <si>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</si>
  <si>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</si>
  <si>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</si>
  <si>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</si>
  <si>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</si>
  <si>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</si>
  <si>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</si>
  <si>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</si>
  <si>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</si>
  <si>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</si>
  <si>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</si>
  <si>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</si>
  <si>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</si>
  <si>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</si>
  <si>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</si>
  <si>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</si>
  <si>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</si>
  <si>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</si>
  <si>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</si>
  <si>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</si>
  <si>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</si>
  <si>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</si>
  <si>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</si>
  <si>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</si>
  <si>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</si>
  <si>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</si>
  <si>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</si>
  <si>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</si>
  <si>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</si>
  <si>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</si>
  <si>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</si>
  <si>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</si>
  <si>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</si>
  <si>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</si>
  <si>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</si>
  <si>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</si>
  <si>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</si>
  <si>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</si>
  <si>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</si>
  <si>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</si>
  <si>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</si>
  <si>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</si>
  <si>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</si>
  <si>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</si>
  <si>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</si>
  <si>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</si>
  <si>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</si>
  <si>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</si>
  <si>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</si>
  <si>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</si>
  <si>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</si>
  <si>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</si>
  <si>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</si>
  <si>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</si>
  <si>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</si>
  <si>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</si>
  <si>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</si>
  <si>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</si>
  <si>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</si>
  <si>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</si>
  <si>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</si>
  <si>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</si>
  <si>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</si>
  <si>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</si>
  <si>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</si>
  <si>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</si>
  <si>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</si>
  <si>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</si>
  <si>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</si>
  <si>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</si>
  <si>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</si>
  <si>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</si>
  <si>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</si>
  <si>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</si>
  <si>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</si>
  <si>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</si>
  <si>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</si>
  <si>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</si>
  <si>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</si>
  <si>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</si>
  <si>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</si>
  <si>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</si>
  <si>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Elias Pina</t>
  </si>
  <si>
    <t>Monsenor Nouel</t>
  </si>
  <si>
    <t>OCTUBRE - DICIEMBRE  -2020</t>
  </si>
  <si>
    <t>OCTUBRE -2020</t>
  </si>
  <si>
    <t>NOVIEMBRE -2020</t>
  </si>
  <si>
    <t>DICIEMBRE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</si>
</sst>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6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3" fontId="3" fillId="5" borderId="11" xfId="0" applyNumberFormat="1" applyFont="1" applyFill="1" applyBorder="1" applyAlignment="1">
      <alignment horizontal="center"/>
    </xf>
    <xf numFmtId="1" fontId="7" fillId="11" borderId="11" xfId="2" applyNumberFormat="1" applyFont="1" applyFill="1" applyBorder="1" applyAlignment="1">
      <alignment horizontal="center" vertical="center"/>
    </xf>
    <xf numFmtId="1" fontId="7" fillId="10" borderId="11" xfId="2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rge%20Duran\REPORTES%20JORGE%20DURAN\Reporte%20Trimestral%20Reclamaciones%202016-2017-2018-2019-2020\Data%20Nueva%20Reporte%20Trimestral%20Reclamaciones%20Prestadoras%20OCTUBRE%20-%20DICIEMBRE%202020\Data%20Jahel\Reporte_Indotel%20Julio-Sep%202020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ort 1"/>
    </sheetNames>
    <sheetDataSet>
      <sheetData sheetId="0">
        <row r="3">
          <cell r="A3" t="str">
            <v>Count of Numero Caso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7"/>
  <sheetViews>
    <sheetView showGridLines="0" tabSelected="1" workbookViewId="0">
      <selection activeCell="A9" sqref="A9:A11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1" t="s">
        <v>66</v>
      </c>
      <c r="C2" s="112"/>
      <c r="D2" s="18"/>
    </row>
    <row r="3" spans="1:4" ht="15.75" thickBot="1" x14ac:dyDescent="0.3">
      <c r="A3" s="18"/>
      <c r="B3" s="113" t="s">
        <v>84</v>
      </c>
      <c r="C3" s="114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5" t="s">
        <v>67</v>
      </c>
      <c r="B6" s="116"/>
      <c r="C6" s="15"/>
      <c r="D6" s="18"/>
    </row>
    <row r="7" spans="1:4" x14ac:dyDescent="0.25">
      <c r="A7" s="117"/>
      <c r="B7" s="118"/>
      <c r="C7" s="16"/>
      <c r="D7" s="18"/>
    </row>
    <row r="8" spans="1:4" ht="15.75" thickBot="1" x14ac:dyDescent="0.3">
      <c r="A8" s="119"/>
      <c r="B8" s="120"/>
      <c r="C8" s="17"/>
      <c r="D8" s="18"/>
    </row>
    <row r="9" spans="1:4" x14ac:dyDescent="0.25">
      <c r="A9" s="121" t="s">
        <v>19</v>
      </c>
      <c r="B9" s="124" t="s">
        <v>65</v>
      </c>
      <c r="C9" s="127" t="s">
        <v>20</v>
      </c>
      <c r="D9" s="18"/>
    </row>
    <row r="10" spans="1:4" x14ac:dyDescent="0.25">
      <c r="A10" s="122"/>
      <c r="B10" s="125"/>
      <c r="C10" s="128"/>
      <c r="D10" s="18"/>
    </row>
    <row r="11" spans="1:4" ht="15.75" thickBot="1" x14ac:dyDescent="0.3">
      <c r="A11" s="123"/>
      <c r="B11" s="126"/>
      <c r="C11" s="129"/>
      <c r="D11" s="18"/>
    </row>
    <row r="12" spans="1:4" x14ac:dyDescent="0.25">
      <c r="A12" s="5" t="s">
        <v>21</v>
      </c>
      <c r="B12" s="83">
        <f>+B34</f>
        <v>34001</v>
      </c>
      <c r="C12" s="21">
        <f>+B12/B16</f>
        <v>0.20306620958205426</v>
      </c>
      <c r="D12" s="18"/>
    </row>
    <row r="13" spans="1:4" x14ac:dyDescent="0.25">
      <c r="A13" s="19" t="s">
        <v>22</v>
      </c>
      <c r="B13" s="20">
        <f>+B51</f>
        <v>80503</v>
      </c>
      <c r="C13" s="22">
        <f>+B13/B16</f>
        <v>0.48079289050275326</v>
      </c>
      <c r="D13" s="18"/>
    </row>
    <row r="14" spans="1:4" x14ac:dyDescent="0.25">
      <c r="A14" s="19" t="s">
        <v>23</v>
      </c>
      <c r="B14" s="20">
        <f>+B68</f>
        <v>31634</v>
      </c>
      <c r="C14" s="22">
        <f>+B14/B16</f>
        <v>0.1889296336554426</v>
      </c>
      <c r="D14" s="18"/>
    </row>
    <row r="15" spans="1:4" x14ac:dyDescent="0.25">
      <c r="A15" s="23" t="s">
        <v>18</v>
      </c>
      <c r="B15" s="24">
        <f>+B85</f>
        <v>21300</v>
      </c>
      <c r="C15" s="22">
        <f>+B15/B16</f>
        <v>0.12721126625974988</v>
      </c>
      <c r="D15" s="18"/>
    </row>
    <row r="16" spans="1:4" x14ac:dyDescent="0.25">
      <c r="A16" s="130" t="s">
        <v>24</v>
      </c>
      <c r="B16" s="132">
        <f>SUM(B12:B15)</f>
        <v>167438</v>
      </c>
      <c r="C16" s="134">
        <f>SUM(C12:C15)</f>
        <v>1</v>
      </c>
      <c r="D16" s="18"/>
    </row>
    <row r="17" spans="1:4" ht="15.75" thickBot="1" x14ac:dyDescent="0.3">
      <c r="A17" s="131"/>
      <c r="B17" s="133"/>
      <c r="C17" s="135"/>
      <c r="D17" s="18"/>
    </row>
    <row r="18" spans="1:4" x14ac:dyDescent="0.25">
      <c r="A18" s="105" t="s">
        <v>0</v>
      </c>
      <c r="B18" s="106"/>
      <c r="C18" s="106"/>
      <c r="D18" s="107"/>
    </row>
    <row r="19" spans="1:4" ht="15.75" thickBot="1" x14ac:dyDescent="0.3">
      <c r="A19" s="108"/>
      <c r="B19" s="109"/>
      <c r="C19" s="109"/>
      <c r="D19" s="110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OCTUBRE'!B21+'TOTAL POR MES NOVIEMBRE'!B21+'TOTAL POR MES DICIEMBRE'!B21</f>
        <v>3703</v>
      </c>
      <c r="C21" s="56">
        <f>+'TOTAL POR MES OCTUBRE'!C21+'TOTAL POR MES NOVIEMBRE'!C21+'TOTAL POR MES DICIEMBRE'!C21</f>
        <v>3211</v>
      </c>
      <c r="D21" s="49">
        <f>+B21-C21</f>
        <v>492</v>
      </c>
    </row>
    <row r="22" spans="1:4" x14ac:dyDescent="0.25">
      <c r="A22" s="4" t="s">
        <v>6</v>
      </c>
      <c r="B22" s="1">
        <f>+'TOTAL POR MES OCTUBRE'!B22+'TOTAL POR MES NOVIEMBRE'!B22+'TOTAL POR MES DICIEMBRE'!B22</f>
        <v>0</v>
      </c>
      <c r="C22" s="56">
        <f>+'TOTAL POR MES OCTUBRE'!C22+'TOTAL POR MES NOVIEMBRE'!C22+'TOTAL POR MES DICIEMBRE'!C22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OCTUBRE'!B23+'TOTAL POR MES NOVIEMBRE'!B23+'TOTAL POR MES DICIEMBRE'!B23</f>
        <v>379</v>
      </c>
      <c r="C23" s="56">
        <f>+'TOTAL POR MES OCTUBRE'!C23+'TOTAL POR MES NOVIEMBRE'!C23+'TOTAL POR MES DICIEMBRE'!C23</f>
        <v>329</v>
      </c>
      <c r="D23" s="3">
        <f t="shared" si="0"/>
        <v>50</v>
      </c>
    </row>
    <row r="24" spans="1:4" x14ac:dyDescent="0.25">
      <c r="A24" s="4" t="s">
        <v>8</v>
      </c>
      <c r="B24" s="1">
        <f>+'TOTAL POR MES OCTUBRE'!B24+'TOTAL POR MES NOVIEMBRE'!B24+'TOTAL POR MES DICIEMBRE'!B24</f>
        <v>730</v>
      </c>
      <c r="C24" s="56">
        <f>+'TOTAL POR MES OCTUBRE'!C24+'TOTAL POR MES NOVIEMBRE'!C24+'TOTAL POR MES DICIEMBRE'!C24</f>
        <v>648</v>
      </c>
      <c r="D24" s="3">
        <f t="shared" si="0"/>
        <v>82</v>
      </c>
    </row>
    <row r="25" spans="1:4" x14ac:dyDescent="0.25">
      <c r="A25" s="4" t="s">
        <v>9</v>
      </c>
      <c r="B25" s="1">
        <f>+'TOTAL POR MES OCTUBRE'!B25+'TOTAL POR MES NOVIEMBRE'!B25+'TOTAL POR MES DICIEMBRE'!B25</f>
        <v>0</v>
      </c>
      <c r="C25" s="56">
        <f>+'TOTAL POR MES OCTUBRE'!C25+'TOTAL POR MES NOVIEMBRE'!C25+'TOTAL POR MES DICIEMBRE'!C25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OCTUBRE'!B26+'TOTAL POR MES NOVIEMBRE'!B26+'TOTAL POR MES DICIEMBRE'!B26</f>
        <v>0</v>
      </c>
      <c r="C26" s="56">
        <f>+'TOTAL POR MES OCTUBRE'!C26+'TOTAL POR MES NOVIEMBRE'!C26+'TOTAL POR MES DICIEMBRE'!C26</f>
        <v>0</v>
      </c>
      <c r="D26" s="3">
        <f t="shared" si="0"/>
        <v>0</v>
      </c>
    </row>
    <row r="27" spans="1:4" x14ac:dyDescent="0.25">
      <c r="A27" s="4" t="s">
        <v>11</v>
      </c>
      <c r="B27" s="1">
        <f>+'TOTAL POR MES OCTUBRE'!B27+'TOTAL POR MES NOVIEMBRE'!B27+'TOTAL POR MES DICIEMBRE'!B27</f>
        <v>124</v>
      </c>
      <c r="C27" s="56">
        <f>+'TOTAL POR MES OCTUBRE'!C27+'TOTAL POR MES NOVIEMBRE'!C27+'TOTAL POR MES DICIEMBRE'!C27</f>
        <v>124</v>
      </c>
      <c r="D27" s="3">
        <f t="shared" si="0"/>
        <v>0</v>
      </c>
    </row>
    <row r="28" spans="1:4" x14ac:dyDescent="0.25">
      <c r="A28" s="4" t="s">
        <v>12</v>
      </c>
      <c r="B28" s="1">
        <f>+'TOTAL POR MES OCTUBRE'!B28+'TOTAL POR MES NOVIEMBRE'!B28+'TOTAL POR MES DICIEMBRE'!B28</f>
        <v>7945</v>
      </c>
      <c r="C28" s="56">
        <f>+'TOTAL POR MES OCTUBRE'!C28+'TOTAL POR MES NOVIEMBRE'!C28+'TOTAL POR MES DICIEMBRE'!C28</f>
        <v>7917</v>
      </c>
      <c r="D28" s="3">
        <f t="shared" si="0"/>
        <v>28</v>
      </c>
    </row>
    <row r="29" spans="1:4" x14ac:dyDescent="0.25">
      <c r="A29" s="4" t="s">
        <v>13</v>
      </c>
      <c r="B29" s="1">
        <f>+'TOTAL POR MES OCTUBRE'!B29+'TOTAL POR MES NOVIEMBRE'!B29+'TOTAL POR MES DICIEMBRE'!B29</f>
        <v>11593</v>
      </c>
      <c r="C29" s="56">
        <f>+'TOTAL POR MES OCTUBRE'!C29+'TOTAL POR MES NOVIEMBRE'!C29+'TOTAL POR MES DICIEMBRE'!C29</f>
        <v>11582</v>
      </c>
      <c r="D29" s="3">
        <f t="shared" si="0"/>
        <v>11</v>
      </c>
    </row>
    <row r="30" spans="1:4" x14ac:dyDescent="0.25">
      <c r="A30" s="4" t="s">
        <v>14</v>
      </c>
      <c r="B30" s="1">
        <f>+'TOTAL POR MES OCTUBRE'!B30+'TOTAL POR MES NOVIEMBRE'!B30+'TOTAL POR MES DICIEMBRE'!B30</f>
        <v>9527</v>
      </c>
      <c r="C30" s="56">
        <f>+'TOTAL POR MES OCTUBRE'!C30+'TOTAL POR MES NOVIEMBRE'!C30+'TOTAL POR MES DICIEMBRE'!C30</f>
        <v>8902</v>
      </c>
      <c r="D30" s="3">
        <f t="shared" si="0"/>
        <v>625</v>
      </c>
    </row>
    <row r="31" spans="1:4" x14ac:dyDescent="0.25">
      <c r="A31" s="4"/>
      <c r="B31" s="1">
        <f>+'TOTAL POR MES OCTUBRE'!B31+'TOTAL POR MES NOVIEMBRE'!B31+'TOTAL POR MES DICIEMBRE'!B31</f>
        <v>0</v>
      </c>
      <c r="C31" s="56">
        <f>+'TOTAL POR MES OCTUBRE'!C31+'TOTAL POR MES NOVIEMBRE'!C31+'TOTAL POR MES DICIEMBRE'!C31</f>
        <v>0</v>
      </c>
      <c r="D31" s="3">
        <f t="shared" si="0"/>
        <v>0</v>
      </c>
    </row>
    <row r="32" spans="1:4" x14ac:dyDescent="0.25">
      <c r="A32" s="4"/>
      <c r="B32" s="1">
        <f>+'TOTAL POR MES OCTUBRE'!B32+'TOTAL POR MES NOVIEMBRE'!B32+'TOTAL POR MES DICIEMBRE'!B32</f>
        <v>0</v>
      </c>
      <c r="C32" s="56">
        <f>+'TOTAL POR MES OCTUBRE'!C32+'TOTAL POR MES NOVIEMBRE'!C32+'TOTAL POR MES DICIEMBRE'!C32</f>
        <v>0</v>
      </c>
      <c r="D32" s="3">
        <f t="shared" si="0"/>
        <v>0</v>
      </c>
    </row>
    <row r="33" spans="1:4" x14ac:dyDescent="0.25">
      <c r="A33" s="4"/>
      <c r="B33" s="1">
        <f>+'TOTAL POR MES OCTUBRE'!B33+'TOTAL POR MES NOVIEMBRE'!B33+'TOTAL POR MES DICIEMBRE'!B33</f>
        <v>0</v>
      </c>
      <c r="C33" s="56">
        <f>+'TOTAL POR MES OCTUBRE'!C33+'TOTAL POR MES NOVIEMBRE'!C33+'TOTAL POR MES DICIEMBRE'!C33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34001</v>
      </c>
      <c r="C34" s="9">
        <f>SUM(C21:C33)</f>
        <v>32713</v>
      </c>
      <c r="D34" s="10">
        <f>SUM(D21:D33)</f>
        <v>1288</v>
      </c>
    </row>
    <row r="35" spans="1:4" x14ac:dyDescent="0.25">
      <c r="A35" s="105" t="s">
        <v>16</v>
      </c>
      <c r="B35" s="106"/>
      <c r="C35" s="106"/>
      <c r="D35" s="107"/>
    </row>
    <row r="36" spans="1:4" ht="15.75" thickBot="1" x14ac:dyDescent="0.3">
      <c r="A36" s="108"/>
      <c r="B36" s="109"/>
      <c r="C36" s="109"/>
      <c r="D36" s="110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OCTUBRE'!B38+'TOTAL POR MES NOVIEMBRE'!B38+'TOTAL POR MES DICIEMBRE'!B38</f>
        <v>11917</v>
      </c>
      <c r="C38" s="56">
        <f>+'TOTAL POR MES OCTUBRE'!C38+'TOTAL POR MES NOVIEMBRE'!C38+'TOTAL POR MES DICIEMBRE'!C38</f>
        <v>11858</v>
      </c>
      <c r="D38" s="49">
        <f>+B38-C38</f>
        <v>59</v>
      </c>
    </row>
    <row r="39" spans="1:4" x14ac:dyDescent="0.25">
      <c r="A39" s="4" t="s">
        <v>6</v>
      </c>
      <c r="B39" s="1">
        <f>+'TOTAL POR MES OCTUBRE'!B39+'TOTAL POR MES NOVIEMBRE'!B39+'TOTAL POR MES DICIEMBRE'!B39</f>
        <v>0</v>
      </c>
      <c r="C39" s="56">
        <f>+'TOTAL POR MES OCTUBRE'!C39+'TOTAL POR MES NOVIEMBRE'!C39+'TOTAL POR MES DICIEMBRE'!C39</f>
        <v>0</v>
      </c>
      <c r="D39" s="3">
        <f t="shared" ref="D39:D50" si="1">+B39-C39</f>
        <v>0</v>
      </c>
    </row>
    <row r="40" spans="1:4" x14ac:dyDescent="0.25">
      <c r="A40" s="4" t="s">
        <v>7</v>
      </c>
      <c r="B40" s="1">
        <f>+'TOTAL POR MES OCTUBRE'!B40+'TOTAL POR MES NOVIEMBRE'!B40+'TOTAL POR MES DICIEMBRE'!B40</f>
        <v>0</v>
      </c>
      <c r="C40" s="56">
        <f>+'TOTAL POR MES OCTUBRE'!C40+'TOTAL POR MES NOVIEMBRE'!C40+'TOTAL POR MES DICIEMBRE'!C40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OCTUBRE'!B41+'TOTAL POR MES NOVIEMBRE'!B41+'TOTAL POR MES DICIEMBRE'!B41</f>
        <v>0</v>
      </c>
      <c r="C41" s="56">
        <f>+'TOTAL POR MES OCTUBRE'!C41+'TOTAL POR MES NOVIEMBRE'!C41+'TOTAL POR MES DICIEMBRE'!C41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OCTUBRE'!B42+'TOTAL POR MES NOVIEMBRE'!B42+'TOTAL POR MES DICIEMBRE'!B42</f>
        <v>0</v>
      </c>
      <c r="C42" s="56">
        <f>+'TOTAL POR MES OCTUBRE'!C42+'TOTAL POR MES NOVIEMBRE'!C42+'TOTAL POR MES DICIEMBRE'!C42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OCTUBRE'!B43+'TOTAL POR MES NOVIEMBRE'!B43+'TOTAL POR MES DICIEMBRE'!B43</f>
        <v>51483</v>
      </c>
      <c r="C43" s="56">
        <f>+'TOTAL POR MES OCTUBRE'!C43+'TOTAL POR MES NOVIEMBRE'!C43+'TOTAL POR MES DICIEMBRE'!C43</f>
        <v>51108</v>
      </c>
      <c r="D43" s="3">
        <f t="shared" si="1"/>
        <v>375</v>
      </c>
    </row>
    <row r="44" spans="1:4" x14ac:dyDescent="0.25">
      <c r="A44" s="4" t="s">
        <v>11</v>
      </c>
      <c r="B44" s="1">
        <f>+'TOTAL POR MES OCTUBRE'!B44+'TOTAL POR MES NOVIEMBRE'!B44+'TOTAL POR MES DICIEMBRE'!B44</f>
        <v>21</v>
      </c>
      <c r="C44" s="56">
        <f>+'TOTAL POR MES OCTUBRE'!C44+'TOTAL POR MES NOVIEMBRE'!C44+'TOTAL POR MES DICIEMBRE'!C44</f>
        <v>21</v>
      </c>
      <c r="D44" s="3">
        <f t="shared" si="1"/>
        <v>0</v>
      </c>
    </row>
    <row r="45" spans="1:4" x14ac:dyDescent="0.25">
      <c r="A45" s="4" t="s">
        <v>12</v>
      </c>
      <c r="B45" s="1">
        <f>+'TOTAL POR MES OCTUBRE'!B45+'TOTAL POR MES NOVIEMBRE'!B45+'TOTAL POR MES DICIEMBRE'!B45</f>
        <v>17082</v>
      </c>
      <c r="C45" s="56">
        <f>+'TOTAL POR MES OCTUBRE'!C45+'TOTAL POR MES NOVIEMBRE'!C45+'TOTAL POR MES DICIEMBRE'!C45</f>
        <v>16552</v>
      </c>
      <c r="D45" s="3">
        <f t="shared" si="1"/>
        <v>530</v>
      </c>
    </row>
    <row r="46" spans="1:4" x14ac:dyDescent="0.25">
      <c r="A46" s="4" t="s">
        <v>13</v>
      </c>
      <c r="B46" s="1">
        <f>+'TOTAL POR MES OCTUBRE'!B46+'TOTAL POR MES NOVIEMBRE'!B46+'TOTAL POR MES DICIEMBRE'!B46</f>
        <v>0</v>
      </c>
      <c r="C46" s="56">
        <f>+'TOTAL POR MES OCTUBRE'!C46+'TOTAL POR MES NOVIEMBRE'!C46+'TOTAL POR MES DICIEMBRE'!C46</f>
        <v>0</v>
      </c>
      <c r="D46" s="3">
        <f t="shared" si="1"/>
        <v>0</v>
      </c>
    </row>
    <row r="47" spans="1:4" x14ac:dyDescent="0.25">
      <c r="A47" s="4" t="s">
        <v>14</v>
      </c>
      <c r="B47" s="1">
        <f>+'TOTAL POR MES OCTUBRE'!B47+'TOTAL POR MES NOVIEMBRE'!B47+'TOTAL POR MES DICIEMBRE'!B47</f>
        <v>0</v>
      </c>
      <c r="C47" s="56">
        <f>+'TOTAL POR MES OCTUBRE'!C47+'TOTAL POR MES NOVIEMBRE'!C47+'TOTAL POR MES DICIEMBRE'!C47</f>
        <v>0</v>
      </c>
      <c r="D47" s="3">
        <f t="shared" si="1"/>
        <v>0</v>
      </c>
    </row>
    <row r="48" spans="1:4" x14ac:dyDescent="0.25">
      <c r="A48" s="4"/>
      <c r="B48" s="1">
        <f>+'TOTAL POR MES OCTUBRE'!B48+'TOTAL POR MES NOVIEMBRE'!B48+'TOTAL POR MES DICIEMBRE'!B48</f>
        <v>0</v>
      </c>
      <c r="C48" s="56">
        <f>+'TOTAL POR MES OCTUBRE'!C48+'TOTAL POR MES NOVIEMBRE'!C48+'TOTAL POR MES DICIEMBRE'!C48</f>
        <v>0</v>
      </c>
      <c r="D48" s="3">
        <f t="shared" si="1"/>
        <v>0</v>
      </c>
    </row>
    <row r="49" spans="1:4" x14ac:dyDescent="0.25">
      <c r="A49" s="4"/>
      <c r="B49" s="1">
        <f>+'TOTAL POR MES OCTUBRE'!B49+'TOTAL POR MES NOVIEMBRE'!B49+'TOTAL POR MES DICIEMBRE'!B49</f>
        <v>0</v>
      </c>
      <c r="C49" s="56">
        <f>+'TOTAL POR MES OCTUBRE'!C49+'TOTAL POR MES NOVIEMBRE'!C49+'TOTAL POR MES DICIEMBRE'!C49</f>
        <v>0</v>
      </c>
      <c r="D49" s="3">
        <f t="shared" si="1"/>
        <v>0</v>
      </c>
    </row>
    <row r="50" spans="1:4" x14ac:dyDescent="0.25">
      <c r="A50" s="4"/>
      <c r="B50" s="1">
        <f>+'TOTAL POR MES OCTUBRE'!B50+'TOTAL POR MES NOVIEMBRE'!B50+'TOTAL POR MES DICIEMBRE'!B50</f>
        <v>0</v>
      </c>
      <c r="C50" s="56">
        <f>+'TOTAL POR MES OCTUBRE'!C50+'TOTAL POR MES NOVIEMBRE'!C50+'TOTAL POR MES DICIEMBRE'!C50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80503</v>
      </c>
      <c r="C51" s="9">
        <f>SUM(C38:C50)</f>
        <v>79539</v>
      </c>
      <c r="D51" s="57">
        <f>SUM(D38:D50)</f>
        <v>964</v>
      </c>
    </row>
    <row r="52" spans="1:4" x14ac:dyDescent="0.25">
      <c r="A52" s="105" t="s">
        <v>17</v>
      </c>
      <c r="B52" s="106"/>
      <c r="C52" s="106"/>
      <c r="D52" s="107"/>
    </row>
    <row r="53" spans="1:4" ht="15.75" thickBot="1" x14ac:dyDescent="0.3">
      <c r="A53" s="108"/>
      <c r="B53" s="109"/>
      <c r="C53" s="109"/>
      <c r="D53" s="110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OCTUBRE'!B55+'TOTAL POR MES NOVIEMBRE'!B55+'TOTAL POR MES DICIEMBRE'!B55</f>
        <v>366</v>
      </c>
      <c r="C55" s="56">
        <f>+'TOTAL POR MES OCTUBRE'!C55+'TOTAL POR MES NOVIEMBRE'!C55+'TOTAL POR MES DICIEMBRE'!C55</f>
        <v>281</v>
      </c>
      <c r="D55" s="49">
        <f>+B55-C55</f>
        <v>85</v>
      </c>
    </row>
    <row r="56" spans="1:4" x14ac:dyDescent="0.25">
      <c r="A56" s="4" t="s">
        <v>6</v>
      </c>
      <c r="B56" s="1">
        <f>+'TOTAL POR MES OCTUBRE'!B56+'TOTAL POR MES NOVIEMBRE'!B56+'TOTAL POR MES DICIEMBRE'!B56</f>
        <v>0</v>
      </c>
      <c r="C56" s="56">
        <f>+'TOTAL POR MES OCTUBRE'!C56+'TOTAL POR MES NOVIEMBRE'!C56+'TOTAL POR MES DICIEMBRE'!C56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OCTUBRE'!B57+'TOTAL POR MES NOVIEMBRE'!B57+'TOTAL POR MES DICIEMBRE'!B57</f>
        <v>70</v>
      </c>
      <c r="C57" s="56">
        <f>+'TOTAL POR MES OCTUBRE'!C57+'TOTAL POR MES NOVIEMBRE'!C57+'TOTAL POR MES DICIEMBRE'!C57</f>
        <v>56</v>
      </c>
      <c r="D57" s="3">
        <f t="shared" si="2"/>
        <v>14</v>
      </c>
    </row>
    <row r="58" spans="1:4" x14ac:dyDescent="0.25">
      <c r="A58" s="4" t="s">
        <v>8</v>
      </c>
      <c r="B58" s="1">
        <f>+'TOTAL POR MES OCTUBRE'!B58+'TOTAL POR MES NOVIEMBRE'!B58+'TOTAL POR MES DICIEMBRE'!B58</f>
        <v>154</v>
      </c>
      <c r="C58" s="56">
        <f>+'TOTAL POR MES OCTUBRE'!C58+'TOTAL POR MES NOVIEMBRE'!C58+'TOTAL POR MES DICIEMBRE'!C58</f>
        <v>129</v>
      </c>
      <c r="D58" s="3">
        <f t="shared" si="2"/>
        <v>25</v>
      </c>
    </row>
    <row r="59" spans="1:4" x14ac:dyDescent="0.25">
      <c r="A59" s="4" t="s">
        <v>9</v>
      </c>
      <c r="B59" s="1">
        <f>+'TOTAL POR MES OCTUBRE'!B59+'TOTAL POR MES NOVIEMBRE'!B59+'TOTAL POR MES DICIEMBRE'!B59</f>
        <v>0</v>
      </c>
      <c r="C59" s="56">
        <f>+'TOTAL POR MES OCTUBRE'!C59+'TOTAL POR MES NOVIEMBRE'!C59+'TOTAL POR MES DICIEMBRE'!C59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OCTUBRE'!B60+'TOTAL POR MES NOVIEMBRE'!B60+'TOTAL POR MES DICIEMBRE'!B60</f>
        <v>0</v>
      </c>
      <c r="C60" s="56">
        <f>+'TOTAL POR MES OCTUBRE'!C60+'TOTAL POR MES NOVIEMBRE'!C60+'TOTAL POR MES DICIEMBRE'!C60</f>
        <v>0</v>
      </c>
      <c r="D60" s="3">
        <f t="shared" si="2"/>
        <v>0</v>
      </c>
    </row>
    <row r="61" spans="1:4" x14ac:dyDescent="0.25">
      <c r="A61" s="4" t="s">
        <v>11</v>
      </c>
      <c r="B61" s="1">
        <f>+'TOTAL POR MES OCTUBRE'!B61+'TOTAL POR MES NOVIEMBRE'!B61+'TOTAL POR MES DICIEMBRE'!B61</f>
        <v>20</v>
      </c>
      <c r="C61" s="56">
        <f>+'TOTAL POR MES OCTUBRE'!C61+'TOTAL POR MES NOVIEMBRE'!C61+'TOTAL POR MES DICIEMBRE'!C61</f>
        <v>20</v>
      </c>
      <c r="D61" s="3">
        <f t="shared" si="2"/>
        <v>0</v>
      </c>
    </row>
    <row r="62" spans="1:4" x14ac:dyDescent="0.25">
      <c r="A62" s="4" t="s">
        <v>12</v>
      </c>
      <c r="B62" s="1">
        <f>+'TOTAL POR MES OCTUBRE'!B62+'TOTAL POR MES NOVIEMBRE'!B62+'TOTAL POR MES DICIEMBRE'!B62</f>
        <v>1990</v>
      </c>
      <c r="C62" s="56">
        <f>+'TOTAL POR MES OCTUBRE'!C62+'TOTAL POR MES NOVIEMBRE'!C62+'TOTAL POR MES DICIEMBRE'!C62</f>
        <v>1979</v>
      </c>
      <c r="D62" s="3">
        <f t="shared" si="2"/>
        <v>11</v>
      </c>
    </row>
    <row r="63" spans="1:4" x14ac:dyDescent="0.25">
      <c r="A63" s="4" t="s">
        <v>13</v>
      </c>
      <c r="B63" s="1">
        <f>+'TOTAL POR MES OCTUBRE'!B63+'TOTAL POR MES NOVIEMBRE'!B63+'TOTAL POR MES DICIEMBRE'!B63</f>
        <v>16334</v>
      </c>
      <c r="C63" s="56">
        <f>+'TOTAL POR MES OCTUBRE'!C63+'TOTAL POR MES NOVIEMBRE'!C63+'TOTAL POR MES DICIEMBRE'!C63</f>
        <v>16311</v>
      </c>
      <c r="D63" s="3">
        <f t="shared" si="2"/>
        <v>23</v>
      </c>
    </row>
    <row r="64" spans="1:4" x14ac:dyDescent="0.25">
      <c r="A64" s="4" t="s">
        <v>14</v>
      </c>
      <c r="B64" s="1">
        <f>+'TOTAL POR MES OCTUBRE'!B64+'TOTAL POR MES NOVIEMBRE'!B64+'TOTAL POR MES DICIEMBRE'!B64</f>
        <v>12700</v>
      </c>
      <c r="C64" s="56">
        <f>+'TOTAL POR MES OCTUBRE'!C64+'TOTAL POR MES NOVIEMBRE'!C64+'TOTAL POR MES DICIEMBRE'!C64</f>
        <v>12520</v>
      </c>
      <c r="D64" s="3">
        <f t="shared" si="2"/>
        <v>180</v>
      </c>
    </row>
    <row r="65" spans="1:4" x14ac:dyDescent="0.25">
      <c r="A65" s="4"/>
      <c r="B65" s="1">
        <f>+'TOTAL POR MES OCTUBRE'!B65+'TOTAL POR MES NOVIEMBRE'!B65+'TOTAL POR MES DICIEMBRE'!B65</f>
        <v>0</v>
      </c>
      <c r="C65" s="56">
        <f>+'TOTAL POR MES OCTUBRE'!C65+'TOTAL POR MES NOVIEMBRE'!C65+'TOTAL POR MES DICIEMBRE'!C65</f>
        <v>0</v>
      </c>
      <c r="D65" s="3">
        <f t="shared" si="2"/>
        <v>0</v>
      </c>
    </row>
    <row r="66" spans="1:4" x14ac:dyDescent="0.25">
      <c r="A66" s="4"/>
      <c r="B66" s="1">
        <f>+'TOTAL POR MES OCTUBRE'!B66+'TOTAL POR MES NOVIEMBRE'!B66+'TOTAL POR MES DICIEMBRE'!B66</f>
        <v>0</v>
      </c>
      <c r="C66" s="56">
        <f>+'TOTAL POR MES OCTUBRE'!C66+'TOTAL POR MES NOVIEMBRE'!C66+'TOTAL POR MES DICIEMBRE'!C66</f>
        <v>0</v>
      </c>
      <c r="D66" s="3">
        <f t="shared" si="2"/>
        <v>0</v>
      </c>
    </row>
    <row r="67" spans="1:4" x14ac:dyDescent="0.25">
      <c r="A67" s="4"/>
      <c r="B67" s="1">
        <f>+'TOTAL POR MES OCTUBRE'!B67+'TOTAL POR MES NOVIEMBRE'!B67+'TOTAL POR MES DICIEMBRE'!B67</f>
        <v>0</v>
      </c>
      <c r="C67" s="56">
        <f>+'TOTAL POR MES OCTUBRE'!C67+'TOTAL POR MES NOVIEMBRE'!C67+'TOTAL POR MES DICIEMBRE'!C67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31634</v>
      </c>
      <c r="C68" s="9">
        <f>SUM(C55:C67)</f>
        <v>31296</v>
      </c>
      <c r="D68" s="57">
        <f>SUM(D55:D67)</f>
        <v>338</v>
      </c>
    </row>
    <row r="69" spans="1:4" x14ac:dyDescent="0.25">
      <c r="A69" s="105" t="s">
        <v>18</v>
      </c>
      <c r="B69" s="106"/>
      <c r="C69" s="106"/>
      <c r="D69" s="107"/>
    </row>
    <row r="70" spans="1:4" ht="15.75" thickBot="1" x14ac:dyDescent="0.3">
      <c r="A70" s="108"/>
      <c r="B70" s="109"/>
      <c r="C70" s="109"/>
      <c r="D70" s="110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OCTUBRE'!B72+'TOTAL POR MES NOVIEMBRE'!B72+'TOTAL POR MES DICIEMBRE'!B72</f>
        <v>787</v>
      </c>
      <c r="C72" s="56">
        <f>+'TOTAL POR MES OCTUBRE'!C72+'TOTAL POR MES NOVIEMBRE'!C72+'TOTAL POR MES DICIEMBRE'!C72</f>
        <v>648</v>
      </c>
      <c r="D72" s="49">
        <f>+B72-C72</f>
        <v>139</v>
      </c>
    </row>
    <row r="73" spans="1:4" x14ac:dyDescent="0.25">
      <c r="A73" s="4" t="s">
        <v>6</v>
      </c>
      <c r="B73" s="1">
        <f>+'TOTAL POR MES OCTUBRE'!B73+'TOTAL POR MES NOVIEMBRE'!B73+'TOTAL POR MES DICIEMBRE'!B73</f>
        <v>0</v>
      </c>
      <c r="C73" s="56">
        <f>+'TOTAL POR MES OCTUBRE'!C73+'TOTAL POR MES NOVIEMBRE'!C73+'TOTAL POR MES DICIEMBRE'!C73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OCTUBRE'!B74+'TOTAL POR MES NOVIEMBRE'!B74+'TOTAL POR MES DICIEMBRE'!B74</f>
        <v>90</v>
      </c>
      <c r="C74" s="56">
        <f>+'TOTAL POR MES OCTUBRE'!C74+'TOTAL POR MES NOVIEMBRE'!C74+'TOTAL POR MES DICIEMBRE'!C74</f>
        <v>63</v>
      </c>
      <c r="D74" s="3">
        <f t="shared" si="3"/>
        <v>27</v>
      </c>
    </row>
    <row r="75" spans="1:4" x14ac:dyDescent="0.25">
      <c r="A75" s="4" t="s">
        <v>8</v>
      </c>
      <c r="B75" s="1">
        <f>+'TOTAL POR MES OCTUBRE'!B75+'TOTAL POR MES NOVIEMBRE'!B75+'TOTAL POR MES DICIEMBRE'!B75</f>
        <v>115</v>
      </c>
      <c r="C75" s="56">
        <f>+'TOTAL POR MES OCTUBRE'!C75+'TOTAL POR MES NOVIEMBRE'!C75+'TOTAL POR MES DICIEMBRE'!C75</f>
        <v>98</v>
      </c>
      <c r="D75" s="3">
        <f t="shared" si="3"/>
        <v>17</v>
      </c>
    </row>
    <row r="76" spans="1:4" x14ac:dyDescent="0.25">
      <c r="A76" s="4" t="s">
        <v>9</v>
      </c>
      <c r="B76" s="1">
        <f>+'TOTAL POR MES OCTUBRE'!B76+'TOTAL POR MES NOVIEMBRE'!B76+'TOTAL POR MES DICIEMBRE'!B76</f>
        <v>0</v>
      </c>
      <c r="C76" s="56">
        <f>+'TOTAL POR MES OCTUBRE'!C76+'TOTAL POR MES NOVIEMBRE'!C76+'TOTAL POR MES DICIEMBRE'!C76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OCTUBRE'!B77+'TOTAL POR MES NOVIEMBRE'!B77+'TOTAL POR MES DICIEMBRE'!B77</f>
        <v>0</v>
      </c>
      <c r="C77" s="56">
        <f>+'TOTAL POR MES OCTUBRE'!C77+'TOTAL POR MES NOVIEMBRE'!C77+'TOTAL POR MES DICIEMBRE'!C77</f>
        <v>0</v>
      </c>
      <c r="D77" s="3">
        <f t="shared" si="3"/>
        <v>0</v>
      </c>
    </row>
    <row r="78" spans="1:4" x14ac:dyDescent="0.25">
      <c r="A78" s="4" t="s">
        <v>11</v>
      </c>
      <c r="B78" s="1">
        <f>+'TOTAL POR MES OCTUBRE'!B78+'TOTAL POR MES NOVIEMBRE'!B78+'TOTAL POR MES DICIEMBRE'!B78</f>
        <v>9</v>
      </c>
      <c r="C78" s="56">
        <f>+'TOTAL POR MES OCTUBRE'!C78+'TOTAL POR MES NOVIEMBRE'!C78+'TOTAL POR MES DICIEMBRE'!C78</f>
        <v>9</v>
      </c>
      <c r="D78" s="3">
        <f t="shared" si="3"/>
        <v>0</v>
      </c>
    </row>
    <row r="79" spans="1:4" x14ac:dyDescent="0.25">
      <c r="A79" s="4" t="s">
        <v>12</v>
      </c>
      <c r="B79" s="1">
        <f>+'TOTAL POR MES OCTUBRE'!B79+'TOTAL POR MES NOVIEMBRE'!B79+'TOTAL POR MES DICIEMBRE'!B79</f>
        <v>2226</v>
      </c>
      <c r="C79" s="56">
        <f>+'TOTAL POR MES OCTUBRE'!C79+'TOTAL POR MES NOVIEMBRE'!C79+'TOTAL POR MES DICIEMBRE'!C79</f>
        <v>2222</v>
      </c>
      <c r="D79" s="3">
        <f t="shared" si="3"/>
        <v>4</v>
      </c>
    </row>
    <row r="80" spans="1:4" x14ac:dyDescent="0.25">
      <c r="A80" s="4" t="s">
        <v>13</v>
      </c>
      <c r="B80" s="1">
        <f>+'TOTAL POR MES OCTUBRE'!B80+'TOTAL POR MES NOVIEMBRE'!B80+'TOTAL POR MES DICIEMBRE'!B80</f>
        <v>12531</v>
      </c>
      <c r="C80" s="56">
        <f>+'TOTAL POR MES OCTUBRE'!C80+'TOTAL POR MES NOVIEMBRE'!C80+'TOTAL POR MES DICIEMBRE'!C80</f>
        <v>12511</v>
      </c>
      <c r="D80" s="3">
        <f t="shared" si="3"/>
        <v>20</v>
      </c>
    </row>
    <row r="81" spans="1:4" x14ac:dyDescent="0.25">
      <c r="A81" s="4" t="s">
        <v>14</v>
      </c>
      <c r="B81" s="1">
        <f>+'TOTAL POR MES OCTUBRE'!B81+'TOTAL POR MES NOVIEMBRE'!B81+'TOTAL POR MES DICIEMBRE'!B81</f>
        <v>5542</v>
      </c>
      <c r="C81" s="56">
        <f>+'TOTAL POR MES OCTUBRE'!C81+'TOTAL POR MES NOVIEMBRE'!C81+'TOTAL POR MES DICIEMBRE'!C81</f>
        <v>5408</v>
      </c>
      <c r="D81" s="3">
        <f t="shared" si="3"/>
        <v>134</v>
      </c>
    </row>
    <row r="82" spans="1:4" x14ac:dyDescent="0.25">
      <c r="A82" s="4"/>
      <c r="B82" s="1">
        <f>+'TOTAL POR MES OCTUBRE'!B82+'TOTAL POR MES NOVIEMBRE'!B82+'TOTAL POR MES DICIEMBRE'!B82</f>
        <v>0</v>
      </c>
      <c r="C82" s="56">
        <f>+'TOTAL POR MES OCTUBRE'!C82+'TOTAL POR MES NOVIEMBRE'!C82+'TOTAL POR MES DICIEMBRE'!C82</f>
        <v>0</v>
      </c>
      <c r="D82" s="3">
        <f t="shared" si="3"/>
        <v>0</v>
      </c>
    </row>
    <row r="83" spans="1:4" x14ac:dyDescent="0.25">
      <c r="A83" s="4"/>
      <c r="B83" s="1">
        <f>+'TOTAL POR MES OCTUBRE'!B83+'TOTAL POR MES NOVIEMBRE'!B83+'TOTAL POR MES DICIEMBRE'!B83</f>
        <v>0</v>
      </c>
      <c r="C83" s="56">
        <f>+'TOTAL POR MES OCTUBRE'!C83+'TOTAL POR MES NOVIEMBRE'!C83+'TOTAL POR MES DICIEMBRE'!C83</f>
        <v>0</v>
      </c>
      <c r="D83" s="3">
        <f t="shared" si="3"/>
        <v>0</v>
      </c>
    </row>
    <row r="84" spans="1:4" x14ac:dyDescent="0.25">
      <c r="A84" s="4"/>
      <c r="B84" s="1">
        <f>+'TOTAL POR MES OCTUBRE'!B84+'TOTAL POR MES NOVIEMBRE'!B84+'TOTAL POR MES DICIEMBRE'!B84</f>
        <v>0</v>
      </c>
      <c r="C84" s="56">
        <f>+'TOTAL POR MES OCTUBRE'!C84+'TOTAL POR MES NOVIEMBRE'!C84+'TOTAL POR MES DICIEMBRE'!C84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21300</v>
      </c>
      <c r="C85" s="13">
        <f>SUM(C72:C84)</f>
        <v>20959</v>
      </c>
      <c r="D85" s="90">
        <f>SUM(D72:D84)</f>
        <v>341</v>
      </c>
    </row>
    <row r="87" spans="1:4" x14ac:dyDescent="0.25">
      <c r="A87" s="4" t="s">
        <v>10</v>
      </c>
      <c r="B87" s="102">
        <f>+B77+B60+B43+B26</f>
        <v>51483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workbookViewId="0">
      <selection activeCell="B2" sqref="B2:D2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ht="16.5" x14ac:dyDescent="0.25">
      <c r="B1" s="111" t="s">
        <v>66</v>
      </c>
      <c r="C1" s="143"/>
      <c r="D1" s="112"/>
    </row>
    <row r="2" spans="1:27" ht="17.25" thickBot="1" x14ac:dyDescent="0.3">
      <c r="B2" s="113" t="str">
        <f>+'TOTAL TRIMESTRE '!B3:C3</f>
        <v>OCTUBRE - DICIEMBRE  -2020</v>
      </c>
      <c r="C2" s="144"/>
      <c r="D2" s="114"/>
    </row>
    <row r="3" spans="1:27" ht="15.75" thickBot="1" x14ac:dyDescent="0.3"/>
    <row r="4" spans="1:27" x14ac:dyDescent="0.25">
      <c r="A4" s="25"/>
      <c r="B4" s="140" t="s">
        <v>68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71</v>
      </c>
      <c r="X4" s="141"/>
      <c r="Y4" s="142"/>
      <c r="Z4" s="25"/>
      <c r="AA4" s="25"/>
    </row>
    <row r="5" spans="1:27" x14ac:dyDescent="0.25">
      <c r="A5" s="138" t="s">
        <v>25</v>
      </c>
      <c r="B5" s="139" t="s">
        <v>26</v>
      </c>
      <c r="C5" s="139" t="s">
        <v>27</v>
      </c>
      <c r="D5" s="136" t="s">
        <v>28</v>
      </c>
      <c r="E5" s="139" t="s">
        <v>29</v>
      </c>
      <c r="F5" s="136" t="s">
        <v>30</v>
      </c>
      <c r="G5" s="27"/>
      <c r="H5" s="138" t="s">
        <v>25</v>
      </c>
      <c r="I5" s="139" t="s">
        <v>26</v>
      </c>
      <c r="J5" s="139" t="s">
        <v>27</v>
      </c>
      <c r="K5" s="136" t="s">
        <v>28</v>
      </c>
      <c r="L5" s="139" t="s">
        <v>29</v>
      </c>
      <c r="M5" s="136" t="s">
        <v>30</v>
      </c>
      <c r="N5" s="26"/>
      <c r="O5" s="138" t="s">
        <v>25</v>
      </c>
      <c r="P5" s="139" t="s">
        <v>26</v>
      </c>
      <c r="Q5" s="139" t="s">
        <v>27</v>
      </c>
      <c r="R5" s="136" t="s">
        <v>28</v>
      </c>
      <c r="S5" s="139" t="s">
        <v>29</v>
      </c>
      <c r="T5" s="136" t="s">
        <v>30</v>
      </c>
      <c r="U5" s="26"/>
      <c r="V5" s="138" t="s">
        <v>25</v>
      </c>
      <c r="W5" s="139" t="s">
        <v>26</v>
      </c>
      <c r="X5" s="139" t="s">
        <v>27</v>
      </c>
      <c r="Y5" s="136" t="s">
        <v>28</v>
      </c>
      <c r="Z5" s="139" t="s">
        <v>29</v>
      </c>
      <c r="AA5" s="136" t="s">
        <v>30</v>
      </c>
    </row>
    <row r="6" spans="1:27" x14ac:dyDescent="0.25">
      <c r="A6" s="138"/>
      <c r="B6" s="139"/>
      <c r="C6" s="139"/>
      <c r="D6" s="136"/>
      <c r="E6" s="139"/>
      <c r="F6" s="136"/>
      <c r="G6" s="28"/>
      <c r="H6" s="138"/>
      <c r="I6" s="139"/>
      <c r="J6" s="139"/>
      <c r="K6" s="136"/>
      <c r="L6" s="139"/>
      <c r="M6" s="136"/>
      <c r="N6" s="26"/>
      <c r="O6" s="138"/>
      <c r="P6" s="139"/>
      <c r="Q6" s="139"/>
      <c r="R6" s="136"/>
      <c r="S6" s="139"/>
      <c r="T6" s="136"/>
      <c r="U6" s="26"/>
      <c r="V6" s="138"/>
      <c r="W6" s="139"/>
      <c r="X6" s="139"/>
      <c r="Y6" s="136"/>
      <c r="Z6" s="139"/>
      <c r="AA6" s="136"/>
    </row>
    <row r="7" spans="1:27" ht="16.5" x14ac:dyDescent="0.25">
      <c r="A7" s="66" t="s">
        <v>31</v>
      </c>
      <c r="B7" s="29">
        <f>+'TOTAL OCTUBRE POR REGIÓN'!B7+'TOTAL NOVIEMBRE POR REGIÓN'!B7+'TOTAL DICIEMBRE POR REGIÓN'!B7</f>
        <v>561</v>
      </c>
      <c r="C7" s="30">
        <f>+'TOTAL OCTUBRE POR REGIÓN'!C7+'TOTAL NOVIEMBRE POR REGIÓN'!C7+'TOTAL DICIEMBRE POR REGIÓN'!C7</f>
        <v>548</v>
      </c>
      <c r="D7" s="86">
        <f t="shared" ref="D7:D21" si="0">+C7/B7</f>
        <v>0.97682709447415328</v>
      </c>
      <c r="E7" s="68">
        <f t="shared" ref="E7:E21" si="1">+B7-C7</f>
        <v>13</v>
      </c>
      <c r="F7" s="86">
        <f t="shared" ref="F7:F21" si="2">+E7/B7</f>
        <v>2.3172905525846704E-2</v>
      </c>
      <c r="G7" s="25"/>
      <c r="H7" s="66" t="s">
        <v>31</v>
      </c>
      <c r="I7" s="29">
        <f>+'TOTAL OCTUBRE POR REGIÓN'!I7+'TOTAL NOVIEMBRE POR REGIÓN'!I7+'TOTAL DICIEMBRE POR REGIÓN'!I7</f>
        <v>0</v>
      </c>
      <c r="J7" s="29">
        <f>+'TOTAL OCTUBRE POR REGIÓN'!J7+'TOTAL NOVIEMBRE POR REGIÓN'!J7+'TOTAL DICIEMBRE POR REGIÓN'!J7</f>
        <v>0</v>
      </c>
      <c r="K7" s="67" t="e">
        <f t="shared" ref="K7:K21" si="3">+J7/I7</f>
        <v>#DIV/0!</v>
      </c>
      <c r="L7" s="30">
        <f t="shared" ref="L7:L21" si="4">+I7-J7</f>
        <v>0</v>
      </c>
      <c r="M7" s="69" t="e">
        <f t="shared" ref="M7:M21" si="5">+L7/I7</f>
        <v>#DIV/0!</v>
      </c>
      <c r="N7" s="26"/>
      <c r="O7" s="66" t="s">
        <v>31</v>
      </c>
      <c r="P7" s="29">
        <f>+'TOTAL OCTUBRE POR REGIÓN'!P7+'TOTAL NOVIEMBRE POR REGIÓN'!P7+'TOTAL DICIEMBRE POR REGIÓN'!P7</f>
        <v>552</v>
      </c>
      <c r="Q7" s="29">
        <f>+'TOTAL OCTUBRE POR REGIÓN'!Q7+'TOTAL NOVIEMBRE POR REGIÓN'!Q7+'TOTAL DICIEMBRE POR REGIÓN'!Q7</f>
        <v>550</v>
      </c>
      <c r="R7" s="86">
        <f t="shared" ref="R7:R21" si="6">+Q7/P7</f>
        <v>0.99637681159420288</v>
      </c>
      <c r="S7" s="30">
        <f t="shared" ref="S7:S20" si="7">+P7-Q7</f>
        <v>2</v>
      </c>
      <c r="T7" s="86">
        <f t="shared" ref="T7:T21" si="8">+S7/P7</f>
        <v>3.6231884057971015E-3</v>
      </c>
      <c r="U7" s="26"/>
      <c r="V7" s="66" t="s">
        <v>31</v>
      </c>
      <c r="W7" s="29">
        <f>+'TOTAL OCTUBRE POR REGIÓN'!W7+'TOTAL NOVIEMBRE POR REGIÓN'!W7+'TOTAL DICIEMBRE POR REGIÓN'!W7</f>
        <v>252</v>
      </c>
      <c r="X7" s="29">
        <f>+'TOTAL OCTUBRE POR REGIÓN'!X7+'TOTAL NOVIEMBRE POR REGIÓN'!X7+'TOTAL DICIEMBRE POR REGIÓN'!X7</f>
        <v>248</v>
      </c>
      <c r="Y7" s="86">
        <f t="shared" ref="Y7:Y21" si="9">+X7/W7</f>
        <v>0.98412698412698407</v>
      </c>
      <c r="Z7" s="30">
        <f t="shared" ref="Z7:Z20" si="10">+W7-X7</f>
        <v>4</v>
      </c>
      <c r="AA7" s="86">
        <f t="shared" ref="AA7:AA21" si="11">+Z7/W7</f>
        <v>1.5873015873015872E-2</v>
      </c>
    </row>
    <row r="8" spans="1:27" ht="16.5" x14ac:dyDescent="0.25">
      <c r="A8" s="66" t="s">
        <v>32</v>
      </c>
      <c r="B8" s="29">
        <f>+'TOTAL OCTUBRE POR REGIÓN'!B8+'TOTAL NOVIEMBRE POR REGIÓN'!B8+'TOTAL DICIEMBRE POR REGIÓN'!B8</f>
        <v>209</v>
      </c>
      <c r="C8" s="30">
        <f>+'TOTAL OCTUBRE POR REGIÓN'!C8+'TOTAL NOVIEMBRE POR REGIÓN'!C8+'TOTAL DICIEMBRE POR REGIÓN'!C8</f>
        <v>202</v>
      </c>
      <c r="D8" s="86">
        <f t="shared" si="0"/>
        <v>0.96650717703349287</v>
      </c>
      <c r="E8" s="68">
        <f t="shared" si="1"/>
        <v>7</v>
      </c>
      <c r="F8" s="86">
        <f t="shared" si="2"/>
        <v>3.3492822966507178E-2</v>
      </c>
      <c r="G8" s="25"/>
      <c r="H8" s="66" t="s">
        <v>32</v>
      </c>
      <c r="I8" s="29">
        <f>+'TOTAL OCTUBRE POR REGIÓN'!I8+'TOTAL NOVIEMBRE POR REGIÓN'!I8+'TOTAL DICIEMBRE POR REGIÓN'!I8</f>
        <v>0</v>
      </c>
      <c r="J8" s="29">
        <f>+'TOTAL OCTUBRE POR REGIÓN'!J8+'TOTAL NOVIEMBRE POR REGIÓN'!J8+'TOTAL DICIEMBRE POR REGIÓN'!J8</f>
        <v>0</v>
      </c>
      <c r="K8" s="69" t="e">
        <f t="shared" si="3"/>
        <v>#DIV/0!</v>
      </c>
      <c r="L8" s="30">
        <f t="shared" si="4"/>
        <v>0</v>
      </c>
      <c r="M8" s="69" t="e">
        <f t="shared" si="5"/>
        <v>#DIV/0!</v>
      </c>
      <c r="N8" s="26"/>
      <c r="O8" s="66" t="s">
        <v>32</v>
      </c>
      <c r="P8" s="29">
        <f>+'TOTAL OCTUBRE POR REGIÓN'!P8+'TOTAL NOVIEMBRE POR REGIÓN'!P8+'TOTAL DICIEMBRE POR REGIÓN'!P8</f>
        <v>206</v>
      </c>
      <c r="Q8" s="29">
        <f>+'TOTAL OCTUBRE POR REGIÓN'!Q8+'TOTAL NOVIEMBRE POR REGIÓN'!Q8+'TOTAL DICIEMBRE POR REGIÓN'!Q8</f>
        <v>205</v>
      </c>
      <c r="R8" s="86">
        <f t="shared" si="6"/>
        <v>0.99514563106796117</v>
      </c>
      <c r="S8" s="30">
        <f t="shared" si="7"/>
        <v>1</v>
      </c>
      <c r="T8" s="86">
        <f t="shared" si="8"/>
        <v>4.8543689320388345E-3</v>
      </c>
      <c r="U8" s="26"/>
      <c r="V8" s="66" t="s">
        <v>32</v>
      </c>
      <c r="W8" s="29">
        <f>+'TOTAL OCTUBRE POR REGIÓN'!W8+'TOTAL NOVIEMBRE POR REGIÓN'!W8+'TOTAL DICIEMBRE POR REGIÓN'!W8</f>
        <v>175</v>
      </c>
      <c r="X8" s="29">
        <f>+'TOTAL OCTUBRE POR REGIÓN'!X8+'TOTAL NOVIEMBRE POR REGIÓN'!X8+'TOTAL DICIEMBRE POR REGIÓN'!X8</f>
        <v>174</v>
      </c>
      <c r="Y8" s="86">
        <f t="shared" si="9"/>
        <v>0.99428571428571433</v>
      </c>
      <c r="Z8" s="30">
        <f t="shared" si="10"/>
        <v>1</v>
      </c>
      <c r="AA8" s="86">
        <f t="shared" si="11"/>
        <v>5.7142857142857143E-3</v>
      </c>
    </row>
    <row r="9" spans="1:27" x14ac:dyDescent="0.25">
      <c r="A9" s="66" t="s">
        <v>33</v>
      </c>
      <c r="B9" s="29">
        <f>+'TOTAL OCTUBRE POR REGIÓN'!B9+'TOTAL NOVIEMBRE POR REGIÓN'!B9+'TOTAL DICIEMBRE POR REGIÓN'!B9</f>
        <v>172</v>
      </c>
      <c r="C9" s="30">
        <f>+'TOTAL OCTUBRE POR REGIÓN'!C9+'TOTAL NOVIEMBRE POR REGIÓN'!C9+'TOTAL DICIEMBRE POR REGIÓN'!C9</f>
        <v>167</v>
      </c>
      <c r="D9" s="86">
        <f t="shared" si="0"/>
        <v>0.97093023255813948</v>
      </c>
      <c r="E9" s="68">
        <f t="shared" si="1"/>
        <v>5</v>
      </c>
      <c r="F9" s="86">
        <f t="shared" si="2"/>
        <v>2.9069767441860465E-2</v>
      </c>
      <c r="G9" s="25"/>
      <c r="H9" s="66" t="s">
        <v>33</v>
      </c>
      <c r="I9" s="29">
        <f>+'TOTAL OCTUBRE POR REGIÓN'!I9+'TOTAL NOVIEMBRE POR REGIÓN'!I9+'TOTAL DICIEMBRE POR REGIÓN'!I9</f>
        <v>0</v>
      </c>
      <c r="J9" s="29">
        <f>+'TOTAL OCTUBRE POR REGIÓN'!J9+'TOTAL NOVIEMBRE POR REGIÓN'!J9+'TOTAL DICIEMBRE POR REGIÓN'!J9</f>
        <v>0</v>
      </c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33</v>
      </c>
      <c r="P9" s="29">
        <f>+'TOTAL OCTUBRE POR REGIÓN'!P9+'TOTAL NOVIEMBRE POR REGIÓN'!P9+'TOTAL DICIEMBRE POR REGIÓN'!P9</f>
        <v>196</v>
      </c>
      <c r="Q9" s="29">
        <f>+'TOTAL OCTUBRE POR REGIÓN'!Q9+'TOTAL NOVIEMBRE POR REGIÓN'!Q9+'TOTAL DICIEMBRE POR REGIÓN'!Q9</f>
        <v>195</v>
      </c>
      <c r="R9" s="86">
        <f t="shared" si="6"/>
        <v>0.99489795918367352</v>
      </c>
      <c r="S9" s="30">
        <f t="shared" si="7"/>
        <v>1</v>
      </c>
      <c r="T9" s="86">
        <f t="shared" si="8"/>
        <v>5.1020408163265302E-3</v>
      </c>
      <c r="U9" s="26"/>
      <c r="V9" s="66" t="s">
        <v>33</v>
      </c>
      <c r="W9" s="29">
        <f>+'TOTAL OCTUBRE POR REGIÓN'!W9+'TOTAL NOVIEMBRE POR REGIÓN'!W9+'TOTAL DICIEMBRE POR REGIÓN'!W9</f>
        <v>368</v>
      </c>
      <c r="X9" s="29">
        <f>+'TOTAL OCTUBRE POR REGIÓN'!X9+'TOTAL NOVIEMBRE POR REGIÓN'!X9+'TOTAL DICIEMBRE POR REGIÓN'!X9</f>
        <v>366</v>
      </c>
      <c r="Y9" s="86">
        <f t="shared" si="9"/>
        <v>0.99456521739130432</v>
      </c>
      <c r="Z9" s="30">
        <f t="shared" si="10"/>
        <v>2</v>
      </c>
      <c r="AA9" s="86">
        <f t="shared" si="11"/>
        <v>5.434782608695652E-3</v>
      </c>
    </row>
    <row r="10" spans="1:27" x14ac:dyDescent="0.25">
      <c r="A10" s="66" t="s">
        <v>34</v>
      </c>
      <c r="B10" s="29">
        <f>+'TOTAL OCTUBRE POR REGIÓN'!B10+'TOTAL NOVIEMBRE POR REGIÓN'!B10+'TOTAL DICIEMBRE POR REGIÓN'!B10</f>
        <v>86</v>
      </c>
      <c r="C10" s="30">
        <f>+'TOTAL OCTUBRE POR REGIÓN'!C10+'TOTAL NOVIEMBRE POR REGIÓN'!C10+'TOTAL DICIEMBRE POR REGIÓN'!C10</f>
        <v>84</v>
      </c>
      <c r="D10" s="86">
        <f t="shared" si="0"/>
        <v>0.97674418604651159</v>
      </c>
      <c r="E10" s="68">
        <f t="shared" si="1"/>
        <v>2</v>
      </c>
      <c r="F10" s="86">
        <f t="shared" si="2"/>
        <v>2.3255813953488372E-2</v>
      </c>
      <c r="G10" s="25"/>
      <c r="H10" s="66" t="s">
        <v>34</v>
      </c>
      <c r="I10" s="29">
        <f>+'TOTAL OCTUBRE POR REGIÓN'!I10+'TOTAL NOVIEMBRE POR REGIÓN'!I10+'TOTAL DICIEMBRE POR REGIÓN'!I10</f>
        <v>0</v>
      </c>
      <c r="J10" s="29">
        <f>+'TOTAL OCTUBRE POR REGIÓN'!J10+'TOTAL NOVIEMBRE POR REGIÓN'!J10+'TOTAL DICIEMBRE POR REGIÓN'!J10</f>
        <v>0</v>
      </c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34</v>
      </c>
      <c r="P10" s="29">
        <f>+'TOTAL OCTUBRE POR REGIÓN'!P10+'TOTAL NOVIEMBRE POR REGIÓN'!P10+'TOTAL DICIEMBRE POR REGIÓN'!P10</f>
        <v>110</v>
      </c>
      <c r="Q10" s="29">
        <f>+'TOTAL OCTUBRE POR REGIÓN'!Q10+'TOTAL NOVIEMBRE POR REGIÓN'!Q10+'TOTAL DICIEMBRE POR REGIÓN'!Q10</f>
        <v>108</v>
      </c>
      <c r="R10" s="86">
        <f t="shared" si="6"/>
        <v>0.98181818181818181</v>
      </c>
      <c r="S10" s="30">
        <f t="shared" si="7"/>
        <v>2</v>
      </c>
      <c r="T10" s="86">
        <f t="shared" si="8"/>
        <v>1.8181818181818181E-2</v>
      </c>
      <c r="U10" s="26"/>
      <c r="V10" s="66" t="s">
        <v>34</v>
      </c>
      <c r="W10" s="29">
        <f>+'TOTAL OCTUBRE POR REGIÓN'!W10+'TOTAL NOVIEMBRE POR REGIÓN'!W10+'TOTAL DICIEMBRE POR REGIÓN'!W10</f>
        <v>253</v>
      </c>
      <c r="X10" s="29">
        <f>+'TOTAL OCTUBRE POR REGIÓN'!X10+'TOTAL NOVIEMBRE POR REGIÓN'!X10+'TOTAL DICIEMBRE POR REGIÓN'!X10</f>
        <v>250</v>
      </c>
      <c r="Y10" s="86">
        <f t="shared" si="9"/>
        <v>0.98814229249011853</v>
      </c>
      <c r="Z10" s="30">
        <f t="shared" si="10"/>
        <v>3</v>
      </c>
      <c r="AA10" s="86">
        <f t="shared" si="11"/>
        <v>1.1857707509881422E-2</v>
      </c>
    </row>
    <row r="11" spans="1:27" x14ac:dyDescent="0.25">
      <c r="A11" s="66" t="s">
        <v>35</v>
      </c>
      <c r="B11" s="29">
        <f>+'TOTAL OCTUBRE POR REGIÓN'!B11+'TOTAL NOVIEMBRE POR REGIÓN'!B11+'TOTAL DICIEMBRE POR REGIÓN'!B11</f>
        <v>81</v>
      </c>
      <c r="C11" s="30">
        <f>+'TOTAL OCTUBRE POR REGIÓN'!C11+'TOTAL NOVIEMBRE POR REGIÓN'!C11+'TOTAL DICIEMBRE POR REGIÓN'!C11</f>
        <v>77</v>
      </c>
      <c r="D11" s="86">
        <f t="shared" si="0"/>
        <v>0.95061728395061729</v>
      </c>
      <c r="E11" s="68">
        <f t="shared" si="1"/>
        <v>4</v>
      </c>
      <c r="F11" s="86">
        <f t="shared" si="2"/>
        <v>4.9382716049382713E-2</v>
      </c>
      <c r="G11" s="25"/>
      <c r="H11" s="66" t="s">
        <v>35</v>
      </c>
      <c r="I11" s="29">
        <f>+'TOTAL OCTUBRE POR REGIÓN'!I11+'TOTAL NOVIEMBRE POR REGIÓN'!I11+'TOTAL DICIEMBRE POR REGIÓN'!I11</f>
        <v>0</v>
      </c>
      <c r="J11" s="29">
        <f>+'TOTAL OCTUBRE POR REGIÓN'!J11+'TOTAL NOVIEMBRE POR REGIÓN'!J11+'TOTAL DICIEMBRE POR REGIÓN'!J11</f>
        <v>0</v>
      </c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35</v>
      </c>
      <c r="P11" s="29">
        <f>+'TOTAL OCTUBRE POR REGIÓN'!P11+'TOTAL NOVIEMBRE POR REGIÓN'!P11+'TOTAL DICIEMBRE POR REGIÓN'!P11</f>
        <v>88</v>
      </c>
      <c r="Q11" s="29">
        <f>+'TOTAL OCTUBRE POR REGIÓN'!Q11+'TOTAL NOVIEMBRE POR REGIÓN'!Q11+'TOTAL DICIEMBRE POR REGIÓN'!Q11</f>
        <v>88</v>
      </c>
      <c r="R11" s="86">
        <f t="shared" si="6"/>
        <v>1</v>
      </c>
      <c r="S11" s="30">
        <f t="shared" si="7"/>
        <v>0</v>
      </c>
      <c r="T11" s="86">
        <f t="shared" si="8"/>
        <v>0</v>
      </c>
      <c r="U11" s="26"/>
      <c r="V11" s="66" t="s">
        <v>35</v>
      </c>
      <c r="W11" s="29">
        <f>+'TOTAL OCTUBRE POR REGIÓN'!W11+'TOTAL NOVIEMBRE POR REGIÓN'!W11+'TOTAL DICIEMBRE POR REGIÓN'!W11</f>
        <v>79</v>
      </c>
      <c r="X11" s="29">
        <f>+'TOTAL OCTUBRE POR REGIÓN'!X11+'TOTAL NOVIEMBRE POR REGIÓN'!X11+'TOTAL DICIEMBRE POR REGIÓN'!X11</f>
        <v>78</v>
      </c>
      <c r="Y11" s="86">
        <f t="shared" si="9"/>
        <v>0.98734177215189878</v>
      </c>
      <c r="Z11" s="30">
        <f t="shared" si="10"/>
        <v>1</v>
      </c>
      <c r="AA11" s="86">
        <f t="shared" si="11"/>
        <v>1.2658227848101266E-2</v>
      </c>
    </row>
    <row r="12" spans="1:27" ht="16.5" x14ac:dyDescent="0.25">
      <c r="A12" s="66" t="s">
        <v>36</v>
      </c>
      <c r="B12" s="29">
        <f>+'TOTAL OCTUBRE POR REGIÓN'!B12+'TOTAL NOVIEMBRE POR REGIÓN'!B12+'TOTAL DICIEMBRE POR REGIÓN'!B12</f>
        <v>104</v>
      </c>
      <c r="C12" s="30">
        <f>+'TOTAL OCTUBRE POR REGIÓN'!C12+'TOTAL NOVIEMBRE POR REGIÓN'!C12+'TOTAL DICIEMBRE POR REGIÓN'!C12</f>
        <v>99</v>
      </c>
      <c r="D12" s="86">
        <f t="shared" si="0"/>
        <v>0.95192307692307687</v>
      </c>
      <c r="E12" s="68">
        <f t="shared" si="1"/>
        <v>5</v>
      </c>
      <c r="F12" s="86">
        <f t="shared" si="2"/>
        <v>4.807692307692308E-2</v>
      </c>
      <c r="G12" s="25"/>
      <c r="H12" s="66" t="s">
        <v>36</v>
      </c>
      <c r="I12" s="29">
        <f>+'TOTAL OCTUBRE POR REGIÓN'!I12+'TOTAL NOVIEMBRE POR REGIÓN'!I12+'TOTAL DICIEMBRE POR REGIÓN'!I12</f>
        <v>0</v>
      </c>
      <c r="J12" s="29">
        <f>+'TOTAL OCTUBRE POR REGIÓN'!J12+'TOTAL NOVIEMBRE POR REGIÓN'!J12+'TOTAL DICIEMBRE POR REGIÓN'!J12</f>
        <v>0</v>
      </c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f>+'TOTAL OCTUBRE POR REGIÓN'!P12+'TOTAL NOVIEMBRE POR REGIÓN'!P12+'TOTAL DICIEMBRE POR REGIÓN'!P12</f>
        <v>88</v>
      </c>
      <c r="Q12" s="29">
        <f>+'TOTAL OCTUBRE POR REGIÓN'!Q12+'TOTAL NOVIEMBRE POR REGIÓN'!Q12+'TOTAL DICIEMBRE POR REGIÓN'!Q12</f>
        <v>88</v>
      </c>
      <c r="R12" s="86">
        <f t="shared" si="6"/>
        <v>1</v>
      </c>
      <c r="S12" s="30">
        <f t="shared" si="7"/>
        <v>0</v>
      </c>
      <c r="T12" s="86">
        <f t="shared" si="8"/>
        <v>0</v>
      </c>
      <c r="U12" s="26"/>
      <c r="V12" s="66" t="s">
        <v>36</v>
      </c>
      <c r="W12" s="29">
        <f>+'TOTAL OCTUBRE POR REGIÓN'!W12+'TOTAL NOVIEMBRE POR REGIÓN'!W12+'TOTAL DICIEMBRE POR REGIÓN'!W12</f>
        <v>118</v>
      </c>
      <c r="X12" s="29">
        <f>+'TOTAL OCTUBRE POR REGIÓN'!X12+'TOTAL NOVIEMBRE POR REGIÓN'!X12+'TOTAL DICIEMBRE POR REGIÓN'!X12</f>
        <v>117</v>
      </c>
      <c r="Y12" s="86">
        <f t="shared" si="9"/>
        <v>0.99152542372881358</v>
      </c>
      <c r="Z12" s="30">
        <f t="shared" si="10"/>
        <v>1</v>
      </c>
      <c r="AA12" s="86">
        <f t="shared" si="11"/>
        <v>8.4745762711864406E-3</v>
      </c>
    </row>
    <row r="13" spans="1:27" x14ac:dyDescent="0.25">
      <c r="A13" s="66" t="s">
        <v>37</v>
      </c>
      <c r="B13" s="29">
        <f>+'TOTAL OCTUBRE POR REGIÓN'!B13+'TOTAL NOVIEMBRE POR REGIÓN'!B13+'TOTAL DICIEMBRE POR REGIÓN'!B13</f>
        <v>74</v>
      </c>
      <c r="C13" s="30">
        <f>+'TOTAL OCTUBRE POR REGIÓN'!C13+'TOTAL NOVIEMBRE POR REGIÓN'!C13+'TOTAL DICIEMBRE POR REGIÓN'!C13</f>
        <v>72</v>
      </c>
      <c r="D13" s="86">
        <f t="shared" si="0"/>
        <v>0.97297297297297303</v>
      </c>
      <c r="E13" s="68">
        <f t="shared" si="1"/>
        <v>2</v>
      </c>
      <c r="F13" s="86">
        <f t="shared" si="2"/>
        <v>2.7027027027027029E-2</v>
      </c>
      <c r="G13" s="25"/>
      <c r="H13" s="66" t="s">
        <v>37</v>
      </c>
      <c r="I13" s="29">
        <f>+'TOTAL OCTUBRE POR REGIÓN'!I13+'TOTAL NOVIEMBRE POR REGIÓN'!I13+'TOTAL DICIEMBRE POR REGIÓN'!I13</f>
        <v>0</v>
      </c>
      <c r="J13" s="29">
        <f>+'TOTAL OCTUBRE POR REGIÓN'!J13+'TOTAL NOVIEMBRE POR REGIÓN'!J13+'TOTAL DICIEMBRE POR REGIÓN'!J13</f>
        <v>0</v>
      </c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37</v>
      </c>
      <c r="P13" s="29">
        <f>+'TOTAL OCTUBRE POR REGIÓN'!P13+'TOTAL NOVIEMBRE POR REGIÓN'!P13+'TOTAL DICIEMBRE POR REGIÓN'!P13</f>
        <v>102</v>
      </c>
      <c r="Q13" s="29">
        <f>+'TOTAL OCTUBRE POR REGIÓN'!Q13+'TOTAL NOVIEMBRE POR REGIÓN'!Q13+'TOTAL DICIEMBRE POR REGIÓN'!Q13</f>
        <v>102</v>
      </c>
      <c r="R13" s="86">
        <f t="shared" si="6"/>
        <v>1</v>
      </c>
      <c r="S13" s="30">
        <f t="shared" si="7"/>
        <v>0</v>
      </c>
      <c r="T13" s="86">
        <f t="shared" si="8"/>
        <v>0</v>
      </c>
      <c r="U13" s="26"/>
      <c r="V13" s="66" t="s">
        <v>37</v>
      </c>
      <c r="W13" s="29">
        <f>+'TOTAL OCTUBRE POR REGIÓN'!W13+'TOTAL NOVIEMBRE POR REGIÓN'!W13+'TOTAL DICIEMBRE POR REGIÓN'!W13</f>
        <v>87</v>
      </c>
      <c r="X13" s="29">
        <f>+'TOTAL OCTUBRE POR REGIÓN'!X13+'TOTAL NOVIEMBRE POR REGIÓN'!X13+'TOTAL DICIEMBRE POR REGIÓN'!X13</f>
        <v>86</v>
      </c>
      <c r="Y13" s="86">
        <f t="shared" si="9"/>
        <v>0.9885057471264368</v>
      </c>
      <c r="Z13" s="30">
        <f t="shared" si="10"/>
        <v>1</v>
      </c>
      <c r="AA13" s="86">
        <f t="shared" si="11"/>
        <v>1.1494252873563218E-2</v>
      </c>
    </row>
    <row r="14" spans="1:27" ht="16.5" x14ac:dyDescent="0.25">
      <c r="A14" s="66" t="s">
        <v>38</v>
      </c>
      <c r="B14" s="29">
        <f>+'TOTAL OCTUBRE POR REGIÓN'!B14+'TOTAL NOVIEMBRE POR REGIÓN'!B14+'TOTAL DICIEMBRE POR REGIÓN'!B14</f>
        <v>248</v>
      </c>
      <c r="C14" s="30">
        <f>+'TOTAL OCTUBRE POR REGIÓN'!C14+'TOTAL NOVIEMBRE POR REGIÓN'!C14+'TOTAL DICIEMBRE POR REGIÓN'!C14</f>
        <v>244</v>
      </c>
      <c r="D14" s="86">
        <f t="shared" si="0"/>
        <v>0.9838709677419355</v>
      </c>
      <c r="E14" s="68">
        <f t="shared" si="1"/>
        <v>4</v>
      </c>
      <c r="F14" s="86">
        <f t="shared" si="2"/>
        <v>1.6129032258064516E-2</v>
      </c>
      <c r="G14" s="25"/>
      <c r="H14" s="66" t="s">
        <v>38</v>
      </c>
      <c r="I14" s="29">
        <f>+'TOTAL OCTUBRE POR REGIÓN'!I14+'TOTAL NOVIEMBRE POR REGIÓN'!I14+'TOTAL DICIEMBRE POR REGIÓN'!I14</f>
        <v>0</v>
      </c>
      <c r="J14" s="29">
        <f>+'TOTAL OCTUBRE POR REGIÓN'!J14+'TOTAL NOVIEMBRE POR REGIÓN'!J14+'TOTAL DICIEMBRE POR REGIÓN'!J14</f>
        <v>0</v>
      </c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f>+'TOTAL OCTUBRE POR REGIÓN'!P14+'TOTAL NOVIEMBRE POR REGIÓN'!P14+'TOTAL DICIEMBRE POR REGIÓN'!P14</f>
        <v>327</v>
      </c>
      <c r="Q14" s="29">
        <f>+'TOTAL OCTUBRE POR REGIÓN'!Q14+'TOTAL NOVIEMBRE POR REGIÓN'!Q14+'TOTAL DICIEMBRE POR REGIÓN'!Q14</f>
        <v>323</v>
      </c>
      <c r="R14" s="86">
        <f t="shared" si="6"/>
        <v>0.98776758409785936</v>
      </c>
      <c r="S14" s="30">
        <f t="shared" si="7"/>
        <v>4</v>
      </c>
      <c r="T14" s="86">
        <f t="shared" si="8"/>
        <v>1.2232415902140673E-2</v>
      </c>
      <c r="U14" s="26"/>
      <c r="V14" s="66" t="s">
        <v>38</v>
      </c>
      <c r="W14" s="29">
        <f>+'TOTAL OCTUBRE POR REGIÓN'!W14+'TOTAL NOVIEMBRE POR REGIÓN'!W14+'TOTAL DICIEMBRE POR REGIÓN'!W14</f>
        <v>115</v>
      </c>
      <c r="X14" s="29">
        <f>+'TOTAL OCTUBRE POR REGIÓN'!X14+'TOTAL NOVIEMBRE POR REGIÓN'!X14+'TOTAL DICIEMBRE POR REGIÓN'!X14</f>
        <v>113</v>
      </c>
      <c r="Y14" s="86">
        <f t="shared" si="9"/>
        <v>0.9826086956521739</v>
      </c>
      <c r="Z14" s="30">
        <f t="shared" si="10"/>
        <v>2</v>
      </c>
      <c r="AA14" s="86">
        <f t="shared" si="11"/>
        <v>1.7391304347826087E-2</v>
      </c>
    </row>
    <row r="15" spans="1:27" ht="16.5" x14ac:dyDescent="0.25">
      <c r="A15" s="66" t="s">
        <v>39</v>
      </c>
      <c r="B15" s="29">
        <f>+'TOTAL OCTUBRE POR REGIÓN'!B15+'TOTAL NOVIEMBRE POR REGIÓN'!B15+'TOTAL DICIEMBRE POR REGIÓN'!B15</f>
        <v>337</v>
      </c>
      <c r="C15" s="30">
        <f>+'TOTAL OCTUBRE POR REGIÓN'!C15+'TOTAL NOVIEMBRE POR REGIÓN'!C15+'TOTAL DICIEMBRE POR REGIÓN'!C15</f>
        <v>326</v>
      </c>
      <c r="D15" s="86">
        <f t="shared" si="0"/>
        <v>0.96735905044510384</v>
      </c>
      <c r="E15" s="68">
        <f t="shared" si="1"/>
        <v>11</v>
      </c>
      <c r="F15" s="86">
        <f t="shared" si="2"/>
        <v>3.2640949554896145E-2</v>
      </c>
      <c r="G15" s="25"/>
      <c r="H15" s="66" t="s">
        <v>39</v>
      </c>
      <c r="I15" s="29">
        <f>+'TOTAL OCTUBRE POR REGIÓN'!I15+'TOTAL NOVIEMBRE POR REGIÓN'!I15+'TOTAL DICIEMBRE POR REGIÓN'!I15</f>
        <v>0</v>
      </c>
      <c r="J15" s="29">
        <f>+'TOTAL OCTUBRE POR REGIÓN'!J15+'TOTAL NOVIEMBRE POR REGIÓN'!J15+'TOTAL DICIEMBRE POR REGIÓN'!J15</f>
        <v>0</v>
      </c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f>+'TOTAL OCTUBRE POR REGIÓN'!P15+'TOTAL NOVIEMBRE POR REGIÓN'!P15+'TOTAL DICIEMBRE POR REGIÓN'!P15</f>
        <v>348</v>
      </c>
      <c r="Q15" s="29">
        <f>+'TOTAL OCTUBRE POR REGIÓN'!Q15+'TOTAL NOVIEMBRE POR REGIÓN'!Q15+'TOTAL DICIEMBRE POR REGIÓN'!Q15</f>
        <v>343</v>
      </c>
      <c r="R15" s="86">
        <f t="shared" si="6"/>
        <v>0.98563218390804597</v>
      </c>
      <c r="S15" s="30">
        <f t="shared" si="7"/>
        <v>5</v>
      </c>
      <c r="T15" s="86">
        <f t="shared" si="8"/>
        <v>1.4367816091954023E-2</v>
      </c>
      <c r="U15" s="26"/>
      <c r="V15" s="66" t="s">
        <v>39</v>
      </c>
      <c r="W15" s="29">
        <f>+'TOTAL OCTUBRE POR REGIÓN'!W15+'TOTAL NOVIEMBRE POR REGIÓN'!W15+'TOTAL DICIEMBRE POR REGIÓN'!W15</f>
        <v>165</v>
      </c>
      <c r="X15" s="29">
        <f>+'TOTAL OCTUBRE POR REGIÓN'!X15+'TOTAL NOVIEMBRE POR REGIÓN'!X15+'TOTAL DICIEMBRE POR REGIÓN'!X15</f>
        <v>164</v>
      </c>
      <c r="Y15" s="86">
        <f t="shared" si="9"/>
        <v>0.9939393939393939</v>
      </c>
      <c r="Z15" s="30">
        <f t="shared" si="10"/>
        <v>1</v>
      </c>
      <c r="AA15" s="86">
        <f t="shared" si="11"/>
        <v>6.0606060606060606E-3</v>
      </c>
    </row>
    <row r="16" spans="1:27" x14ac:dyDescent="0.25">
      <c r="A16" s="66" t="s">
        <v>40</v>
      </c>
      <c r="B16" s="29">
        <f>+'TOTAL OCTUBRE POR REGIÓN'!B16+'TOTAL NOVIEMBRE POR REGIÓN'!B16+'TOTAL DICIEMBRE POR REGIÓN'!B16</f>
        <v>833</v>
      </c>
      <c r="C16" s="30">
        <f>+'TOTAL OCTUBRE POR REGIÓN'!C16+'TOTAL NOVIEMBRE POR REGIÓN'!C16+'TOTAL DICIEMBRE POR REGIÓN'!C16</f>
        <v>813</v>
      </c>
      <c r="D16" s="86">
        <f t="shared" si="0"/>
        <v>0.97599039615846339</v>
      </c>
      <c r="E16" s="68">
        <f t="shared" si="1"/>
        <v>20</v>
      </c>
      <c r="F16" s="86">
        <f t="shared" si="2"/>
        <v>2.4009603841536616E-2</v>
      </c>
      <c r="G16" s="25"/>
      <c r="H16" s="66" t="s">
        <v>40</v>
      </c>
      <c r="I16" s="29">
        <f>+'TOTAL OCTUBRE POR REGIÓN'!I16+'TOTAL NOVIEMBRE POR REGIÓN'!I16+'TOTAL DICIEMBRE POR REGIÓN'!I16</f>
        <v>0</v>
      </c>
      <c r="J16" s="29">
        <f>+'TOTAL OCTUBRE POR REGIÓN'!J16+'TOTAL NOVIEMBRE POR REGIÓN'!J16+'TOTAL DICIEMBRE POR REGIÓN'!J16</f>
        <v>0</v>
      </c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f>+'TOTAL OCTUBRE POR REGIÓN'!P16+'TOTAL NOVIEMBRE POR REGIÓN'!P16+'TOTAL DICIEMBRE POR REGIÓN'!P16</f>
        <v>999</v>
      </c>
      <c r="Q16" s="29">
        <f>+'TOTAL OCTUBRE POR REGIÓN'!Q16+'TOTAL NOVIEMBRE POR REGIÓN'!Q16+'TOTAL DICIEMBRE POR REGIÓN'!Q16</f>
        <v>990</v>
      </c>
      <c r="R16" s="86">
        <f t="shared" si="6"/>
        <v>0.99099099099099097</v>
      </c>
      <c r="S16" s="30">
        <f t="shared" si="7"/>
        <v>9</v>
      </c>
      <c r="T16" s="86">
        <f t="shared" si="8"/>
        <v>9.0090090090090089E-3</v>
      </c>
      <c r="U16" s="26"/>
      <c r="V16" s="66" t="s">
        <v>40</v>
      </c>
      <c r="W16" s="29">
        <f>+'TOTAL OCTUBRE POR REGIÓN'!W16+'TOTAL NOVIEMBRE POR REGIÓN'!W16+'TOTAL DICIEMBRE POR REGIÓN'!W16</f>
        <v>417</v>
      </c>
      <c r="X16" s="29">
        <f>+'TOTAL OCTUBRE POR REGIÓN'!X16+'TOTAL NOVIEMBRE POR REGIÓN'!X16+'TOTAL DICIEMBRE POR REGIÓN'!X16</f>
        <v>411</v>
      </c>
      <c r="Y16" s="86">
        <f t="shared" si="9"/>
        <v>0.98561151079136688</v>
      </c>
      <c r="Z16" s="30">
        <f t="shared" si="10"/>
        <v>6</v>
      </c>
      <c r="AA16" s="86">
        <f t="shared" si="11"/>
        <v>1.4388489208633094E-2</v>
      </c>
    </row>
    <row r="17" spans="1:27" x14ac:dyDescent="0.25">
      <c r="A17" s="66" t="s">
        <v>41</v>
      </c>
      <c r="B17" s="29">
        <f>+'TOTAL OCTUBRE POR REGIÓN'!B17+'TOTAL NOVIEMBRE POR REGIÓN'!B17+'TOTAL DICIEMBRE POR REGIÓN'!B17</f>
        <v>3035</v>
      </c>
      <c r="C17" s="30">
        <f>+'TOTAL OCTUBRE POR REGIÓN'!C17+'TOTAL NOVIEMBRE POR REGIÓN'!C17+'TOTAL DICIEMBRE POR REGIÓN'!C17</f>
        <v>2932</v>
      </c>
      <c r="D17" s="86">
        <f t="shared" si="0"/>
        <v>0.96606260296540358</v>
      </c>
      <c r="E17" s="68">
        <f t="shared" si="1"/>
        <v>103</v>
      </c>
      <c r="F17" s="86">
        <f t="shared" si="2"/>
        <v>3.3937397034596375E-2</v>
      </c>
      <c r="G17" s="25"/>
      <c r="H17" s="66" t="s">
        <v>41</v>
      </c>
      <c r="I17" s="29">
        <f>+'TOTAL OCTUBRE POR REGIÓN'!I17+'TOTAL NOVIEMBRE POR REGIÓN'!I17+'TOTAL DICIEMBRE POR REGIÓN'!I17</f>
        <v>0</v>
      </c>
      <c r="J17" s="29">
        <f>+'TOTAL OCTUBRE POR REGIÓN'!J17+'TOTAL NOVIEMBRE POR REGIÓN'!J17+'TOTAL DICIEMBRE POR REGIÓN'!J17</f>
        <v>0</v>
      </c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f>+'TOTAL OCTUBRE POR REGIÓN'!P17+'TOTAL NOVIEMBRE POR REGIÓN'!P17+'TOTAL DICIEMBRE POR REGIÓN'!P17</f>
        <v>2676</v>
      </c>
      <c r="Q17" s="29">
        <f>+'TOTAL OCTUBRE POR REGIÓN'!Q17+'TOTAL NOVIEMBRE POR REGIÓN'!Q17+'TOTAL DICIEMBRE POR REGIÓN'!Q17</f>
        <v>2642</v>
      </c>
      <c r="R17" s="86">
        <f t="shared" si="6"/>
        <v>0.98729446935724963</v>
      </c>
      <c r="S17" s="30">
        <f t="shared" si="7"/>
        <v>34</v>
      </c>
      <c r="T17" s="86">
        <f t="shared" si="8"/>
        <v>1.2705530642750373E-2</v>
      </c>
      <c r="U17" s="26"/>
      <c r="V17" s="66" t="s">
        <v>41</v>
      </c>
      <c r="W17" s="29">
        <f>+'TOTAL OCTUBRE POR REGIÓN'!W17+'TOTAL NOVIEMBRE POR REGIÓN'!W17+'TOTAL DICIEMBRE POR REGIÓN'!W17</f>
        <v>1422</v>
      </c>
      <c r="X17" s="29">
        <f>+'TOTAL OCTUBRE POR REGIÓN'!X17+'TOTAL NOVIEMBRE POR REGIÓN'!X17+'TOTAL DICIEMBRE POR REGIÓN'!X17</f>
        <v>1400</v>
      </c>
      <c r="Y17" s="86">
        <f t="shared" si="9"/>
        <v>0.98452883263009849</v>
      </c>
      <c r="Z17" s="30">
        <f t="shared" si="10"/>
        <v>22</v>
      </c>
      <c r="AA17" s="86">
        <f t="shared" si="11"/>
        <v>1.5471167369901548E-2</v>
      </c>
    </row>
    <row r="18" spans="1:27" x14ac:dyDescent="0.25">
      <c r="A18" s="66" t="s">
        <v>42</v>
      </c>
      <c r="B18" s="29">
        <f>+'TOTAL OCTUBRE POR REGIÓN'!B18+'TOTAL NOVIEMBRE POR REGIÓN'!B18+'TOTAL DICIEMBRE POR REGIÓN'!B18</f>
        <v>946</v>
      </c>
      <c r="C18" s="30">
        <f>+'TOTAL OCTUBRE POR REGIÓN'!C18+'TOTAL NOVIEMBRE POR REGIÓN'!C18+'TOTAL DICIEMBRE POR REGIÓN'!C18</f>
        <v>910</v>
      </c>
      <c r="D18" s="86">
        <f t="shared" si="0"/>
        <v>0.96194503171247359</v>
      </c>
      <c r="E18" s="68">
        <f t="shared" si="1"/>
        <v>36</v>
      </c>
      <c r="F18" s="86">
        <f t="shared" si="2"/>
        <v>3.8054968287526428E-2</v>
      </c>
      <c r="G18" s="25"/>
      <c r="H18" s="66" t="s">
        <v>42</v>
      </c>
      <c r="I18" s="29">
        <f>+'TOTAL OCTUBRE POR REGIÓN'!I18+'TOTAL NOVIEMBRE POR REGIÓN'!I18+'TOTAL DICIEMBRE POR REGIÓN'!I18</f>
        <v>0</v>
      </c>
      <c r="J18" s="29">
        <f>+'TOTAL OCTUBRE POR REGIÓN'!J18+'TOTAL NOVIEMBRE POR REGIÓN'!J18+'TOTAL DICIEMBRE POR REGIÓN'!J18</f>
        <v>0</v>
      </c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f>+'TOTAL OCTUBRE POR REGIÓN'!P18+'TOTAL NOVIEMBRE POR REGIÓN'!P18+'TOTAL DICIEMBRE POR REGIÓN'!P18</f>
        <v>1096</v>
      </c>
      <c r="Q18" s="29">
        <f>+'TOTAL OCTUBRE POR REGIÓN'!Q18+'TOTAL NOVIEMBRE POR REGIÓN'!Q18+'TOTAL DICIEMBRE POR REGIÓN'!Q18</f>
        <v>1083</v>
      </c>
      <c r="R18" s="86">
        <f t="shared" si="6"/>
        <v>0.98813868613138689</v>
      </c>
      <c r="S18" s="30">
        <f t="shared" si="7"/>
        <v>13</v>
      </c>
      <c r="T18" s="86">
        <f t="shared" si="8"/>
        <v>1.1861313868613138E-2</v>
      </c>
      <c r="U18" s="26"/>
      <c r="V18" s="66" t="s">
        <v>42</v>
      </c>
      <c r="W18" s="29">
        <f>+'TOTAL OCTUBRE POR REGIÓN'!W18+'TOTAL NOVIEMBRE POR REGIÓN'!W18+'TOTAL DICIEMBRE POR REGIÓN'!W18</f>
        <v>511</v>
      </c>
      <c r="X18" s="29">
        <f>+'TOTAL OCTUBRE POR REGIÓN'!X18+'TOTAL NOVIEMBRE POR REGIÓN'!X18+'TOTAL DICIEMBRE POR REGIÓN'!X18</f>
        <v>504</v>
      </c>
      <c r="Y18" s="86">
        <f t="shared" si="9"/>
        <v>0.98630136986301364</v>
      </c>
      <c r="Z18" s="30">
        <f t="shared" si="10"/>
        <v>7</v>
      </c>
      <c r="AA18" s="86">
        <f t="shared" si="11"/>
        <v>1.3698630136986301E-2</v>
      </c>
    </row>
    <row r="19" spans="1:27" x14ac:dyDescent="0.25">
      <c r="A19" s="66" t="s">
        <v>43</v>
      </c>
      <c r="B19" s="29">
        <f>+'TOTAL OCTUBRE POR REGIÓN'!B19+'TOTAL NOVIEMBRE POR REGIÓN'!B19+'TOTAL DICIEMBRE POR REGIÓN'!B19</f>
        <v>443</v>
      </c>
      <c r="C19" s="30">
        <f>+'TOTAL OCTUBRE POR REGIÓN'!C19+'TOTAL NOVIEMBRE POR REGIÓN'!C19+'TOTAL DICIEMBRE POR REGIÓN'!C19</f>
        <v>430</v>
      </c>
      <c r="D19" s="86">
        <f t="shared" si="0"/>
        <v>0.97065462753950338</v>
      </c>
      <c r="E19" s="68">
        <f t="shared" si="1"/>
        <v>13</v>
      </c>
      <c r="F19" s="86">
        <f t="shared" si="2"/>
        <v>2.9345372460496615E-2</v>
      </c>
      <c r="G19" s="25"/>
      <c r="H19" s="66" t="s">
        <v>43</v>
      </c>
      <c r="I19" s="29">
        <f>+'TOTAL OCTUBRE POR REGIÓN'!I19+'TOTAL NOVIEMBRE POR REGIÓN'!I19+'TOTAL DICIEMBRE POR REGIÓN'!I19</f>
        <v>0</v>
      </c>
      <c r="J19" s="29">
        <f>+'TOTAL OCTUBRE POR REGIÓN'!J19+'TOTAL NOVIEMBRE POR REGIÓN'!J19+'TOTAL DICIEMBRE POR REGIÓN'!J19</f>
        <v>0</v>
      </c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43</v>
      </c>
      <c r="P19" s="29">
        <f>+'TOTAL OCTUBRE POR REGIÓN'!P19+'TOTAL NOVIEMBRE POR REGIÓN'!P19+'TOTAL DICIEMBRE POR REGIÓN'!P19</f>
        <v>617</v>
      </c>
      <c r="Q19" s="29">
        <f>+'TOTAL OCTUBRE POR REGIÓN'!Q19+'TOTAL NOVIEMBRE POR REGIÓN'!Q19+'TOTAL DICIEMBRE POR REGIÓN'!Q19</f>
        <v>612</v>
      </c>
      <c r="R19" s="86">
        <f t="shared" si="6"/>
        <v>0.99189627228525123</v>
      </c>
      <c r="S19" s="30">
        <f t="shared" si="7"/>
        <v>5</v>
      </c>
      <c r="T19" s="86">
        <f t="shared" si="8"/>
        <v>8.1037277147487843E-3</v>
      </c>
      <c r="U19" s="26"/>
      <c r="V19" s="66" t="s">
        <v>43</v>
      </c>
      <c r="W19" s="29">
        <f>+'TOTAL OCTUBRE POR REGIÓN'!W19+'TOTAL NOVIEMBRE POR REGIÓN'!W19+'TOTAL DICIEMBRE POR REGIÓN'!W19</f>
        <v>568</v>
      </c>
      <c r="X19" s="29">
        <f>+'TOTAL OCTUBRE POR REGIÓN'!X19+'TOTAL NOVIEMBRE POR REGIÓN'!X19+'TOTAL DICIEMBRE POR REGIÓN'!X19</f>
        <v>558</v>
      </c>
      <c r="Y19" s="86">
        <f t="shared" si="9"/>
        <v>0.98239436619718312</v>
      </c>
      <c r="Z19" s="30">
        <f t="shared" si="10"/>
        <v>10</v>
      </c>
      <c r="AA19" s="86">
        <f t="shared" si="11"/>
        <v>1.7605633802816902E-2</v>
      </c>
    </row>
    <row r="20" spans="1:27" x14ac:dyDescent="0.25">
      <c r="A20" s="66" t="s">
        <v>44</v>
      </c>
      <c r="B20" s="29">
        <f>+'TOTAL OCTUBRE POR REGIÓN'!B20+'TOTAL NOVIEMBRE POR REGIÓN'!B20+'TOTAL DICIEMBRE POR REGIÓN'!B20</f>
        <v>210</v>
      </c>
      <c r="C20" s="30">
        <f>+'TOTAL OCTUBRE POR REGIÓN'!C20+'TOTAL NOVIEMBRE POR REGIÓN'!C20+'TOTAL DICIEMBRE POR REGIÓN'!C20</f>
        <v>200</v>
      </c>
      <c r="D20" s="86">
        <f t="shared" si="0"/>
        <v>0.95238095238095233</v>
      </c>
      <c r="E20" s="68">
        <f t="shared" si="1"/>
        <v>10</v>
      </c>
      <c r="F20" s="86">
        <f t="shared" si="2"/>
        <v>4.7619047619047616E-2</v>
      </c>
      <c r="G20" s="25"/>
      <c r="H20" s="66" t="s">
        <v>44</v>
      </c>
      <c r="I20" s="29">
        <f>+'TOTAL OCTUBRE POR REGIÓN'!I20+'TOTAL NOVIEMBRE POR REGIÓN'!I20+'TOTAL DICIEMBRE POR REGIÓN'!I20</f>
        <v>0</v>
      </c>
      <c r="J20" s="29">
        <f>+'TOTAL OCTUBRE POR REGIÓN'!J20+'TOTAL NOVIEMBRE POR REGIÓN'!J20+'TOTAL DICIEMBRE POR REGIÓN'!J20</f>
        <v>0</v>
      </c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44</v>
      </c>
      <c r="P20" s="29">
        <f>+'TOTAL OCTUBRE POR REGIÓN'!P20+'TOTAL NOVIEMBRE POR REGIÓN'!P20+'TOTAL DICIEMBRE POR REGIÓN'!P20</f>
        <v>263</v>
      </c>
      <c r="Q20" s="29">
        <f>+'TOTAL OCTUBRE POR REGIÓN'!Q20+'TOTAL NOVIEMBRE POR REGIÓN'!Q20+'TOTAL DICIEMBRE POR REGIÓN'!Q20</f>
        <v>261</v>
      </c>
      <c r="R20" s="86">
        <f t="shared" si="6"/>
        <v>0.99239543726235746</v>
      </c>
      <c r="S20" s="30">
        <f t="shared" si="7"/>
        <v>2</v>
      </c>
      <c r="T20" s="86">
        <f t="shared" si="8"/>
        <v>7.6045627376425855E-3</v>
      </c>
      <c r="U20" s="26"/>
      <c r="V20" s="66" t="s">
        <v>44</v>
      </c>
      <c r="W20" s="29">
        <f>+'TOTAL OCTUBRE POR REGIÓN'!W20+'TOTAL NOVIEMBRE POR REGIÓN'!W20+'TOTAL DICIEMBRE POR REGIÓN'!W20</f>
        <v>250</v>
      </c>
      <c r="X20" s="29">
        <f>+'TOTAL OCTUBRE POR REGIÓN'!X20+'TOTAL NOVIEMBRE POR REGIÓN'!X20+'TOTAL DICIEMBRE POR REGIÓN'!X20</f>
        <v>245</v>
      </c>
      <c r="Y20" s="86">
        <f t="shared" si="9"/>
        <v>0.98</v>
      </c>
      <c r="Z20" s="30">
        <f t="shared" si="10"/>
        <v>5</v>
      </c>
      <c r="AA20" s="86">
        <f t="shared" si="11"/>
        <v>0.02</v>
      </c>
    </row>
    <row r="21" spans="1:27" x14ac:dyDescent="0.25">
      <c r="A21" s="66" t="s">
        <v>15</v>
      </c>
      <c r="B21" s="70">
        <f>SUM(B7:B20)</f>
        <v>7339</v>
      </c>
      <c r="C21" s="70">
        <f>SUM(C7:C20)</f>
        <v>7104</v>
      </c>
      <c r="D21" s="93">
        <f t="shared" si="0"/>
        <v>0.96797928873143479</v>
      </c>
      <c r="E21" s="71">
        <f t="shared" si="1"/>
        <v>235</v>
      </c>
      <c r="F21" s="93">
        <f t="shared" si="2"/>
        <v>3.2020711268565198E-2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7668</v>
      </c>
      <c r="Q21" s="70">
        <f>SUM(Q7:Q20)</f>
        <v>7590</v>
      </c>
      <c r="R21" s="96">
        <f t="shared" si="6"/>
        <v>0.98982785602503909</v>
      </c>
      <c r="S21" s="95">
        <f>SUM(S7:S20)</f>
        <v>78</v>
      </c>
      <c r="T21" s="93">
        <f t="shared" si="8"/>
        <v>1.0172143974960876E-2</v>
      </c>
      <c r="U21" s="26"/>
      <c r="V21" s="66" t="s">
        <v>15</v>
      </c>
      <c r="W21" s="70">
        <f>SUM(W7:W20)</f>
        <v>4780</v>
      </c>
      <c r="X21" s="70">
        <f>SUM(X7:X20)</f>
        <v>4714</v>
      </c>
      <c r="Y21" s="96">
        <f t="shared" si="9"/>
        <v>0.98619246861924681</v>
      </c>
      <c r="Z21" s="95">
        <f>SUM(Z7:Z20)</f>
        <v>66</v>
      </c>
      <c r="AA21" s="93">
        <f t="shared" si="11"/>
        <v>1.3807531380753139E-2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8" t="s">
        <v>45</v>
      </c>
      <c r="B23" s="139" t="s">
        <v>26</v>
      </c>
      <c r="C23" s="139" t="s">
        <v>27</v>
      </c>
      <c r="D23" s="136" t="s">
        <v>28</v>
      </c>
      <c r="E23" s="139" t="s">
        <v>29</v>
      </c>
      <c r="F23" s="136" t="s">
        <v>30</v>
      </c>
      <c r="G23" s="25"/>
      <c r="H23" s="138" t="s">
        <v>45</v>
      </c>
      <c r="I23" s="139" t="s">
        <v>26</v>
      </c>
      <c r="J23" s="139" t="s">
        <v>27</v>
      </c>
      <c r="K23" s="136" t="s">
        <v>28</v>
      </c>
      <c r="L23" s="139" t="s">
        <v>29</v>
      </c>
      <c r="M23" s="136" t="s">
        <v>30</v>
      </c>
      <c r="N23" s="26"/>
      <c r="O23" s="138" t="s">
        <v>45</v>
      </c>
      <c r="P23" s="139" t="s">
        <v>26</v>
      </c>
      <c r="Q23" s="139" t="s">
        <v>27</v>
      </c>
      <c r="R23" s="136" t="s">
        <v>28</v>
      </c>
      <c r="S23" s="139" t="s">
        <v>29</v>
      </c>
      <c r="T23" s="136" t="s">
        <v>30</v>
      </c>
      <c r="U23" s="26"/>
      <c r="V23" s="138" t="s">
        <v>45</v>
      </c>
      <c r="W23" s="139" t="s">
        <v>26</v>
      </c>
      <c r="X23" s="139" t="s">
        <v>27</v>
      </c>
      <c r="Y23" s="136" t="s">
        <v>28</v>
      </c>
      <c r="Z23" s="139" t="s">
        <v>29</v>
      </c>
      <c r="AA23" s="136" t="s">
        <v>30</v>
      </c>
    </row>
    <row r="24" spans="1:27" x14ac:dyDescent="0.25">
      <c r="A24" s="138"/>
      <c r="B24" s="139"/>
      <c r="C24" s="139"/>
      <c r="D24" s="136"/>
      <c r="E24" s="139"/>
      <c r="F24" s="136"/>
      <c r="G24" s="25"/>
      <c r="H24" s="138"/>
      <c r="I24" s="139"/>
      <c r="J24" s="139"/>
      <c r="K24" s="136"/>
      <c r="L24" s="139"/>
      <c r="M24" s="136"/>
      <c r="N24" s="26"/>
      <c r="O24" s="138"/>
      <c r="P24" s="139"/>
      <c r="Q24" s="139"/>
      <c r="R24" s="136"/>
      <c r="S24" s="139"/>
      <c r="T24" s="136"/>
      <c r="U24" s="26"/>
      <c r="V24" s="138"/>
      <c r="W24" s="139"/>
      <c r="X24" s="139"/>
      <c r="Y24" s="136"/>
      <c r="Z24" s="139"/>
      <c r="AA24" s="136"/>
    </row>
    <row r="25" spans="1:27" x14ac:dyDescent="0.25">
      <c r="A25" s="63" t="s">
        <v>46</v>
      </c>
      <c r="B25" s="35">
        <f>+'TOTAL OCTUBRE POR REGIÓN'!B25+'TOTAL NOVIEMBRE POR REGIÓN'!B25+'TOTAL DICIEMBRE POR REGIÓN'!B25</f>
        <v>336</v>
      </c>
      <c r="C25" s="35">
        <f>+'TOTAL OCTUBRE POR REGIÓN'!C25+'TOTAL NOVIEMBRE POR REGIÓN'!C25+'TOTAL DICIEMBRE POR REGIÓN'!C25</f>
        <v>319</v>
      </c>
      <c r="D25" s="91">
        <f t="shared" ref="D25:D35" si="12">+C25/B25</f>
        <v>0.94940476190476186</v>
      </c>
      <c r="E25" s="64">
        <f t="shared" ref="E25:E35" si="13">+B25-C25</f>
        <v>17</v>
      </c>
      <c r="F25" s="91">
        <f t="shared" ref="F25:F35" si="14">+E25/B25</f>
        <v>5.0595238095238096E-2</v>
      </c>
      <c r="G25" s="25"/>
      <c r="H25" s="63" t="s">
        <v>46</v>
      </c>
      <c r="I25" s="35">
        <f>+'TOTAL OCTUBRE POR REGIÓN'!I25+'TOTAL NOVIEMBRE POR REGIÓN'!I25+'TOTAL DICIEMBRE POR REGIÓN'!I25</f>
        <v>0</v>
      </c>
      <c r="J25" s="35">
        <f>+'TOTAL OCTUBRE POR REGIÓN'!J25+'TOTAL NOVIEMBRE POR REGIÓN'!J25+'TOTAL DICIEMBRE POR REGIÓN'!J25</f>
        <v>0</v>
      </c>
      <c r="K25" s="34" t="e">
        <f t="shared" ref="K25:K35" si="15">+J25/I25</f>
        <v>#DIV/0!</v>
      </c>
      <c r="L25" s="81">
        <f t="shared" ref="L25:L35" si="16">+I25-J25</f>
        <v>0</v>
      </c>
      <c r="M25" s="34" t="e">
        <f t="shared" ref="M25:M35" si="17">+L25/I25</f>
        <v>#DIV/0!</v>
      </c>
      <c r="N25" s="26"/>
      <c r="O25" s="63" t="s">
        <v>46</v>
      </c>
      <c r="P25" s="35">
        <f>+'TOTAL OCTUBRE POR REGIÓN'!P25+'TOTAL NOVIEMBRE POR REGIÓN'!P25+'TOTAL DICIEMBRE POR REGIÓN'!P25</f>
        <v>402</v>
      </c>
      <c r="Q25" s="35">
        <f>+'TOTAL OCTUBRE POR REGIÓN'!Q25+'TOTAL NOVIEMBRE POR REGIÓN'!Q25+'TOTAL DICIEMBRE POR REGIÓN'!Q25</f>
        <v>401</v>
      </c>
      <c r="R25" s="91">
        <f t="shared" ref="R25:R35" si="18">+Q25/P25</f>
        <v>0.99751243781094523</v>
      </c>
      <c r="S25" s="81">
        <f t="shared" ref="S25:S35" si="19">+P25-Q25</f>
        <v>1</v>
      </c>
      <c r="T25" s="91">
        <f t="shared" ref="T25:T35" si="20">+S25/P25</f>
        <v>2.4875621890547263E-3</v>
      </c>
      <c r="U25" s="26"/>
      <c r="V25" s="63" t="s">
        <v>46</v>
      </c>
      <c r="W25" s="35">
        <f>+'TOTAL OCTUBRE POR REGIÓN'!W25+'TOTAL NOVIEMBRE POR REGIÓN'!W25+'TOTAL DICIEMBRE POR REGIÓN'!W25</f>
        <v>768</v>
      </c>
      <c r="X25" s="81">
        <f>+'TOTAL OCTUBRE POR REGIÓN'!X25+'TOTAL NOVIEMBRE POR REGIÓN'!X25+'TOTAL DICIEMBRE POR REGIÓN'!X25</f>
        <v>760</v>
      </c>
      <c r="Y25" s="91">
        <f t="shared" ref="Y25:Y35" si="21">+X25/W25</f>
        <v>0.98958333333333337</v>
      </c>
      <c r="Z25" s="81">
        <f t="shared" ref="Z25:Z35" si="22">+W25-X25</f>
        <v>8</v>
      </c>
      <c r="AA25" s="91">
        <f t="shared" ref="AA25:AA35" si="23">+Z25/W25</f>
        <v>1.0416666666666666E-2</v>
      </c>
    </row>
    <row r="26" spans="1:27" x14ac:dyDescent="0.25">
      <c r="A26" s="63" t="s">
        <v>47</v>
      </c>
      <c r="B26" s="35">
        <f>+'TOTAL OCTUBRE POR REGIÓN'!B26+'TOTAL NOVIEMBRE POR REGIÓN'!B26+'TOTAL DICIEMBRE POR REGIÓN'!B26</f>
        <v>1090</v>
      </c>
      <c r="C26" s="35">
        <f>+'TOTAL OCTUBRE POR REGIÓN'!C26+'TOTAL NOVIEMBRE POR REGIÓN'!C26+'TOTAL DICIEMBRE POR REGIÓN'!C26</f>
        <v>1067</v>
      </c>
      <c r="D26" s="91">
        <f t="shared" si="12"/>
        <v>0.97889908256880731</v>
      </c>
      <c r="E26" s="64">
        <f t="shared" si="13"/>
        <v>23</v>
      </c>
      <c r="F26" s="91">
        <f t="shared" si="14"/>
        <v>2.1100917431192662E-2</v>
      </c>
      <c r="G26" s="25"/>
      <c r="H26" s="63" t="s">
        <v>47</v>
      </c>
      <c r="I26" s="35">
        <f>+'TOTAL OCTUBRE POR REGIÓN'!I26+'TOTAL NOVIEMBRE POR REGIÓN'!I26+'TOTAL DICIEMBRE POR REGIÓN'!I26</f>
        <v>0</v>
      </c>
      <c r="J26" s="35">
        <f>+'TOTAL OCTUBRE POR REGIÓN'!J26+'TOTAL NOVIEMBRE POR REGIÓN'!J26+'TOTAL DICIEMBRE POR REGIÓN'!J26</f>
        <v>0</v>
      </c>
      <c r="K26" s="34" t="e">
        <f t="shared" si="15"/>
        <v>#DIV/0!</v>
      </c>
      <c r="L26" s="81">
        <f t="shared" si="16"/>
        <v>0</v>
      </c>
      <c r="M26" s="34" t="e">
        <f t="shared" si="17"/>
        <v>#DIV/0!</v>
      </c>
      <c r="N26" s="26"/>
      <c r="O26" s="63" t="s">
        <v>47</v>
      </c>
      <c r="P26" s="35">
        <f>+'TOTAL OCTUBRE POR REGIÓN'!P26+'TOTAL NOVIEMBRE POR REGIÓN'!P26+'TOTAL DICIEMBRE POR REGIÓN'!P26</f>
        <v>737</v>
      </c>
      <c r="Q26" s="35">
        <f>+'TOTAL OCTUBRE POR REGIÓN'!Q26+'TOTAL NOVIEMBRE POR REGIÓN'!Q26+'TOTAL DICIEMBRE POR REGIÓN'!Q26</f>
        <v>729</v>
      </c>
      <c r="R26" s="91">
        <f t="shared" si="18"/>
        <v>0.98914518317503397</v>
      </c>
      <c r="S26" s="81">
        <f t="shared" si="19"/>
        <v>8</v>
      </c>
      <c r="T26" s="91">
        <f t="shared" si="20"/>
        <v>1.0854816824966078E-2</v>
      </c>
      <c r="U26" s="26"/>
      <c r="V26" s="63" t="s">
        <v>47</v>
      </c>
      <c r="W26" s="35">
        <f>+'TOTAL OCTUBRE POR REGIÓN'!W26+'TOTAL NOVIEMBRE POR REGIÓN'!W26+'TOTAL DICIEMBRE POR REGIÓN'!W26</f>
        <v>380</v>
      </c>
      <c r="X26" s="81">
        <f>+'TOTAL OCTUBRE POR REGIÓN'!X26+'TOTAL NOVIEMBRE POR REGIÓN'!X26+'TOTAL DICIEMBRE POR REGIÓN'!X26</f>
        <v>375</v>
      </c>
      <c r="Y26" s="91">
        <f t="shared" si="21"/>
        <v>0.98684210526315785</v>
      </c>
      <c r="Z26" s="81">
        <f t="shared" si="22"/>
        <v>5</v>
      </c>
      <c r="AA26" s="91">
        <f t="shared" si="23"/>
        <v>1.3157894736842105E-2</v>
      </c>
    </row>
    <row r="27" spans="1:27" x14ac:dyDescent="0.25">
      <c r="A27" s="63" t="s">
        <v>48</v>
      </c>
      <c r="B27" s="35">
        <f>+'TOTAL OCTUBRE POR REGIÓN'!B27+'TOTAL NOVIEMBRE POR REGIÓN'!B27+'TOTAL DICIEMBRE POR REGIÓN'!B27</f>
        <v>99</v>
      </c>
      <c r="C27" s="35">
        <f>+'TOTAL OCTUBRE POR REGIÓN'!C27+'TOTAL NOVIEMBRE POR REGIÓN'!C27+'TOTAL DICIEMBRE POR REGIÓN'!C27</f>
        <v>96</v>
      </c>
      <c r="D27" s="91">
        <f t="shared" si="12"/>
        <v>0.96969696969696972</v>
      </c>
      <c r="E27" s="64">
        <f t="shared" si="13"/>
        <v>3</v>
      </c>
      <c r="F27" s="91">
        <f t="shared" si="14"/>
        <v>3.0303030303030304E-2</v>
      </c>
      <c r="G27" s="25"/>
      <c r="H27" s="63" t="s">
        <v>48</v>
      </c>
      <c r="I27" s="35">
        <f>+'TOTAL OCTUBRE POR REGIÓN'!I27+'TOTAL NOVIEMBRE POR REGIÓN'!I27+'TOTAL DICIEMBRE POR REGIÓN'!I27</f>
        <v>0</v>
      </c>
      <c r="J27" s="35">
        <f>+'TOTAL OCTUBRE POR REGIÓN'!J27+'TOTAL NOVIEMBRE POR REGIÓN'!J27+'TOTAL DICIEMBRE POR REGIÓN'!J27</f>
        <v>0</v>
      </c>
      <c r="K27" s="34" t="e">
        <f t="shared" si="15"/>
        <v>#DIV/0!</v>
      </c>
      <c r="L27" s="81">
        <f t="shared" si="16"/>
        <v>0</v>
      </c>
      <c r="M27" s="34" t="e">
        <f t="shared" si="17"/>
        <v>#DIV/0!</v>
      </c>
      <c r="N27" s="26"/>
      <c r="O27" s="63" t="s">
        <v>48</v>
      </c>
      <c r="P27" s="35">
        <f>+'TOTAL OCTUBRE POR REGIÓN'!P27+'TOTAL NOVIEMBRE POR REGIÓN'!P27+'TOTAL DICIEMBRE POR REGIÓN'!P27</f>
        <v>94</v>
      </c>
      <c r="Q27" s="35">
        <f>+'TOTAL OCTUBRE POR REGIÓN'!Q27+'TOTAL NOVIEMBRE POR REGIÓN'!Q27+'TOTAL DICIEMBRE POR REGIÓN'!Q27</f>
        <v>93</v>
      </c>
      <c r="R27" s="91">
        <f t="shared" si="18"/>
        <v>0.98936170212765961</v>
      </c>
      <c r="S27" s="81">
        <f t="shared" si="19"/>
        <v>1</v>
      </c>
      <c r="T27" s="91">
        <f t="shared" si="20"/>
        <v>1.0638297872340425E-2</v>
      </c>
      <c r="U27" s="26"/>
      <c r="V27" s="63" t="s">
        <v>48</v>
      </c>
      <c r="W27" s="35">
        <f>+'TOTAL OCTUBRE POR REGIÓN'!W27+'TOTAL NOVIEMBRE POR REGIÓN'!W27+'TOTAL DICIEMBRE POR REGIÓN'!W27</f>
        <v>116</v>
      </c>
      <c r="X27" s="81">
        <f>+'TOTAL OCTUBRE POR REGIÓN'!X27+'TOTAL NOVIEMBRE POR REGIÓN'!X27+'TOTAL DICIEMBRE POR REGIÓN'!X27</f>
        <v>116</v>
      </c>
      <c r="Y27" s="91">
        <f t="shared" si="21"/>
        <v>1</v>
      </c>
      <c r="Z27" s="81">
        <f t="shared" si="22"/>
        <v>0</v>
      </c>
      <c r="AA27" s="91">
        <f t="shared" si="23"/>
        <v>0</v>
      </c>
    </row>
    <row r="28" spans="1:27" x14ac:dyDescent="0.25">
      <c r="A28" s="63" t="s">
        <v>49</v>
      </c>
      <c r="B28" s="35">
        <f>+'TOTAL OCTUBRE POR REGIÓN'!B28+'TOTAL NOVIEMBRE POR REGIÓN'!B28+'TOTAL DICIEMBRE POR REGIÓN'!B28</f>
        <v>1263</v>
      </c>
      <c r="C28" s="35">
        <f>+'TOTAL OCTUBRE POR REGIÓN'!C28+'TOTAL NOVIEMBRE POR REGIÓN'!C28+'TOTAL DICIEMBRE POR REGIÓN'!C28</f>
        <v>1214</v>
      </c>
      <c r="D28" s="91">
        <f t="shared" si="12"/>
        <v>0.96120348376880438</v>
      </c>
      <c r="E28" s="64">
        <f t="shared" si="13"/>
        <v>49</v>
      </c>
      <c r="F28" s="91">
        <f t="shared" si="14"/>
        <v>3.8796516231195566E-2</v>
      </c>
      <c r="G28" s="25"/>
      <c r="H28" s="63" t="s">
        <v>49</v>
      </c>
      <c r="I28" s="35">
        <f>+'TOTAL OCTUBRE POR REGIÓN'!I28+'TOTAL NOVIEMBRE POR REGIÓN'!I28+'TOTAL DICIEMBRE POR REGIÓN'!I28</f>
        <v>0</v>
      </c>
      <c r="J28" s="35">
        <f>+'TOTAL OCTUBRE POR REGIÓN'!J28+'TOTAL NOVIEMBRE POR REGIÓN'!J28+'TOTAL DICIEMBRE POR REGIÓN'!J28</f>
        <v>0</v>
      </c>
      <c r="K28" s="34" t="e">
        <f t="shared" si="15"/>
        <v>#DIV/0!</v>
      </c>
      <c r="L28" s="81">
        <f t="shared" si="16"/>
        <v>0</v>
      </c>
      <c r="M28" s="34" t="e">
        <f t="shared" si="17"/>
        <v>#DIV/0!</v>
      </c>
      <c r="N28" s="26"/>
      <c r="O28" s="63" t="s">
        <v>49</v>
      </c>
      <c r="P28" s="35">
        <f>+'TOTAL OCTUBRE POR REGIÓN'!P28+'TOTAL NOVIEMBRE POR REGIÓN'!P28+'TOTAL DICIEMBRE POR REGIÓN'!P28</f>
        <v>1154</v>
      </c>
      <c r="Q28" s="35">
        <f>+'TOTAL OCTUBRE POR REGIÓN'!Q28+'TOTAL NOVIEMBRE POR REGIÓN'!Q28+'TOTAL DICIEMBRE POR REGIÓN'!Q28</f>
        <v>1144</v>
      </c>
      <c r="R28" s="91">
        <f t="shared" si="18"/>
        <v>0.99133448873483532</v>
      </c>
      <c r="S28" s="81">
        <f t="shared" si="19"/>
        <v>10</v>
      </c>
      <c r="T28" s="91">
        <f t="shared" si="20"/>
        <v>8.6655112651646445E-3</v>
      </c>
      <c r="U28" s="26"/>
      <c r="V28" s="63" t="s">
        <v>49</v>
      </c>
      <c r="W28" s="35">
        <f>+'TOTAL OCTUBRE POR REGIÓN'!W28+'TOTAL NOVIEMBRE POR REGIÓN'!W28+'TOTAL DICIEMBRE POR REGIÓN'!W28</f>
        <v>1141</v>
      </c>
      <c r="X28" s="81">
        <f>+'TOTAL OCTUBRE POR REGIÓN'!X28+'TOTAL NOVIEMBRE POR REGIÓN'!X28+'TOTAL DICIEMBRE POR REGIÓN'!X28</f>
        <v>1127</v>
      </c>
      <c r="Y28" s="91">
        <f t="shared" si="21"/>
        <v>0.98773006134969321</v>
      </c>
      <c r="Z28" s="81">
        <f t="shared" si="22"/>
        <v>14</v>
      </c>
      <c r="AA28" s="91">
        <f t="shared" si="23"/>
        <v>1.2269938650306749E-2</v>
      </c>
    </row>
    <row r="29" spans="1:27" x14ac:dyDescent="0.25">
      <c r="A29" s="63" t="s">
        <v>50</v>
      </c>
      <c r="B29" s="35">
        <f>+'TOTAL OCTUBRE POR REGIÓN'!B29+'TOTAL NOVIEMBRE POR REGIÓN'!B29+'TOTAL DICIEMBRE POR REGIÓN'!B29</f>
        <v>17</v>
      </c>
      <c r="C29" s="35">
        <f>+'TOTAL OCTUBRE POR REGIÓN'!C29+'TOTAL NOVIEMBRE POR REGIÓN'!C29+'TOTAL DICIEMBRE POR REGIÓN'!C29</f>
        <v>17</v>
      </c>
      <c r="D29" s="91">
        <f t="shared" si="12"/>
        <v>1</v>
      </c>
      <c r="E29" s="64">
        <f t="shared" si="13"/>
        <v>0</v>
      </c>
      <c r="F29" s="91">
        <f t="shared" si="14"/>
        <v>0</v>
      </c>
      <c r="G29" s="25"/>
      <c r="H29" s="63" t="s">
        <v>50</v>
      </c>
      <c r="I29" s="35">
        <f>+'TOTAL OCTUBRE POR REGIÓN'!I29+'TOTAL NOVIEMBRE POR REGIÓN'!I29+'TOTAL DICIEMBRE POR REGIÓN'!I29</f>
        <v>0</v>
      </c>
      <c r="J29" s="35">
        <f>+'TOTAL OCTUBRE POR REGIÓN'!J29+'TOTAL NOVIEMBRE POR REGIÓN'!J29+'TOTAL DICIEMBRE POR REGIÓN'!J29</f>
        <v>0</v>
      </c>
      <c r="K29" s="34" t="e">
        <f t="shared" si="15"/>
        <v>#DIV/0!</v>
      </c>
      <c r="L29" s="81">
        <f t="shared" si="16"/>
        <v>0</v>
      </c>
      <c r="M29" s="34" t="e">
        <f t="shared" si="17"/>
        <v>#DIV/0!</v>
      </c>
      <c r="N29" s="26"/>
      <c r="O29" s="63" t="s">
        <v>50</v>
      </c>
      <c r="P29" s="35">
        <f>+'TOTAL OCTUBRE POR REGIÓN'!P29+'TOTAL NOVIEMBRE POR REGIÓN'!P29+'TOTAL DICIEMBRE POR REGIÓN'!P29</f>
        <v>22</v>
      </c>
      <c r="Q29" s="35">
        <f>+'TOTAL OCTUBRE POR REGIÓN'!Q29+'TOTAL NOVIEMBRE POR REGIÓN'!Q29+'TOTAL DICIEMBRE POR REGIÓN'!Q29</f>
        <v>22</v>
      </c>
      <c r="R29" s="91">
        <f t="shared" si="18"/>
        <v>1</v>
      </c>
      <c r="S29" s="81">
        <f t="shared" si="19"/>
        <v>0</v>
      </c>
      <c r="T29" s="91">
        <f t="shared" si="20"/>
        <v>0</v>
      </c>
      <c r="U29" s="26"/>
      <c r="V29" s="63" t="s">
        <v>50</v>
      </c>
      <c r="W29" s="35">
        <f>+'TOTAL OCTUBRE POR REGIÓN'!W29+'TOTAL NOVIEMBRE POR REGIÓN'!W29+'TOTAL DICIEMBRE POR REGIÓN'!W29</f>
        <v>95</v>
      </c>
      <c r="X29" s="81">
        <f>+'TOTAL OCTUBRE POR REGIÓN'!X29+'TOTAL NOVIEMBRE POR REGIÓN'!X29+'TOTAL DICIEMBRE POR REGIÓN'!X29</f>
        <v>94</v>
      </c>
      <c r="Y29" s="91">
        <f t="shared" si="21"/>
        <v>0.98947368421052628</v>
      </c>
      <c r="Z29" s="81">
        <f t="shared" si="22"/>
        <v>1</v>
      </c>
      <c r="AA29" s="91">
        <f t="shared" si="23"/>
        <v>1.0526315789473684E-2</v>
      </c>
    </row>
    <row r="30" spans="1:27" x14ac:dyDescent="0.25">
      <c r="A30" s="63" t="s">
        <v>51</v>
      </c>
      <c r="B30" s="35">
        <f>+'TOTAL OCTUBRE POR REGIÓN'!B30+'TOTAL NOVIEMBRE POR REGIÓN'!B30+'TOTAL DICIEMBRE POR REGIÓN'!B30</f>
        <v>369</v>
      </c>
      <c r="C30" s="35">
        <f>+'TOTAL OCTUBRE POR REGIÓN'!C30+'TOTAL NOVIEMBRE POR REGIÓN'!C30+'TOTAL DICIEMBRE POR REGIÓN'!C30</f>
        <v>356</v>
      </c>
      <c r="D30" s="91">
        <f t="shared" si="12"/>
        <v>0.964769647696477</v>
      </c>
      <c r="E30" s="64">
        <f t="shared" si="13"/>
        <v>13</v>
      </c>
      <c r="F30" s="91">
        <f t="shared" si="14"/>
        <v>3.5230352303523033E-2</v>
      </c>
      <c r="G30" s="25"/>
      <c r="H30" s="63" t="s">
        <v>51</v>
      </c>
      <c r="I30" s="35">
        <f>+'TOTAL OCTUBRE POR REGIÓN'!I30+'TOTAL NOVIEMBRE POR REGIÓN'!I30+'TOTAL DICIEMBRE POR REGIÓN'!I30</f>
        <v>0</v>
      </c>
      <c r="J30" s="35">
        <f>+'TOTAL OCTUBRE POR REGIÓN'!J30+'TOTAL NOVIEMBRE POR REGIÓN'!J30+'TOTAL DICIEMBRE POR REGIÓN'!J30</f>
        <v>0</v>
      </c>
      <c r="K30" s="34" t="e">
        <f t="shared" si="15"/>
        <v>#DIV/0!</v>
      </c>
      <c r="L30" s="81">
        <f t="shared" si="16"/>
        <v>0</v>
      </c>
      <c r="M30" s="34" t="e">
        <f t="shared" si="17"/>
        <v>#DIV/0!</v>
      </c>
      <c r="N30" s="26"/>
      <c r="O30" s="63" t="s">
        <v>51</v>
      </c>
      <c r="P30" s="35">
        <f>+'TOTAL OCTUBRE POR REGIÓN'!P30+'TOTAL NOVIEMBRE POR REGIÓN'!P30+'TOTAL DICIEMBRE POR REGIÓN'!P30</f>
        <v>462</v>
      </c>
      <c r="Q30" s="35">
        <f>+'TOTAL OCTUBRE POR REGIÓN'!Q30+'TOTAL NOVIEMBRE POR REGIÓN'!Q30+'TOTAL DICIEMBRE POR REGIÓN'!Q30</f>
        <v>456</v>
      </c>
      <c r="R30" s="91">
        <f t="shared" si="18"/>
        <v>0.98701298701298701</v>
      </c>
      <c r="S30" s="81">
        <f t="shared" si="19"/>
        <v>6</v>
      </c>
      <c r="T30" s="91">
        <f t="shared" si="20"/>
        <v>1.2987012987012988E-2</v>
      </c>
      <c r="U30" s="26"/>
      <c r="V30" s="63" t="s">
        <v>51</v>
      </c>
      <c r="W30" s="35">
        <f>+'TOTAL OCTUBRE POR REGIÓN'!W30+'TOTAL NOVIEMBRE POR REGIÓN'!W30+'TOTAL DICIEMBRE POR REGIÓN'!W30</f>
        <v>548</v>
      </c>
      <c r="X30" s="81">
        <f>+'TOTAL OCTUBRE POR REGIÓN'!X30+'TOTAL NOVIEMBRE POR REGIÓN'!X30+'TOTAL DICIEMBRE POR REGIÓN'!X30</f>
        <v>545</v>
      </c>
      <c r="Y30" s="91">
        <f t="shared" si="21"/>
        <v>0.99452554744525545</v>
      </c>
      <c r="Z30" s="81">
        <f t="shared" si="22"/>
        <v>3</v>
      </c>
      <c r="AA30" s="91">
        <f t="shared" si="23"/>
        <v>5.4744525547445258E-3</v>
      </c>
    </row>
    <row r="31" spans="1:27" x14ac:dyDescent="0.25">
      <c r="A31" s="63" t="s">
        <v>52</v>
      </c>
      <c r="B31" s="35">
        <f>+'TOTAL OCTUBRE POR REGIÓN'!B31+'TOTAL NOVIEMBRE POR REGIÓN'!B31+'TOTAL DICIEMBRE POR REGIÓN'!B31</f>
        <v>1313</v>
      </c>
      <c r="C31" s="35">
        <f>+'TOTAL OCTUBRE POR REGIÓN'!C31+'TOTAL NOVIEMBRE POR REGIÓN'!C31+'TOTAL DICIEMBRE POR REGIÓN'!C31</f>
        <v>1221</v>
      </c>
      <c r="D31" s="91">
        <f t="shared" si="12"/>
        <v>0.9299314546839299</v>
      </c>
      <c r="E31" s="64">
        <f t="shared" si="13"/>
        <v>92</v>
      </c>
      <c r="F31" s="91">
        <f t="shared" si="14"/>
        <v>7.0068545316070069E-2</v>
      </c>
      <c r="G31" s="25"/>
      <c r="H31" s="63" t="s">
        <v>52</v>
      </c>
      <c r="I31" s="35">
        <f>+'TOTAL OCTUBRE POR REGIÓN'!I31+'TOTAL NOVIEMBRE POR REGIÓN'!I31+'TOTAL DICIEMBRE POR REGIÓN'!I31</f>
        <v>0</v>
      </c>
      <c r="J31" s="35">
        <f>+'TOTAL OCTUBRE POR REGIÓN'!J31+'TOTAL NOVIEMBRE POR REGIÓN'!J31+'TOTAL DICIEMBRE POR REGIÓN'!J31</f>
        <v>0</v>
      </c>
      <c r="K31" s="34" t="e">
        <f t="shared" si="15"/>
        <v>#DIV/0!</v>
      </c>
      <c r="L31" s="81">
        <f t="shared" si="16"/>
        <v>0</v>
      </c>
      <c r="M31" s="34" t="e">
        <f t="shared" si="17"/>
        <v>#DIV/0!</v>
      </c>
      <c r="N31" s="26"/>
      <c r="O31" s="63" t="s">
        <v>52</v>
      </c>
      <c r="P31" s="35">
        <f>+'TOTAL OCTUBRE POR REGIÓN'!P31+'TOTAL NOVIEMBRE POR REGIÓN'!P31+'TOTAL DICIEMBRE POR REGIÓN'!P31</f>
        <v>1055</v>
      </c>
      <c r="Q31" s="35">
        <f>+'TOTAL OCTUBRE POR REGIÓN'!Q31+'TOTAL NOVIEMBRE POR REGIÓN'!Q31+'TOTAL DICIEMBRE POR REGIÓN'!Q31</f>
        <v>1040</v>
      </c>
      <c r="R31" s="91">
        <f t="shared" si="18"/>
        <v>0.98578199052132698</v>
      </c>
      <c r="S31" s="81">
        <f t="shared" si="19"/>
        <v>15</v>
      </c>
      <c r="T31" s="91">
        <f t="shared" si="20"/>
        <v>1.4218009478672985E-2</v>
      </c>
      <c r="U31" s="26"/>
      <c r="V31" s="63" t="s">
        <v>52</v>
      </c>
      <c r="W31" s="35">
        <f>+'TOTAL OCTUBRE POR REGIÓN'!W31+'TOTAL NOVIEMBRE POR REGIÓN'!W31+'TOTAL DICIEMBRE POR REGIÓN'!W31</f>
        <v>768</v>
      </c>
      <c r="X31" s="81">
        <f>+'TOTAL OCTUBRE POR REGIÓN'!X31+'TOTAL NOVIEMBRE POR REGIÓN'!X31+'TOTAL DICIEMBRE POR REGIÓN'!X31</f>
        <v>728</v>
      </c>
      <c r="Y31" s="91">
        <f t="shared" si="21"/>
        <v>0.94791666666666663</v>
      </c>
      <c r="Z31" s="81">
        <f t="shared" si="22"/>
        <v>40</v>
      </c>
      <c r="AA31" s="91">
        <f t="shared" si="23"/>
        <v>5.2083333333333336E-2</v>
      </c>
    </row>
    <row r="32" spans="1:27" x14ac:dyDescent="0.25">
      <c r="A32" s="63" t="s">
        <v>53</v>
      </c>
      <c r="B32" s="35">
        <f>+'TOTAL OCTUBRE POR REGIÓN'!B32+'TOTAL NOVIEMBRE POR REGIÓN'!B32+'TOTAL DICIEMBRE POR REGIÓN'!B32</f>
        <v>76</v>
      </c>
      <c r="C32" s="35">
        <f>+'TOTAL OCTUBRE POR REGIÓN'!C32+'TOTAL NOVIEMBRE POR REGIÓN'!C32+'TOTAL DICIEMBRE POR REGIÓN'!C32</f>
        <v>72</v>
      </c>
      <c r="D32" s="91">
        <f t="shared" si="12"/>
        <v>0.94736842105263153</v>
      </c>
      <c r="E32" s="64">
        <f t="shared" si="13"/>
        <v>4</v>
      </c>
      <c r="F32" s="91">
        <f t="shared" si="14"/>
        <v>5.2631578947368418E-2</v>
      </c>
      <c r="G32" s="25"/>
      <c r="H32" s="63" t="s">
        <v>53</v>
      </c>
      <c r="I32" s="35">
        <f>+'TOTAL OCTUBRE POR REGIÓN'!I32+'TOTAL NOVIEMBRE POR REGIÓN'!I32+'TOTAL DICIEMBRE POR REGIÓN'!I32</f>
        <v>0</v>
      </c>
      <c r="J32" s="35">
        <f>+'TOTAL OCTUBRE POR REGIÓN'!J32+'TOTAL NOVIEMBRE POR REGIÓN'!J32+'TOTAL DICIEMBRE POR REGIÓN'!J32</f>
        <v>0</v>
      </c>
      <c r="K32" s="34" t="e">
        <f t="shared" si="15"/>
        <v>#DIV/0!</v>
      </c>
      <c r="L32" s="81">
        <f t="shared" si="16"/>
        <v>0</v>
      </c>
      <c r="M32" s="34" t="e">
        <f t="shared" si="17"/>
        <v>#DIV/0!</v>
      </c>
      <c r="N32" s="26"/>
      <c r="O32" s="63" t="s">
        <v>53</v>
      </c>
      <c r="P32" s="35">
        <f>+'TOTAL OCTUBRE POR REGIÓN'!P32+'TOTAL NOVIEMBRE POR REGIÓN'!P32+'TOTAL DICIEMBRE POR REGIÓN'!P32</f>
        <v>81</v>
      </c>
      <c r="Q32" s="35">
        <f>+'TOTAL OCTUBRE POR REGIÓN'!Q32+'TOTAL NOVIEMBRE POR REGIÓN'!Q32+'TOTAL DICIEMBRE POR REGIÓN'!Q32</f>
        <v>78</v>
      </c>
      <c r="R32" s="91">
        <f t="shared" si="18"/>
        <v>0.96296296296296291</v>
      </c>
      <c r="S32" s="81">
        <f t="shared" si="19"/>
        <v>3</v>
      </c>
      <c r="T32" s="91">
        <f t="shared" si="20"/>
        <v>3.7037037037037035E-2</v>
      </c>
      <c r="U32" s="26"/>
      <c r="V32" s="63" t="s">
        <v>53</v>
      </c>
      <c r="W32" s="35">
        <f>+'TOTAL OCTUBRE POR REGIÓN'!W32+'TOTAL NOVIEMBRE POR REGIÓN'!W32+'TOTAL DICIEMBRE POR REGIÓN'!W32</f>
        <v>138</v>
      </c>
      <c r="X32" s="81">
        <f>+'TOTAL OCTUBRE POR REGIÓN'!X32+'TOTAL NOVIEMBRE POR REGIÓN'!X32+'TOTAL DICIEMBRE POR REGIÓN'!X32</f>
        <v>134</v>
      </c>
      <c r="Y32" s="91">
        <f t="shared" si="21"/>
        <v>0.97101449275362317</v>
      </c>
      <c r="Z32" s="81">
        <f t="shared" si="22"/>
        <v>4</v>
      </c>
      <c r="AA32" s="91">
        <f t="shared" si="23"/>
        <v>2.8985507246376812E-2</v>
      </c>
    </row>
    <row r="33" spans="1:27" x14ac:dyDescent="0.25">
      <c r="A33" s="63" t="s">
        <v>54</v>
      </c>
      <c r="B33" s="35">
        <f>+'TOTAL OCTUBRE POR REGIÓN'!B33+'TOTAL NOVIEMBRE POR REGIÓN'!B33+'TOTAL DICIEMBRE POR REGIÓN'!B33</f>
        <v>19</v>
      </c>
      <c r="C33" s="35">
        <f>+'TOTAL OCTUBRE POR REGIÓN'!C33+'TOTAL NOVIEMBRE POR REGIÓN'!C33+'TOTAL DICIEMBRE POR REGIÓN'!C33</f>
        <v>19</v>
      </c>
      <c r="D33" s="91">
        <f t="shared" si="12"/>
        <v>1</v>
      </c>
      <c r="E33" s="64">
        <f t="shared" si="13"/>
        <v>0</v>
      </c>
      <c r="F33" s="91">
        <f t="shared" si="14"/>
        <v>0</v>
      </c>
      <c r="G33" s="25"/>
      <c r="H33" s="63" t="s">
        <v>54</v>
      </c>
      <c r="I33" s="35">
        <f>+'TOTAL OCTUBRE POR REGIÓN'!I33+'TOTAL NOVIEMBRE POR REGIÓN'!I33+'TOTAL DICIEMBRE POR REGIÓN'!I33</f>
        <v>0</v>
      </c>
      <c r="J33" s="35">
        <f>+'TOTAL OCTUBRE POR REGIÓN'!J33+'TOTAL NOVIEMBRE POR REGIÓN'!J33+'TOTAL DICIEMBRE POR REGIÓN'!J33</f>
        <v>0</v>
      </c>
      <c r="K33" s="34" t="e">
        <f t="shared" si="15"/>
        <v>#DIV/0!</v>
      </c>
      <c r="L33" s="81">
        <f t="shared" si="16"/>
        <v>0</v>
      </c>
      <c r="M33" s="34" t="e">
        <f t="shared" si="17"/>
        <v>#DIV/0!</v>
      </c>
      <c r="N33" s="26"/>
      <c r="O33" s="63" t="s">
        <v>54</v>
      </c>
      <c r="P33" s="35">
        <f>+'TOTAL OCTUBRE POR REGIÓN'!P33+'TOTAL NOVIEMBRE POR REGIÓN'!P33+'TOTAL DICIEMBRE POR REGIÓN'!P33</f>
        <v>31</v>
      </c>
      <c r="Q33" s="35">
        <f>+'TOTAL OCTUBRE POR REGIÓN'!Q33+'TOTAL NOVIEMBRE POR REGIÓN'!Q33+'TOTAL DICIEMBRE POR REGIÓN'!Q33</f>
        <v>31</v>
      </c>
      <c r="R33" s="91">
        <f t="shared" si="18"/>
        <v>1</v>
      </c>
      <c r="S33" s="81">
        <f t="shared" si="19"/>
        <v>0</v>
      </c>
      <c r="T33" s="91">
        <f t="shared" si="20"/>
        <v>0</v>
      </c>
      <c r="U33" s="26"/>
      <c r="V33" s="63" t="s">
        <v>54</v>
      </c>
      <c r="W33" s="35">
        <f>+'TOTAL OCTUBRE POR REGIÓN'!W33+'TOTAL NOVIEMBRE POR REGIÓN'!W33+'TOTAL DICIEMBRE POR REGIÓN'!W33</f>
        <v>50</v>
      </c>
      <c r="X33" s="81">
        <f>+'TOTAL OCTUBRE POR REGIÓN'!X33+'TOTAL NOVIEMBRE POR REGIÓN'!X33+'TOTAL DICIEMBRE POR REGIÓN'!X33</f>
        <v>48</v>
      </c>
      <c r="Y33" s="91">
        <f t="shared" si="21"/>
        <v>0.96</v>
      </c>
      <c r="Z33" s="81">
        <f t="shared" si="22"/>
        <v>2</v>
      </c>
      <c r="AA33" s="91">
        <f t="shared" si="23"/>
        <v>0.04</v>
      </c>
    </row>
    <row r="34" spans="1:27" x14ac:dyDescent="0.25">
      <c r="A34" s="63" t="s">
        <v>55</v>
      </c>
      <c r="B34" s="35">
        <f>+'TOTAL OCTUBRE POR REGIÓN'!B34+'TOTAL NOVIEMBRE POR REGIÓN'!B34+'TOTAL DICIEMBRE POR REGIÓN'!B34</f>
        <v>14</v>
      </c>
      <c r="C34" s="35">
        <f>+'TOTAL OCTUBRE POR REGIÓN'!C34+'TOTAL NOVIEMBRE POR REGIÓN'!C34+'TOTAL DICIEMBRE POR REGIÓN'!C34</f>
        <v>14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>
        <f>+'TOTAL OCTUBRE POR REGIÓN'!I34+'TOTAL NOVIEMBRE POR REGIÓN'!I34+'TOTAL DICIEMBRE POR REGIÓN'!I34</f>
        <v>0</v>
      </c>
      <c r="J34" s="35">
        <f>+'TOTAL OCTUBRE POR REGIÓN'!J34+'TOTAL NOVIEMBRE POR REGIÓN'!J34+'TOTAL DICIEMBRE POR REGIÓN'!J34</f>
        <v>0</v>
      </c>
      <c r="K34" s="34" t="e">
        <f t="shared" si="15"/>
        <v>#DIV/0!</v>
      </c>
      <c r="L34" s="81">
        <f t="shared" si="16"/>
        <v>0</v>
      </c>
      <c r="M34" s="34" t="e">
        <f t="shared" si="17"/>
        <v>#DIV/0!</v>
      </c>
      <c r="N34" s="26"/>
      <c r="O34" s="63" t="s">
        <v>55</v>
      </c>
      <c r="P34" s="35">
        <f>+'TOTAL OCTUBRE POR REGIÓN'!P34+'TOTAL NOVIEMBRE POR REGIÓN'!P34+'TOTAL DICIEMBRE POR REGIÓN'!P34</f>
        <v>14</v>
      </c>
      <c r="Q34" s="35">
        <f>+'TOTAL OCTUBRE POR REGIÓN'!Q34+'TOTAL NOVIEMBRE POR REGIÓN'!Q34+'TOTAL DICIEMBRE POR REGIÓN'!Q34</f>
        <v>12</v>
      </c>
      <c r="R34" s="91">
        <f t="shared" si="18"/>
        <v>0.8571428571428571</v>
      </c>
      <c r="S34" s="81">
        <f t="shared" si="19"/>
        <v>2</v>
      </c>
      <c r="T34" s="91">
        <f t="shared" si="20"/>
        <v>0.14285714285714285</v>
      </c>
      <c r="U34" s="26"/>
      <c r="V34" s="63" t="s">
        <v>55</v>
      </c>
      <c r="W34" s="35">
        <f>+'TOTAL OCTUBRE POR REGIÓN'!W34+'TOTAL NOVIEMBRE POR REGIÓN'!W34+'TOTAL DICIEMBRE POR REGIÓN'!W34</f>
        <v>20</v>
      </c>
      <c r="X34" s="81">
        <f>+'TOTAL OCTUBRE POR REGIÓN'!X34+'TOTAL NOVIEMBRE POR REGIÓN'!X34+'TOTAL DICIEMBRE POR REGIÓN'!X34</f>
        <v>20</v>
      </c>
      <c r="Y34" s="91">
        <f t="shared" si="21"/>
        <v>1</v>
      </c>
      <c r="Z34" s="81">
        <f t="shared" si="22"/>
        <v>0</v>
      </c>
      <c r="AA34" s="91">
        <f t="shared" si="23"/>
        <v>0</v>
      </c>
    </row>
    <row r="35" spans="1:27" x14ac:dyDescent="0.25">
      <c r="A35" s="63" t="s">
        <v>15</v>
      </c>
      <c r="B35" s="65">
        <f>SUM(B25:B34)</f>
        <v>4596</v>
      </c>
      <c r="C35" s="65">
        <f>SUM(C25:C34)</f>
        <v>4395</v>
      </c>
      <c r="D35" s="92">
        <f t="shared" si="12"/>
        <v>0.95626631853785904</v>
      </c>
      <c r="E35" s="76">
        <f t="shared" si="13"/>
        <v>201</v>
      </c>
      <c r="F35" s="92">
        <f t="shared" si="14"/>
        <v>4.3733681462140996E-2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15"/>
        <v>#DIV/0!</v>
      </c>
      <c r="L35" s="36">
        <f t="shared" si="16"/>
        <v>0</v>
      </c>
      <c r="M35" s="36" t="e">
        <f t="shared" si="17"/>
        <v>#DIV/0!</v>
      </c>
      <c r="N35" s="26"/>
      <c r="O35" s="63" t="s">
        <v>15</v>
      </c>
      <c r="P35" s="65">
        <f>SUM(P25:P34)</f>
        <v>4052</v>
      </c>
      <c r="Q35" s="65">
        <f>SUM(Q25:Q34)</f>
        <v>4006</v>
      </c>
      <c r="R35" s="92">
        <f t="shared" si="18"/>
        <v>0.98864758144126352</v>
      </c>
      <c r="S35" s="94">
        <f t="shared" si="19"/>
        <v>46</v>
      </c>
      <c r="T35" s="92">
        <f t="shared" si="20"/>
        <v>1.1352418558736426E-2</v>
      </c>
      <c r="U35" s="26"/>
      <c r="V35" s="63" t="s">
        <v>15</v>
      </c>
      <c r="W35" s="65">
        <f>SUM(W25:W34)</f>
        <v>4024</v>
      </c>
      <c r="X35" s="65">
        <f>SUM(X25:X34)</f>
        <v>3947</v>
      </c>
      <c r="Y35" s="92">
        <f t="shared" si="21"/>
        <v>0.98086481113320079</v>
      </c>
      <c r="Z35" s="94">
        <f t="shared" si="22"/>
        <v>77</v>
      </c>
      <c r="AA35" s="92">
        <f t="shared" si="23"/>
        <v>1.9135188866799206E-2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37" t="s">
        <v>56</v>
      </c>
      <c r="B37" s="137" t="s">
        <v>26</v>
      </c>
      <c r="C37" s="137" t="s">
        <v>27</v>
      </c>
      <c r="D37" s="136" t="s">
        <v>28</v>
      </c>
      <c r="E37" s="137" t="s">
        <v>29</v>
      </c>
      <c r="F37" s="136" t="s">
        <v>30</v>
      </c>
      <c r="G37" s="25"/>
      <c r="H37" s="137" t="s">
        <v>56</v>
      </c>
      <c r="I37" s="137" t="s">
        <v>26</v>
      </c>
      <c r="J37" s="137" t="s">
        <v>27</v>
      </c>
      <c r="K37" s="136" t="s">
        <v>28</v>
      </c>
      <c r="L37" s="137" t="s">
        <v>29</v>
      </c>
      <c r="M37" s="136" t="s">
        <v>30</v>
      </c>
      <c r="N37" s="26"/>
      <c r="O37" s="137" t="s">
        <v>56</v>
      </c>
      <c r="P37" s="137" t="s">
        <v>26</v>
      </c>
      <c r="Q37" s="137" t="s">
        <v>27</v>
      </c>
      <c r="R37" s="136" t="s">
        <v>28</v>
      </c>
      <c r="S37" s="137" t="s">
        <v>29</v>
      </c>
      <c r="T37" s="136" t="s">
        <v>30</v>
      </c>
      <c r="U37" s="26"/>
      <c r="V37" s="137" t="s">
        <v>56</v>
      </c>
      <c r="W37" s="137" t="s">
        <v>26</v>
      </c>
      <c r="X37" s="137" t="s">
        <v>27</v>
      </c>
      <c r="Y37" s="136" t="s">
        <v>28</v>
      </c>
      <c r="Z37" s="137" t="s">
        <v>29</v>
      </c>
      <c r="AA37" s="136" t="s">
        <v>30</v>
      </c>
    </row>
    <row r="38" spans="1:27" x14ac:dyDescent="0.25">
      <c r="A38" s="137"/>
      <c r="B38" s="137"/>
      <c r="C38" s="137"/>
      <c r="D38" s="136"/>
      <c r="E38" s="137"/>
      <c r="F38" s="136"/>
      <c r="G38" s="25"/>
      <c r="H38" s="137"/>
      <c r="I38" s="137"/>
      <c r="J38" s="137"/>
      <c r="K38" s="136"/>
      <c r="L38" s="137"/>
      <c r="M38" s="136"/>
      <c r="N38" s="26"/>
      <c r="O38" s="137"/>
      <c r="P38" s="137"/>
      <c r="Q38" s="137"/>
      <c r="R38" s="136"/>
      <c r="S38" s="137"/>
      <c r="T38" s="136"/>
      <c r="U38" s="26"/>
      <c r="V38" s="137"/>
      <c r="W38" s="137"/>
      <c r="X38" s="137"/>
      <c r="Y38" s="136"/>
      <c r="Z38" s="137"/>
      <c r="AA38" s="136"/>
    </row>
    <row r="39" spans="1:27" x14ac:dyDescent="0.25">
      <c r="A39" s="72" t="s">
        <v>57</v>
      </c>
      <c r="B39" s="38">
        <f>+'TOTAL OCTUBRE POR REGIÓN'!B39+'TOTAL NOVIEMBRE POR REGIÓN'!B39+'TOTAL DICIEMBRE POR REGIÓN'!B39</f>
        <v>8282</v>
      </c>
      <c r="C39" s="38">
        <f>+'TOTAL OCTUBRE POR REGIÓN'!C39+'TOTAL NOVIEMBRE POR REGIÓN'!C39+'TOTAL DICIEMBRE POR REGIÓN'!C39</f>
        <v>7904</v>
      </c>
      <c r="D39" s="87">
        <f>+C39/B39</f>
        <v>0.95435885051919822</v>
      </c>
      <c r="E39" s="73">
        <f>+B39-C39</f>
        <v>378</v>
      </c>
      <c r="F39" s="87">
        <f>+E39/B39</f>
        <v>4.5641149480801738E-2</v>
      </c>
      <c r="G39" s="25"/>
      <c r="H39" s="72" t="s">
        <v>57</v>
      </c>
      <c r="I39" s="38">
        <f>+'TOTAL OCTUBRE POR REGIÓN'!I39+'TOTAL NOVIEMBRE POR REGIÓN'!I39+'TOTAL DICIEMBRE POR REGIÓN'!I39</f>
        <v>0</v>
      </c>
      <c r="J39" s="38">
        <f>+'TOTAL OCTUBRE POR REGIÓN'!J39+'TOTAL NOVIEMBRE POR REGIÓN'!J39+'TOTAL DICIEMBRE POR REGIÓN'!J39</f>
        <v>0</v>
      </c>
      <c r="K39" s="39" t="e">
        <f>+J39/I39</f>
        <v>#DIV/0!</v>
      </c>
      <c r="L39" s="40">
        <f>+I39-J39</f>
        <v>0</v>
      </c>
      <c r="M39" s="39" t="e">
        <f>+L39/I39</f>
        <v>#DIV/0!</v>
      </c>
      <c r="N39" s="26"/>
      <c r="O39" s="72" t="s">
        <v>57</v>
      </c>
      <c r="P39" s="38">
        <f>+'TOTAL OCTUBRE POR REGIÓN'!P39+'TOTAL NOVIEMBRE POR REGIÓN'!P39+'TOTAL DICIEMBRE POR REGIÓN'!P39</f>
        <v>6151</v>
      </c>
      <c r="Q39" s="38">
        <f>+'TOTAL OCTUBRE POR REGIÓN'!Q39+'TOTAL NOVIEMBRE POR REGIÓN'!Q39+'TOTAL DICIEMBRE POR REGIÓN'!Q39</f>
        <v>6066</v>
      </c>
      <c r="R39" s="87">
        <f>+Q39/P39</f>
        <v>0.98618110876280285</v>
      </c>
      <c r="S39" s="40">
        <f>+P39-Q39</f>
        <v>85</v>
      </c>
      <c r="T39" s="87">
        <f>+S39/P39</f>
        <v>1.3818891237197204E-2</v>
      </c>
      <c r="U39" s="26"/>
      <c r="V39" s="72" t="s">
        <v>57</v>
      </c>
      <c r="W39" s="38">
        <f>+'TOTAL OCTUBRE POR REGIÓN'!W39+'TOTAL NOVIEMBRE POR REGIÓN'!W39+'TOTAL DICIEMBRE POR REGIÓN'!W39</f>
        <v>3954</v>
      </c>
      <c r="X39" s="40">
        <f>+'TOTAL OCTUBRE POR REGIÓN'!X39+'TOTAL NOVIEMBRE POR REGIÓN'!X39+'TOTAL DICIEMBRE POR REGIÓN'!X39</f>
        <v>3884</v>
      </c>
      <c r="Y39" s="87">
        <f>+X39/W39</f>
        <v>0.98229640870005053</v>
      </c>
      <c r="Z39" s="40">
        <f>+W39-X39</f>
        <v>70</v>
      </c>
      <c r="AA39" s="87">
        <f>+Z39/W39</f>
        <v>1.7703591299949417E-2</v>
      </c>
    </row>
    <row r="40" spans="1:27" x14ac:dyDescent="0.25">
      <c r="A40" s="72" t="s">
        <v>58</v>
      </c>
      <c r="B40" s="38">
        <f>+'TOTAL OCTUBRE POR REGIÓN'!B40+'TOTAL NOVIEMBRE POR REGIÓN'!B40+'TOTAL DICIEMBRE POR REGIÓN'!B40</f>
        <v>10879</v>
      </c>
      <c r="C40" s="38">
        <f>+'TOTAL OCTUBRE POR REGIÓN'!C40+'TOTAL NOVIEMBRE POR REGIÓN'!C40+'TOTAL DICIEMBRE POR REGIÓN'!C40</f>
        <v>10506</v>
      </c>
      <c r="D40" s="87">
        <f t="shared" ref="D40:D49" si="24">+C40/B40</f>
        <v>0.96571376045592427</v>
      </c>
      <c r="E40" s="73">
        <f t="shared" ref="E40:E49" si="25">+B40-C40</f>
        <v>373</v>
      </c>
      <c r="F40" s="87">
        <f t="shared" ref="F40:F49" si="26">+E40/B40</f>
        <v>3.4286239544075739E-2</v>
      </c>
      <c r="G40" s="25"/>
      <c r="H40" s="72" t="s">
        <v>58</v>
      </c>
      <c r="I40" s="38">
        <f>+'TOTAL OCTUBRE POR REGIÓN'!I40+'TOTAL NOVIEMBRE POR REGIÓN'!I40+'TOTAL DICIEMBRE POR REGIÓN'!I40</f>
        <v>0</v>
      </c>
      <c r="J40" s="38">
        <f>+'TOTAL OCTUBRE POR REGIÓN'!J40+'TOTAL NOVIEMBRE POR REGIÓN'!J40+'TOTAL DICIEMBRE POR REGIÓN'!J40</f>
        <v>0</v>
      </c>
      <c r="K40" s="39" t="e">
        <f t="shared" ref="K40:K47" si="27">+J40/I40</f>
        <v>#DIV/0!</v>
      </c>
      <c r="L40" s="40">
        <f t="shared" ref="L40:L47" si="28">+I40-J40</f>
        <v>0</v>
      </c>
      <c r="M40" s="39" t="e">
        <f t="shared" ref="M40:M47" si="29">+L40/I40</f>
        <v>#DIV/0!</v>
      </c>
      <c r="N40" s="26"/>
      <c r="O40" s="72" t="s">
        <v>58</v>
      </c>
      <c r="P40" s="38">
        <f>+'TOTAL OCTUBRE POR REGIÓN'!P40+'TOTAL NOVIEMBRE POR REGIÓN'!P40+'TOTAL DICIEMBRE POR REGIÓN'!P40</f>
        <v>10769</v>
      </c>
      <c r="Q40" s="38">
        <f>+'TOTAL OCTUBRE POR REGIÓN'!Q40+'TOTAL NOVIEMBRE POR REGIÓN'!Q40+'TOTAL DICIEMBRE POR REGIÓN'!Q40</f>
        <v>10663</v>
      </c>
      <c r="R40" s="87">
        <f t="shared" ref="R40:R47" si="30">+Q40/P40</f>
        <v>0.99015693193425569</v>
      </c>
      <c r="S40" s="40">
        <f t="shared" ref="S40:S47" si="31">+P40-Q40</f>
        <v>106</v>
      </c>
      <c r="T40" s="87">
        <f t="shared" ref="T40:T47" si="32">+S40/P40</f>
        <v>9.8430680657442659E-3</v>
      </c>
      <c r="U40" s="26"/>
      <c r="V40" s="72" t="s">
        <v>58</v>
      </c>
      <c r="W40" s="38">
        <f>+'TOTAL OCTUBRE POR REGIÓN'!W40+'TOTAL NOVIEMBRE POR REGIÓN'!W40+'TOTAL DICIEMBRE POR REGIÓN'!W40</f>
        <v>5794</v>
      </c>
      <c r="X40" s="40">
        <f>+'TOTAL OCTUBRE POR REGIÓN'!X40+'TOTAL NOVIEMBRE POR REGIÓN'!X40+'TOTAL DICIEMBRE POR REGIÓN'!X40</f>
        <v>5703</v>
      </c>
      <c r="Y40" s="87">
        <f t="shared" ref="Y40:Y47" si="33">+X40/W40</f>
        <v>0.98429409734207807</v>
      </c>
      <c r="Z40" s="40">
        <f t="shared" ref="Z40:Z46" si="34">+W40-X40</f>
        <v>91</v>
      </c>
      <c r="AA40" s="87">
        <f t="shared" ref="AA40:AA47" si="35">+Z40/W40</f>
        <v>1.5705902657921988E-2</v>
      </c>
    </row>
    <row r="41" spans="1:27" x14ac:dyDescent="0.25">
      <c r="A41" s="72" t="s">
        <v>59</v>
      </c>
      <c r="B41" s="38">
        <f>+'TOTAL OCTUBRE POR REGIÓN'!B41+'TOTAL NOVIEMBRE POR REGIÓN'!B41+'TOTAL DICIEMBRE POR REGIÓN'!B41</f>
        <v>154</v>
      </c>
      <c r="C41" s="38">
        <f>+'TOTAL OCTUBRE POR REGIÓN'!C41+'TOTAL NOVIEMBRE POR REGIÓN'!C41+'TOTAL DICIEMBRE POR REGIÓN'!C41</f>
        <v>149</v>
      </c>
      <c r="D41" s="87">
        <f t="shared" si="24"/>
        <v>0.96753246753246758</v>
      </c>
      <c r="E41" s="73">
        <f t="shared" si="25"/>
        <v>5</v>
      </c>
      <c r="F41" s="87">
        <f t="shared" si="26"/>
        <v>3.2467532467532464E-2</v>
      </c>
      <c r="G41" s="25"/>
      <c r="H41" s="72" t="s">
        <v>59</v>
      </c>
      <c r="I41" s="38">
        <f>+'TOTAL OCTUBRE POR REGIÓN'!I41+'TOTAL NOVIEMBRE POR REGIÓN'!I41+'TOTAL DICIEMBRE POR REGIÓN'!I41</f>
        <v>0</v>
      </c>
      <c r="J41" s="38">
        <f>+'TOTAL OCTUBRE POR REGIÓN'!J41+'TOTAL NOVIEMBRE POR REGIÓN'!J41+'TOTAL DICIEMBRE POR REGIÓN'!J41</f>
        <v>0</v>
      </c>
      <c r="K41" s="39" t="e">
        <f t="shared" si="27"/>
        <v>#DIV/0!</v>
      </c>
      <c r="L41" s="40">
        <f t="shared" si="28"/>
        <v>0</v>
      </c>
      <c r="M41" s="39" t="e">
        <f t="shared" si="29"/>
        <v>#DIV/0!</v>
      </c>
      <c r="N41" s="26"/>
      <c r="O41" s="72" t="s">
        <v>59</v>
      </c>
      <c r="P41" s="38">
        <f>+'TOTAL OCTUBRE POR REGIÓN'!P41+'TOTAL NOVIEMBRE POR REGIÓN'!P41+'TOTAL DICIEMBRE POR REGIÓN'!P41</f>
        <v>168</v>
      </c>
      <c r="Q41" s="38">
        <f>+'TOTAL OCTUBRE POR REGIÓN'!Q41+'TOTAL NOVIEMBRE POR REGIÓN'!Q41+'TOTAL DICIEMBRE POR REGIÓN'!Q41</f>
        <v>165</v>
      </c>
      <c r="R41" s="87">
        <f t="shared" si="30"/>
        <v>0.9821428571428571</v>
      </c>
      <c r="S41" s="40">
        <f t="shared" si="31"/>
        <v>3</v>
      </c>
      <c r="T41" s="87">
        <f t="shared" si="32"/>
        <v>1.7857142857142856E-2</v>
      </c>
      <c r="U41" s="26"/>
      <c r="V41" s="72" t="s">
        <v>59</v>
      </c>
      <c r="W41" s="38">
        <f>+'TOTAL OCTUBRE POR REGIÓN'!W41+'TOTAL NOVIEMBRE POR REGIÓN'!W41+'TOTAL DICIEMBRE POR REGIÓN'!W41</f>
        <v>227</v>
      </c>
      <c r="X41" s="40">
        <f>+'TOTAL OCTUBRE POR REGIÓN'!X41+'TOTAL NOVIEMBRE POR REGIÓN'!X41+'TOTAL DICIEMBRE POR REGIÓN'!X41</f>
        <v>224</v>
      </c>
      <c r="Y41" s="87">
        <f t="shared" si="33"/>
        <v>0.986784140969163</v>
      </c>
      <c r="Z41" s="40">
        <f t="shared" si="34"/>
        <v>3</v>
      </c>
      <c r="AA41" s="87">
        <f t="shared" si="35"/>
        <v>1.3215859030837005E-2</v>
      </c>
    </row>
    <row r="42" spans="1:27" x14ac:dyDescent="0.25">
      <c r="A42" s="72" t="s">
        <v>60</v>
      </c>
      <c r="B42" s="38">
        <f>+'TOTAL OCTUBRE POR REGIÓN'!B42+'TOTAL NOVIEMBRE POR REGIÓN'!B42+'TOTAL DICIEMBRE POR REGIÓN'!B42</f>
        <v>156</v>
      </c>
      <c r="C42" s="38">
        <f>+'TOTAL OCTUBRE POR REGIÓN'!C42+'TOTAL NOVIEMBRE POR REGIÓN'!C42+'TOTAL DICIEMBRE POR REGIÓN'!C42</f>
        <v>151</v>
      </c>
      <c r="D42" s="87">
        <f t="shared" si="24"/>
        <v>0.96794871794871795</v>
      </c>
      <c r="E42" s="73">
        <f t="shared" si="25"/>
        <v>5</v>
      </c>
      <c r="F42" s="87">
        <f t="shared" si="26"/>
        <v>3.2051282051282048E-2</v>
      </c>
      <c r="G42" s="25"/>
      <c r="H42" s="72" t="s">
        <v>60</v>
      </c>
      <c r="I42" s="38">
        <f>+'TOTAL OCTUBRE POR REGIÓN'!I42+'TOTAL NOVIEMBRE POR REGIÓN'!I42+'TOTAL DICIEMBRE POR REGIÓN'!I42</f>
        <v>0</v>
      </c>
      <c r="J42" s="38">
        <f>+'TOTAL OCTUBRE POR REGIÓN'!J42+'TOTAL NOVIEMBRE POR REGIÓN'!J42+'TOTAL DICIEMBRE POR REGIÓN'!J42</f>
        <v>0</v>
      </c>
      <c r="K42" s="39" t="e">
        <f t="shared" si="27"/>
        <v>#DIV/0!</v>
      </c>
      <c r="L42" s="40">
        <f t="shared" si="28"/>
        <v>0</v>
      </c>
      <c r="M42" s="39" t="e">
        <f t="shared" si="29"/>
        <v>#DIV/0!</v>
      </c>
      <c r="N42" s="26"/>
      <c r="O42" s="72" t="s">
        <v>60</v>
      </c>
      <c r="P42" s="38">
        <f>+'TOTAL OCTUBRE POR REGIÓN'!P42+'TOTAL NOVIEMBRE POR REGIÓN'!P42+'TOTAL DICIEMBRE POR REGIÓN'!P42</f>
        <v>124</v>
      </c>
      <c r="Q42" s="38">
        <f>+'TOTAL OCTUBRE POR REGIÓN'!Q42+'TOTAL NOVIEMBRE POR REGIÓN'!Q42+'TOTAL DICIEMBRE POR REGIÓN'!Q42</f>
        <v>124</v>
      </c>
      <c r="R42" s="87">
        <f t="shared" si="30"/>
        <v>1</v>
      </c>
      <c r="S42" s="40">
        <f t="shared" si="31"/>
        <v>0</v>
      </c>
      <c r="T42" s="87">
        <f t="shared" si="32"/>
        <v>0</v>
      </c>
      <c r="U42" s="26"/>
      <c r="V42" s="72" t="s">
        <v>60</v>
      </c>
      <c r="W42" s="38">
        <f>+'TOTAL OCTUBRE POR REGIÓN'!W42+'TOTAL NOVIEMBRE POR REGIÓN'!W42+'TOTAL DICIEMBRE POR REGIÓN'!W42</f>
        <v>304</v>
      </c>
      <c r="X42" s="40">
        <f>+'TOTAL OCTUBRE POR REGIÓN'!X42+'TOTAL NOVIEMBRE POR REGIÓN'!X42+'TOTAL DICIEMBRE POR REGIÓN'!X42</f>
        <v>299</v>
      </c>
      <c r="Y42" s="87">
        <f t="shared" si="33"/>
        <v>0.98355263157894735</v>
      </c>
      <c r="Z42" s="40">
        <f t="shared" si="34"/>
        <v>5</v>
      </c>
      <c r="AA42" s="87">
        <f t="shared" si="35"/>
        <v>1.6447368421052631E-2</v>
      </c>
    </row>
    <row r="43" spans="1:27" x14ac:dyDescent="0.25">
      <c r="A43" s="72" t="s">
        <v>61</v>
      </c>
      <c r="B43" s="38">
        <f>+'TOTAL OCTUBRE POR REGIÓN'!B43+'TOTAL NOVIEMBRE POR REGIÓN'!B43+'TOTAL DICIEMBRE POR REGIÓN'!B43</f>
        <v>942</v>
      </c>
      <c r="C43" s="38">
        <f>+'TOTAL OCTUBRE POR REGIÓN'!C43+'TOTAL NOVIEMBRE POR REGIÓN'!C43+'TOTAL DICIEMBRE POR REGIÓN'!C43</f>
        <v>920</v>
      </c>
      <c r="D43" s="87">
        <f t="shared" si="24"/>
        <v>0.97664543524416136</v>
      </c>
      <c r="E43" s="73">
        <f t="shared" si="25"/>
        <v>22</v>
      </c>
      <c r="F43" s="87">
        <f t="shared" si="26"/>
        <v>2.3354564755838639E-2</v>
      </c>
      <c r="G43" s="25"/>
      <c r="H43" s="72" t="s">
        <v>61</v>
      </c>
      <c r="I43" s="38">
        <f>+'TOTAL OCTUBRE POR REGIÓN'!I43+'TOTAL NOVIEMBRE POR REGIÓN'!I43+'TOTAL DICIEMBRE POR REGIÓN'!I43</f>
        <v>0</v>
      </c>
      <c r="J43" s="38">
        <f>+'TOTAL OCTUBRE POR REGIÓN'!J43+'TOTAL NOVIEMBRE POR REGIÓN'!J43+'TOTAL DICIEMBRE POR REGIÓN'!J43</f>
        <v>0</v>
      </c>
      <c r="K43" s="39" t="e">
        <f t="shared" si="27"/>
        <v>#DIV/0!</v>
      </c>
      <c r="L43" s="40">
        <f t="shared" si="28"/>
        <v>0</v>
      </c>
      <c r="M43" s="39" t="e">
        <f t="shared" si="29"/>
        <v>#DIV/0!</v>
      </c>
      <c r="N43" s="26"/>
      <c r="O43" s="72" t="s">
        <v>61</v>
      </c>
      <c r="P43" s="38">
        <f>+'TOTAL OCTUBRE POR REGIÓN'!P43+'TOTAL NOVIEMBRE POR REGIÓN'!P43+'TOTAL DICIEMBRE POR REGIÓN'!P43</f>
        <v>907</v>
      </c>
      <c r="Q43" s="38">
        <f>+'TOTAL OCTUBRE POR REGIÓN'!Q43+'TOTAL NOVIEMBRE POR REGIÓN'!Q43+'TOTAL DICIEMBRE POR REGIÓN'!Q43</f>
        <v>901</v>
      </c>
      <c r="R43" s="87">
        <f t="shared" si="30"/>
        <v>0.99338478500551264</v>
      </c>
      <c r="S43" s="40">
        <f t="shared" si="31"/>
        <v>6</v>
      </c>
      <c r="T43" s="87">
        <f t="shared" si="32"/>
        <v>6.615214994487321E-3</v>
      </c>
      <c r="U43" s="26"/>
      <c r="V43" s="72" t="s">
        <v>61</v>
      </c>
      <c r="W43" s="38">
        <f>+'TOTAL OCTUBRE POR REGIÓN'!W43+'TOTAL NOVIEMBRE POR REGIÓN'!W43+'TOTAL DICIEMBRE POR REGIÓN'!W43</f>
        <v>780</v>
      </c>
      <c r="X43" s="40">
        <f>+'TOTAL OCTUBRE POR REGIÓN'!X43+'TOTAL NOVIEMBRE POR REGIÓN'!X43+'TOTAL DICIEMBRE POR REGIÓN'!X43</f>
        <v>774</v>
      </c>
      <c r="Y43" s="87">
        <f t="shared" si="33"/>
        <v>0.99230769230769234</v>
      </c>
      <c r="Z43" s="40">
        <f t="shared" si="34"/>
        <v>6</v>
      </c>
      <c r="AA43" s="87">
        <f t="shared" si="35"/>
        <v>7.6923076923076927E-3</v>
      </c>
    </row>
    <row r="44" spans="1:27" x14ac:dyDescent="0.25">
      <c r="A44" s="72" t="s">
        <v>62</v>
      </c>
      <c r="B44" s="38">
        <f>+'TOTAL OCTUBRE POR REGIÓN'!B44+'TOTAL NOVIEMBRE POR REGIÓN'!B44+'TOTAL DICIEMBRE POR REGIÓN'!B44</f>
        <v>70</v>
      </c>
      <c r="C44" s="38">
        <f>+'TOTAL OCTUBRE POR REGIÓN'!C44+'TOTAL NOVIEMBRE POR REGIÓN'!C44+'TOTAL DICIEMBRE POR REGIÓN'!C44</f>
        <v>67</v>
      </c>
      <c r="D44" s="87">
        <f t="shared" si="24"/>
        <v>0.95714285714285718</v>
      </c>
      <c r="E44" s="73">
        <f t="shared" si="25"/>
        <v>3</v>
      </c>
      <c r="F44" s="87">
        <f t="shared" si="26"/>
        <v>4.2857142857142858E-2</v>
      </c>
      <c r="G44" s="25"/>
      <c r="H44" s="72" t="s">
        <v>62</v>
      </c>
      <c r="I44" s="38">
        <f>+'TOTAL OCTUBRE POR REGIÓN'!I44+'TOTAL NOVIEMBRE POR REGIÓN'!I44+'TOTAL DICIEMBRE POR REGIÓN'!I44</f>
        <v>0</v>
      </c>
      <c r="J44" s="38">
        <f>+'TOTAL OCTUBRE POR REGIÓN'!J44+'TOTAL NOVIEMBRE POR REGIÓN'!J44+'TOTAL DICIEMBRE POR REGIÓN'!J44</f>
        <v>0</v>
      </c>
      <c r="K44" s="39" t="e">
        <f t="shared" si="27"/>
        <v>#DIV/0!</v>
      </c>
      <c r="L44" s="40">
        <f t="shared" si="28"/>
        <v>0</v>
      </c>
      <c r="M44" s="39" t="e">
        <f t="shared" si="29"/>
        <v>#DIV/0!</v>
      </c>
      <c r="N44" s="26"/>
      <c r="O44" s="72" t="s">
        <v>62</v>
      </c>
      <c r="P44" s="38">
        <f>+'TOTAL OCTUBRE POR REGIÓN'!P44+'TOTAL NOVIEMBRE POR REGIÓN'!P44+'TOTAL DICIEMBRE POR REGIÓN'!P44</f>
        <v>85</v>
      </c>
      <c r="Q44" s="38">
        <f>+'TOTAL OCTUBRE POR REGIÓN'!Q44+'TOTAL NOVIEMBRE POR REGIÓN'!Q44+'TOTAL DICIEMBRE POR REGIÓN'!Q44</f>
        <v>84</v>
      </c>
      <c r="R44" s="87">
        <f t="shared" si="30"/>
        <v>0.9882352941176471</v>
      </c>
      <c r="S44" s="40">
        <f t="shared" si="31"/>
        <v>1</v>
      </c>
      <c r="T44" s="87">
        <f t="shared" si="32"/>
        <v>1.1764705882352941E-2</v>
      </c>
      <c r="U44" s="26"/>
      <c r="V44" s="72" t="s">
        <v>62</v>
      </c>
      <c r="W44" s="38">
        <f>+'TOTAL OCTUBRE POR REGIÓN'!W44+'TOTAL NOVIEMBRE POR REGIÓN'!W44+'TOTAL DICIEMBRE POR REGIÓN'!W44</f>
        <v>148</v>
      </c>
      <c r="X44" s="40">
        <f>+'TOTAL OCTUBRE POR REGIÓN'!X44+'TOTAL NOVIEMBRE POR REGIÓN'!X44+'TOTAL DICIEMBRE POR REGIÓN'!X44</f>
        <v>146</v>
      </c>
      <c r="Y44" s="87">
        <f t="shared" si="33"/>
        <v>0.98648648648648651</v>
      </c>
      <c r="Z44" s="40">
        <f t="shared" si="34"/>
        <v>2</v>
      </c>
      <c r="AA44" s="87">
        <f t="shared" si="35"/>
        <v>1.3513513513513514E-2</v>
      </c>
    </row>
    <row r="45" spans="1:27" x14ac:dyDescent="0.25">
      <c r="A45" s="72" t="s">
        <v>63</v>
      </c>
      <c r="B45" s="38">
        <f>+'TOTAL OCTUBRE POR REGIÓN'!B45+'TOTAL NOVIEMBRE POR REGIÓN'!B45+'TOTAL DICIEMBRE POR REGIÓN'!B45</f>
        <v>756</v>
      </c>
      <c r="C45" s="38">
        <f>+'TOTAL OCTUBRE POR REGIÓN'!C45+'TOTAL NOVIEMBRE POR REGIÓN'!C45+'TOTAL DICIEMBRE POR REGIÓN'!C45</f>
        <v>725</v>
      </c>
      <c r="D45" s="87">
        <f t="shared" si="24"/>
        <v>0.95899470899470896</v>
      </c>
      <c r="E45" s="73">
        <f t="shared" si="25"/>
        <v>31</v>
      </c>
      <c r="F45" s="87">
        <f t="shared" si="26"/>
        <v>4.1005291005291003E-2</v>
      </c>
      <c r="G45" s="25"/>
      <c r="H45" s="72" t="s">
        <v>63</v>
      </c>
      <c r="I45" s="38">
        <f>+'TOTAL OCTUBRE POR REGIÓN'!I45+'TOTAL NOVIEMBRE POR REGIÓN'!I45+'TOTAL DICIEMBRE POR REGIÓN'!I45</f>
        <v>0</v>
      </c>
      <c r="J45" s="38">
        <f>+'TOTAL OCTUBRE POR REGIÓN'!J45+'TOTAL NOVIEMBRE POR REGIÓN'!J45+'TOTAL DICIEMBRE POR REGIÓN'!J45</f>
        <v>0</v>
      </c>
      <c r="K45" s="39" t="e">
        <f t="shared" si="27"/>
        <v>#DIV/0!</v>
      </c>
      <c r="L45" s="40">
        <f t="shared" si="28"/>
        <v>0</v>
      </c>
      <c r="M45" s="39" t="e">
        <f t="shared" si="29"/>
        <v>#DIV/0!</v>
      </c>
      <c r="N45" s="26"/>
      <c r="O45" s="72" t="s">
        <v>63</v>
      </c>
      <c r="P45" s="38">
        <f>+'TOTAL OCTUBRE POR REGIÓN'!P45+'TOTAL NOVIEMBRE POR REGIÓN'!P45+'TOTAL DICIEMBRE POR REGIÓN'!P45</f>
        <v>777</v>
      </c>
      <c r="Q45" s="38">
        <f>+'TOTAL OCTUBRE POR REGIÓN'!Q45+'TOTAL NOVIEMBRE POR REGIÓN'!Q45+'TOTAL DICIEMBRE POR REGIÓN'!Q45</f>
        <v>773</v>
      </c>
      <c r="R45" s="87">
        <f t="shared" si="30"/>
        <v>0.99485199485199483</v>
      </c>
      <c r="S45" s="40">
        <f t="shared" si="31"/>
        <v>4</v>
      </c>
      <c r="T45" s="87">
        <f t="shared" si="32"/>
        <v>5.1480051480051478E-3</v>
      </c>
      <c r="U45" s="26"/>
      <c r="V45" s="72" t="s">
        <v>63</v>
      </c>
      <c r="W45" s="38">
        <f>+'TOTAL OCTUBRE POR REGIÓN'!W45+'TOTAL NOVIEMBRE POR REGIÓN'!W45+'TOTAL DICIEMBRE POR REGIÓN'!W45</f>
        <v>567</v>
      </c>
      <c r="X45" s="40">
        <f>+'TOTAL OCTUBRE POR REGIÓN'!X45+'TOTAL NOVIEMBRE POR REGIÓN'!X45+'TOTAL DICIEMBRE POR REGIÓN'!X45</f>
        <v>556</v>
      </c>
      <c r="Y45" s="87">
        <f t="shared" si="33"/>
        <v>0.98059964726631388</v>
      </c>
      <c r="Z45" s="40">
        <f t="shared" si="34"/>
        <v>11</v>
      </c>
      <c r="AA45" s="87">
        <f t="shared" si="35"/>
        <v>1.9400352733686066E-2</v>
      </c>
    </row>
    <row r="46" spans="1:27" x14ac:dyDescent="0.25">
      <c r="A46" s="72" t="s">
        <v>64</v>
      </c>
      <c r="B46" s="38">
        <f>+'TOTAL OCTUBRE POR REGIÓN'!B46+'TOTAL NOVIEMBRE POR REGIÓN'!B46+'TOTAL DICIEMBRE POR REGIÓN'!B46</f>
        <v>827</v>
      </c>
      <c r="C46" s="38">
        <f>+'TOTAL OCTUBRE POR REGIÓN'!C46+'TOTAL NOVIEMBRE POR REGIÓN'!C46+'TOTAL DICIEMBRE POR REGIÓN'!C46</f>
        <v>792</v>
      </c>
      <c r="D46" s="87">
        <f t="shared" si="24"/>
        <v>0.95767835550181379</v>
      </c>
      <c r="E46" s="73">
        <f t="shared" si="25"/>
        <v>35</v>
      </c>
      <c r="F46" s="87">
        <f t="shared" si="26"/>
        <v>4.2321644498186213E-2</v>
      </c>
      <c r="G46" s="25"/>
      <c r="H46" s="72" t="s">
        <v>64</v>
      </c>
      <c r="I46" s="38">
        <f>+'TOTAL OCTUBRE POR REGIÓN'!I46+'TOTAL NOVIEMBRE POR REGIÓN'!I46+'TOTAL DICIEMBRE POR REGIÓN'!I46</f>
        <v>0</v>
      </c>
      <c r="J46" s="38">
        <f>+'TOTAL OCTUBRE POR REGIÓN'!J46+'TOTAL NOVIEMBRE POR REGIÓN'!J46+'TOTAL DICIEMBRE POR REGIÓN'!J46</f>
        <v>0</v>
      </c>
      <c r="K46" s="39" t="e">
        <f t="shared" si="27"/>
        <v>#DIV/0!</v>
      </c>
      <c r="L46" s="40">
        <f t="shared" si="28"/>
        <v>0</v>
      </c>
      <c r="M46" s="39" t="e">
        <f t="shared" si="29"/>
        <v>#DIV/0!</v>
      </c>
      <c r="N46" s="26"/>
      <c r="O46" s="72" t="s">
        <v>64</v>
      </c>
      <c r="P46" s="38">
        <f>+'TOTAL OCTUBRE POR REGIÓN'!P46+'TOTAL NOVIEMBRE POR REGIÓN'!P46+'TOTAL DICIEMBRE POR REGIÓN'!P46</f>
        <v>933</v>
      </c>
      <c r="Q46" s="38">
        <f>+'TOTAL OCTUBRE POR REGIÓN'!Q46+'TOTAL NOVIEMBRE POR REGIÓN'!Q46+'TOTAL DICIEMBRE POR REGIÓN'!Q46</f>
        <v>924</v>
      </c>
      <c r="R46" s="87">
        <f t="shared" si="30"/>
        <v>0.99035369774919613</v>
      </c>
      <c r="S46" s="40">
        <f t="shared" si="31"/>
        <v>9</v>
      </c>
      <c r="T46" s="87">
        <f t="shared" si="32"/>
        <v>9.6463022508038593E-3</v>
      </c>
      <c r="U46" s="26"/>
      <c r="V46" s="72" t="s">
        <v>64</v>
      </c>
      <c r="W46" s="38">
        <f>+'TOTAL OCTUBRE POR REGIÓN'!W46+'TOTAL NOVIEMBRE POR REGIÓN'!W46+'TOTAL DICIEMBRE POR REGIÓN'!W46</f>
        <v>722</v>
      </c>
      <c r="X46" s="40">
        <f>+'TOTAL OCTUBRE POR REGIÓN'!X46+'TOTAL NOVIEMBRE POR REGIÓN'!X46+'TOTAL DICIEMBRE POR REGIÓN'!X46</f>
        <v>712</v>
      </c>
      <c r="Y46" s="87">
        <f t="shared" si="33"/>
        <v>0.98614958448753465</v>
      </c>
      <c r="Z46" s="40">
        <f t="shared" si="34"/>
        <v>10</v>
      </c>
      <c r="AA46" s="87">
        <f t="shared" si="35"/>
        <v>1.3850415512465374E-2</v>
      </c>
    </row>
    <row r="47" spans="1:27" x14ac:dyDescent="0.25">
      <c r="A47" s="72" t="s">
        <v>15</v>
      </c>
      <c r="B47" s="74">
        <f>SUM(B39:B46)</f>
        <v>22066</v>
      </c>
      <c r="C47" s="74">
        <f>SUM(C39:C46)</f>
        <v>21214</v>
      </c>
      <c r="D47" s="88">
        <f t="shared" si="24"/>
        <v>0.96138856158796338</v>
      </c>
      <c r="E47" s="75">
        <f t="shared" si="25"/>
        <v>852</v>
      </c>
      <c r="F47" s="88">
        <f t="shared" si="26"/>
        <v>3.8611438412036618E-2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27"/>
        <v>#DIV/0!</v>
      </c>
      <c r="L47" s="41">
        <f t="shared" si="28"/>
        <v>0</v>
      </c>
      <c r="M47" s="41" t="e">
        <f t="shared" si="29"/>
        <v>#DIV/0!</v>
      </c>
      <c r="N47" s="26"/>
      <c r="O47" s="72" t="s">
        <v>15</v>
      </c>
      <c r="P47" s="74">
        <f>SUM(P39:P46)</f>
        <v>19914</v>
      </c>
      <c r="Q47" s="74">
        <f>SUM(Q39:Q46)</f>
        <v>19700</v>
      </c>
      <c r="R47" s="88">
        <f t="shared" si="30"/>
        <v>0.98925379130260116</v>
      </c>
      <c r="S47" s="84">
        <f t="shared" si="31"/>
        <v>214</v>
      </c>
      <c r="T47" s="88">
        <f t="shared" si="32"/>
        <v>1.0746208697398814E-2</v>
      </c>
      <c r="U47" s="26"/>
      <c r="V47" s="72" t="s">
        <v>15</v>
      </c>
      <c r="W47" s="74">
        <f>SUM(W39:W46)</f>
        <v>12496</v>
      </c>
      <c r="X47" s="74">
        <f>SUM(X39:X46)</f>
        <v>12298</v>
      </c>
      <c r="Y47" s="88">
        <f t="shared" si="33"/>
        <v>0.98415492957746475</v>
      </c>
      <c r="Z47" s="84">
        <f>SUM(Z39:Z46)</f>
        <v>198</v>
      </c>
      <c r="AA47" s="88">
        <f t="shared" si="35"/>
        <v>1.5845070422535211E-2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34001</v>
      </c>
      <c r="C49" s="44">
        <f t="shared" ref="C49" si="36">SUM(C47,C35,C21)</f>
        <v>32713</v>
      </c>
      <c r="D49" s="58">
        <f t="shared" si="24"/>
        <v>0.96211876121290552</v>
      </c>
      <c r="E49" s="79">
        <f t="shared" si="25"/>
        <v>1288</v>
      </c>
      <c r="F49" s="59">
        <f t="shared" si="26"/>
        <v>3.7881238787094498E-2</v>
      </c>
      <c r="G49" s="25"/>
      <c r="H49" s="43" t="s">
        <v>15</v>
      </c>
      <c r="I49" s="44">
        <f>+'TOTAL OCTUBRE POR REGIÓN'!I49+'TOTAL NOVIEMBRE POR REGIÓN'!I49+'TOTAL DICIEMBRE POR REGIÓN'!I49</f>
        <v>80503</v>
      </c>
      <c r="J49" s="44">
        <f>+'TOTAL OCTUBRE POR REGIÓN'!J49+'TOTAL NOVIEMBRE POR REGIÓN'!J49+'TOTAL DICIEMBRE POR REGIÓN'!J49</f>
        <v>79539</v>
      </c>
      <c r="K49" s="58">
        <f t="shared" ref="K49" si="37">+J49/I49</f>
        <v>0.98802529098294478</v>
      </c>
      <c r="L49" s="44">
        <f>+I49-J49</f>
        <v>964</v>
      </c>
      <c r="M49" s="59">
        <f t="shared" ref="M49" si="38">+L49/I49</f>
        <v>1.1974709017055265E-2</v>
      </c>
      <c r="N49" s="26"/>
      <c r="O49" s="43" t="s">
        <v>15</v>
      </c>
      <c r="P49" s="47">
        <f>SUM(P47,P35,P21)</f>
        <v>31634</v>
      </c>
      <c r="Q49" s="47">
        <f t="shared" ref="Q49:S49" si="39">SUM(Q47,Q35,Q21)</f>
        <v>31296</v>
      </c>
      <c r="R49" s="77">
        <f t="shared" ref="R49" si="40">+Q49/P49</f>
        <v>0.98931529367136628</v>
      </c>
      <c r="S49" s="79">
        <f t="shared" si="39"/>
        <v>338</v>
      </c>
      <c r="T49" s="78">
        <f t="shared" ref="T49" si="41">+S49/P49</f>
        <v>1.0684706328633749E-2</v>
      </c>
      <c r="U49" s="26"/>
      <c r="V49" s="43" t="s">
        <v>15</v>
      </c>
      <c r="W49" s="47">
        <f>SUM(W47,W35,W21)</f>
        <v>21300</v>
      </c>
      <c r="X49" s="47">
        <f t="shared" ref="X49:Z49" si="42">SUM(X47,X35,X21)</f>
        <v>20959</v>
      </c>
      <c r="Y49" s="58">
        <f t="shared" ref="Y49" si="43">+X49/W49</f>
        <v>0.98399061032863855</v>
      </c>
      <c r="Z49" s="79">
        <f t="shared" si="42"/>
        <v>341</v>
      </c>
      <c r="AA49" s="59">
        <f t="shared" ref="AA49" si="44">+Z49/W49</f>
        <v>1.6009389671361503E-2</v>
      </c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8"/>
  <sheetViews>
    <sheetView showGridLines="0" workbookViewId="0">
      <selection activeCell="A6" sqref="A6:B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1" t="s">
        <v>66</v>
      </c>
      <c r="C2" s="112"/>
      <c r="D2" s="18"/>
    </row>
    <row r="3" spans="1:4" ht="15.75" thickBot="1" x14ac:dyDescent="0.3">
      <c r="A3" s="18"/>
      <c r="B3" s="113" t="s">
        <v>85</v>
      </c>
      <c r="C3" s="114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5" t="s">
        <v>67</v>
      </c>
      <c r="B6" s="116"/>
      <c r="C6" s="15"/>
      <c r="D6" s="18"/>
    </row>
    <row r="7" spans="1:4" x14ac:dyDescent="0.25">
      <c r="A7" s="117"/>
      <c r="B7" s="118"/>
      <c r="C7" s="16"/>
      <c r="D7" s="18"/>
    </row>
    <row r="8" spans="1:4" ht="15.75" thickBot="1" x14ac:dyDescent="0.3">
      <c r="A8" s="119"/>
      <c r="B8" s="120"/>
      <c r="C8" s="17"/>
      <c r="D8" s="18"/>
    </row>
    <row r="9" spans="1:4" ht="15" customHeight="1" x14ac:dyDescent="0.25">
      <c r="A9" s="121" t="s">
        <v>19</v>
      </c>
      <c r="B9" s="124" t="s">
        <v>65</v>
      </c>
      <c r="C9" s="127" t="s">
        <v>20</v>
      </c>
      <c r="D9" s="18"/>
    </row>
    <row r="10" spans="1:4" ht="15" customHeight="1" x14ac:dyDescent="0.25">
      <c r="A10" s="122"/>
      <c r="B10" s="125"/>
      <c r="C10" s="128"/>
      <c r="D10" s="18"/>
    </row>
    <row r="11" spans="1:4" ht="15.75" customHeight="1" thickBot="1" x14ac:dyDescent="0.3">
      <c r="A11" s="123"/>
      <c r="B11" s="126"/>
      <c r="C11" s="129"/>
      <c r="D11" s="18"/>
    </row>
    <row r="12" spans="1:4" x14ac:dyDescent="0.25">
      <c r="A12" s="5" t="s">
        <v>21</v>
      </c>
      <c r="B12" s="20">
        <f>+B34</f>
        <v>12009</v>
      </c>
      <c r="C12" s="21">
        <f>+B12/B16</f>
        <v>0.19596932114882507</v>
      </c>
      <c r="D12" s="18"/>
    </row>
    <row r="13" spans="1:4" x14ac:dyDescent="0.25">
      <c r="A13" s="19" t="s">
        <v>22</v>
      </c>
      <c r="B13" s="20">
        <f>+B51</f>
        <v>29924</v>
      </c>
      <c r="C13" s="22">
        <f>+B13/B16</f>
        <v>0.48831592689295039</v>
      </c>
      <c r="D13" s="18"/>
    </row>
    <row r="14" spans="1:4" x14ac:dyDescent="0.25">
      <c r="A14" s="19" t="s">
        <v>23</v>
      </c>
      <c r="B14" s="20">
        <f>+B68</f>
        <v>11892</v>
      </c>
      <c r="C14" s="22">
        <f>+B14/B16</f>
        <v>0.19406005221932116</v>
      </c>
      <c r="D14" s="18"/>
    </row>
    <row r="15" spans="1:4" x14ac:dyDescent="0.25">
      <c r="A15" s="23" t="s">
        <v>18</v>
      </c>
      <c r="B15" s="24">
        <f>+B85</f>
        <v>7455</v>
      </c>
      <c r="C15" s="22">
        <f>+B15/B16</f>
        <v>0.12165469973890339</v>
      </c>
      <c r="D15" s="18"/>
    </row>
    <row r="16" spans="1:4" x14ac:dyDescent="0.25">
      <c r="A16" s="130" t="s">
        <v>24</v>
      </c>
      <c r="B16" s="132">
        <f>SUM(B12:B15)</f>
        <v>61280</v>
      </c>
      <c r="C16" s="134">
        <f>SUM(C12:C15)</f>
        <v>1</v>
      </c>
      <c r="D16" s="18"/>
    </row>
    <row r="17" spans="1:4" ht="15.75" thickBot="1" x14ac:dyDescent="0.3">
      <c r="A17" s="131"/>
      <c r="B17" s="133"/>
      <c r="C17" s="135"/>
      <c r="D17" s="18"/>
    </row>
    <row r="18" spans="1:4" x14ac:dyDescent="0.25">
      <c r="A18" s="105" t="s">
        <v>0</v>
      </c>
      <c r="B18" s="106"/>
      <c r="C18" s="106"/>
      <c r="D18" s="107"/>
    </row>
    <row r="19" spans="1:4" ht="15.75" thickBot="1" x14ac:dyDescent="0.3">
      <c r="A19" s="108"/>
      <c r="B19" s="109"/>
      <c r="C19" s="109"/>
      <c r="D19" s="110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IFERROR(+C21+D21," ")</f>
        <v>1401</v>
      </c>
      <c r="C21" s="2">
        <v>1331</v>
      </c>
      <c r="D21" s="3">
        <v>70</v>
      </c>
    </row>
    <row r="22" spans="1:4" x14ac:dyDescent="0.25">
      <c r="A22" s="4" t="s">
        <v>6</v>
      </c>
      <c r="B22" s="50">
        <f t="shared" ref="B22:B33" si="0">IFERROR(+C22+D22," ")</f>
        <v>0</v>
      </c>
      <c r="C22" s="51"/>
      <c r="D22" s="3"/>
    </row>
    <row r="23" spans="1:4" x14ac:dyDescent="0.25">
      <c r="A23" s="4" t="s">
        <v>7</v>
      </c>
      <c r="B23" s="50">
        <f t="shared" si="0"/>
        <v>162</v>
      </c>
      <c r="C23" s="51">
        <v>149</v>
      </c>
      <c r="D23" s="3">
        <v>13</v>
      </c>
    </row>
    <row r="24" spans="1:4" x14ac:dyDescent="0.25">
      <c r="A24" s="4" t="s">
        <v>8</v>
      </c>
      <c r="B24" s="50">
        <f t="shared" si="0"/>
        <v>304</v>
      </c>
      <c r="C24" s="51">
        <v>293</v>
      </c>
      <c r="D24" s="3">
        <v>11</v>
      </c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0</v>
      </c>
      <c r="C26" s="51"/>
      <c r="D26" s="3"/>
    </row>
    <row r="27" spans="1:4" x14ac:dyDescent="0.25">
      <c r="A27" s="4" t="s">
        <v>11</v>
      </c>
      <c r="B27" s="50">
        <f t="shared" si="0"/>
        <v>41</v>
      </c>
      <c r="C27" s="51">
        <v>41</v>
      </c>
      <c r="D27" s="3"/>
    </row>
    <row r="28" spans="1:4" x14ac:dyDescent="0.25">
      <c r="A28" s="4" t="s">
        <v>12</v>
      </c>
      <c r="B28" s="50">
        <f t="shared" si="0"/>
        <v>2925</v>
      </c>
      <c r="C28" s="51">
        <v>2925</v>
      </c>
      <c r="D28" s="3"/>
    </row>
    <row r="29" spans="1:4" x14ac:dyDescent="0.25">
      <c r="A29" s="4" t="s">
        <v>13</v>
      </c>
      <c r="B29" s="50">
        <f t="shared" si="0"/>
        <v>4104</v>
      </c>
      <c r="C29" s="51">
        <v>4102</v>
      </c>
      <c r="D29" s="3">
        <v>2</v>
      </c>
    </row>
    <row r="30" spans="1:4" x14ac:dyDescent="0.25">
      <c r="A30" s="4" t="s">
        <v>14</v>
      </c>
      <c r="B30" s="50">
        <f t="shared" si="0"/>
        <v>3072</v>
      </c>
      <c r="C30" s="51">
        <f>2809+4</f>
        <v>2813</v>
      </c>
      <c r="D30" s="3">
        <f>258+1</f>
        <v>259</v>
      </c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12009</v>
      </c>
      <c r="C34" s="8">
        <f>SUM(C21:C33)</f>
        <v>11654</v>
      </c>
      <c r="D34" s="10">
        <f t="shared" ref="D34" si="1">+B34-C34</f>
        <v>355</v>
      </c>
    </row>
    <row r="35" spans="1:4" x14ac:dyDescent="0.25">
      <c r="A35" s="105" t="s">
        <v>16</v>
      </c>
      <c r="B35" s="106"/>
      <c r="C35" s="106"/>
      <c r="D35" s="107"/>
    </row>
    <row r="36" spans="1:4" ht="15.75" thickBot="1" x14ac:dyDescent="0.3">
      <c r="A36" s="108"/>
      <c r="B36" s="109"/>
      <c r="C36" s="109"/>
      <c r="D36" s="110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 t="shared" ref="B38:B50" si="2">+C38+D38</f>
        <v>3947</v>
      </c>
      <c r="C38" s="2">
        <v>3920</v>
      </c>
      <c r="D38" s="49">
        <v>27</v>
      </c>
    </row>
    <row r="39" spans="1:4" x14ac:dyDescent="0.25">
      <c r="A39" s="4" t="s">
        <v>6</v>
      </c>
      <c r="B39" s="97">
        <f t="shared" si="2"/>
        <v>0</v>
      </c>
      <c r="C39" s="98"/>
      <c r="D39" s="3"/>
    </row>
    <row r="40" spans="1:4" x14ac:dyDescent="0.25">
      <c r="A40" s="4" t="s">
        <v>7</v>
      </c>
      <c r="B40" s="50">
        <f t="shared" si="2"/>
        <v>0</v>
      </c>
      <c r="C40" s="51"/>
      <c r="D40" s="3"/>
    </row>
    <row r="41" spans="1:4" x14ac:dyDescent="0.25">
      <c r="A41" s="4" t="s">
        <v>8</v>
      </c>
      <c r="B41" s="50">
        <f t="shared" si="2"/>
        <v>0</v>
      </c>
      <c r="C41" s="51"/>
      <c r="D41" s="3"/>
    </row>
    <row r="42" spans="1:4" x14ac:dyDescent="0.25">
      <c r="A42" s="4" t="s">
        <v>9</v>
      </c>
      <c r="B42" s="50">
        <f t="shared" si="2"/>
        <v>0</v>
      </c>
      <c r="C42" s="51"/>
      <c r="D42" s="3"/>
    </row>
    <row r="43" spans="1:4" x14ac:dyDescent="0.25">
      <c r="A43" s="4" t="s">
        <v>10</v>
      </c>
      <c r="B43" s="1">
        <f t="shared" si="2"/>
        <v>19943</v>
      </c>
      <c r="C43" s="2">
        <v>19793</v>
      </c>
      <c r="D43" s="3">
        <v>150</v>
      </c>
    </row>
    <row r="44" spans="1:4" x14ac:dyDescent="0.25">
      <c r="A44" s="4" t="s">
        <v>11</v>
      </c>
      <c r="B44" s="50">
        <f t="shared" si="2"/>
        <v>9</v>
      </c>
      <c r="C44" s="2">
        <v>9</v>
      </c>
      <c r="D44" s="3"/>
    </row>
    <row r="45" spans="1:4" x14ac:dyDescent="0.25">
      <c r="A45" s="4" t="s">
        <v>12</v>
      </c>
      <c r="B45" s="1">
        <f t="shared" si="2"/>
        <v>6025</v>
      </c>
      <c r="C45" s="2">
        <f>2497+3380</f>
        <v>5877</v>
      </c>
      <c r="D45" s="3">
        <v>148</v>
      </c>
    </row>
    <row r="46" spans="1:4" x14ac:dyDescent="0.25">
      <c r="A46" s="4" t="s">
        <v>13</v>
      </c>
      <c r="B46" s="1">
        <v>0</v>
      </c>
      <c r="C46" s="2"/>
      <c r="D46" s="3"/>
    </row>
    <row r="47" spans="1:4" x14ac:dyDescent="0.25">
      <c r="A47" s="4" t="s">
        <v>14</v>
      </c>
      <c r="B47" s="1">
        <f t="shared" si="2"/>
        <v>0</v>
      </c>
      <c r="C47" s="2"/>
      <c r="D47" s="3"/>
    </row>
    <row r="48" spans="1:4" x14ac:dyDescent="0.25">
      <c r="A48" s="4"/>
      <c r="B48" s="50">
        <f t="shared" si="2"/>
        <v>0</v>
      </c>
      <c r="C48" s="51"/>
      <c r="D48" s="3"/>
    </row>
    <row r="49" spans="1:4" x14ac:dyDescent="0.25">
      <c r="A49" s="4"/>
      <c r="B49" s="50">
        <f t="shared" si="2"/>
        <v>0</v>
      </c>
      <c r="C49" s="51"/>
      <c r="D49" s="3"/>
    </row>
    <row r="50" spans="1:4" x14ac:dyDescent="0.25">
      <c r="A50" s="4"/>
      <c r="B50" s="50">
        <f t="shared" si="2"/>
        <v>0</v>
      </c>
      <c r="C50" s="51"/>
      <c r="D50" s="3"/>
    </row>
    <row r="51" spans="1:4" ht="15.75" thickBot="1" x14ac:dyDescent="0.3">
      <c r="A51" s="7" t="s">
        <v>15</v>
      </c>
      <c r="B51" s="8">
        <f>SUM(B38:B50)</f>
        <v>29924</v>
      </c>
      <c r="C51" s="9">
        <f>SUM(C38:C50)</f>
        <v>29599</v>
      </c>
      <c r="D51" s="10">
        <f t="shared" ref="D51" si="3">+B51-C51</f>
        <v>325</v>
      </c>
    </row>
    <row r="52" spans="1:4" x14ac:dyDescent="0.25">
      <c r="A52" s="105" t="s">
        <v>17</v>
      </c>
      <c r="B52" s="106"/>
      <c r="C52" s="106"/>
      <c r="D52" s="107"/>
    </row>
    <row r="53" spans="1:4" ht="15.75" thickBot="1" x14ac:dyDescent="0.3">
      <c r="A53" s="108"/>
      <c r="B53" s="109"/>
      <c r="C53" s="109"/>
      <c r="D53" s="110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139</v>
      </c>
      <c r="C55" s="2">
        <v>110</v>
      </c>
      <c r="D55" s="3">
        <v>29</v>
      </c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25</v>
      </c>
      <c r="C57" s="51">
        <v>22</v>
      </c>
      <c r="D57" s="3">
        <v>3</v>
      </c>
    </row>
    <row r="58" spans="1:4" x14ac:dyDescent="0.25">
      <c r="A58" s="4" t="s">
        <v>8</v>
      </c>
      <c r="B58" s="50">
        <f t="shared" si="4"/>
        <v>58</v>
      </c>
      <c r="C58" s="51">
        <v>52</v>
      </c>
      <c r="D58" s="3">
        <v>6</v>
      </c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0</v>
      </c>
      <c r="C60" s="51"/>
      <c r="D60" s="3"/>
    </row>
    <row r="61" spans="1:4" x14ac:dyDescent="0.25">
      <c r="A61" s="4" t="s">
        <v>11</v>
      </c>
      <c r="B61" s="50">
        <f t="shared" si="4"/>
        <v>8</v>
      </c>
      <c r="C61" s="51">
        <v>8</v>
      </c>
      <c r="D61" s="3"/>
    </row>
    <row r="62" spans="1:4" x14ac:dyDescent="0.25">
      <c r="A62" s="4" t="s">
        <v>12</v>
      </c>
      <c r="B62" s="50">
        <f t="shared" si="4"/>
        <v>753</v>
      </c>
      <c r="C62" s="51">
        <v>753</v>
      </c>
      <c r="D62" s="3"/>
    </row>
    <row r="63" spans="1:4" x14ac:dyDescent="0.25">
      <c r="A63" s="4" t="s">
        <v>13</v>
      </c>
      <c r="B63" s="50">
        <f t="shared" si="4"/>
        <v>6254</v>
      </c>
      <c r="C63" s="51">
        <v>6254</v>
      </c>
      <c r="D63" s="3"/>
    </row>
    <row r="64" spans="1:4" x14ac:dyDescent="0.25">
      <c r="A64" s="4" t="s">
        <v>14</v>
      </c>
      <c r="B64" s="50">
        <f t="shared" si="4"/>
        <v>4655</v>
      </c>
      <c r="C64" s="51">
        <v>4604</v>
      </c>
      <c r="D64" s="3">
        <v>51</v>
      </c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11892</v>
      </c>
      <c r="C68" s="9">
        <f>SUM(C55:C67)</f>
        <v>11803</v>
      </c>
      <c r="D68" s="10">
        <f t="shared" ref="D68" si="5">+B68-C68</f>
        <v>89</v>
      </c>
    </row>
    <row r="69" spans="1:4" x14ac:dyDescent="0.25">
      <c r="A69" s="105" t="s">
        <v>18</v>
      </c>
      <c r="B69" s="106"/>
      <c r="C69" s="106"/>
      <c r="D69" s="107"/>
    </row>
    <row r="70" spans="1:4" ht="15.75" thickBot="1" x14ac:dyDescent="0.3">
      <c r="A70" s="108"/>
      <c r="B70" s="109"/>
      <c r="C70" s="109"/>
      <c r="D70" s="110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 t="shared" ref="B72:B84" si="6">+C72+D72</f>
        <v>235</v>
      </c>
      <c r="C72" s="2">
        <v>220</v>
      </c>
      <c r="D72" s="3">
        <v>15</v>
      </c>
    </row>
    <row r="73" spans="1:4" x14ac:dyDescent="0.25">
      <c r="A73" s="4" t="s">
        <v>6</v>
      </c>
      <c r="B73" s="50">
        <f t="shared" si="6"/>
        <v>0</v>
      </c>
      <c r="C73" s="51"/>
      <c r="D73" s="3"/>
    </row>
    <row r="74" spans="1:4" x14ac:dyDescent="0.25">
      <c r="A74" s="4" t="s">
        <v>7</v>
      </c>
      <c r="B74" s="50">
        <f t="shared" si="6"/>
        <v>32</v>
      </c>
      <c r="C74" s="51">
        <v>26</v>
      </c>
      <c r="D74" s="3">
        <v>6</v>
      </c>
    </row>
    <row r="75" spans="1:4" x14ac:dyDescent="0.25">
      <c r="A75" s="4" t="s">
        <v>8</v>
      </c>
      <c r="B75" s="50">
        <f t="shared" si="6"/>
        <v>43</v>
      </c>
      <c r="C75" s="51">
        <v>37</v>
      </c>
      <c r="D75" s="3">
        <v>6</v>
      </c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0</v>
      </c>
      <c r="C77" s="51"/>
      <c r="D77" s="3"/>
    </row>
    <row r="78" spans="1:4" x14ac:dyDescent="0.25">
      <c r="A78" s="4" t="s">
        <v>11</v>
      </c>
      <c r="B78" s="50">
        <f t="shared" si="6"/>
        <v>2</v>
      </c>
      <c r="C78" s="51">
        <v>2</v>
      </c>
      <c r="D78" s="3"/>
    </row>
    <row r="79" spans="1:4" x14ac:dyDescent="0.25">
      <c r="A79" s="4" t="s">
        <v>12</v>
      </c>
      <c r="B79" s="50">
        <f t="shared" si="6"/>
        <v>799</v>
      </c>
      <c r="C79" s="51">
        <v>799</v>
      </c>
      <c r="D79" s="3"/>
    </row>
    <row r="80" spans="1:4" x14ac:dyDescent="0.25">
      <c r="A80" s="4" t="s">
        <v>13</v>
      </c>
      <c r="B80" s="50">
        <f t="shared" si="6"/>
        <v>4491</v>
      </c>
      <c r="C80" s="51">
        <v>4491</v>
      </c>
      <c r="D80" s="3"/>
    </row>
    <row r="81" spans="1:4" x14ac:dyDescent="0.25">
      <c r="A81" s="4" t="s">
        <v>14</v>
      </c>
      <c r="B81" s="50">
        <f t="shared" si="6"/>
        <v>1853</v>
      </c>
      <c r="C81" s="51">
        <v>1817</v>
      </c>
      <c r="D81" s="3">
        <v>36</v>
      </c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7455</v>
      </c>
      <c r="C85" s="13">
        <f>SUM(C72:C84)</f>
        <v>7392</v>
      </c>
      <c r="D85" s="14">
        <f t="shared" ref="D85" si="7">+B85-C85</f>
        <v>63</v>
      </c>
    </row>
    <row r="87" spans="1:4" x14ac:dyDescent="0.25">
      <c r="A87" s="4" t="s">
        <v>10</v>
      </c>
      <c r="B87" s="102">
        <f>+B77+B60+B43+B26</f>
        <v>19943</v>
      </c>
    </row>
    <row r="88" spans="1:4" x14ac:dyDescent="0.25">
      <c r="B88" s="60"/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7"/>
  <sheetViews>
    <sheetView showGridLines="0" workbookViewId="0">
      <selection activeCell="C85" sqref="C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1" t="s">
        <v>66</v>
      </c>
      <c r="C2" s="112"/>
      <c r="D2" s="18"/>
    </row>
    <row r="3" spans="1:4" ht="15.75" thickBot="1" x14ac:dyDescent="0.3">
      <c r="A3" s="18"/>
      <c r="B3" s="113" t="s">
        <v>86</v>
      </c>
      <c r="C3" s="114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5" t="s">
        <v>67</v>
      </c>
      <c r="B6" s="116"/>
      <c r="C6" s="15"/>
      <c r="D6" s="18"/>
    </row>
    <row r="7" spans="1:4" x14ac:dyDescent="0.25">
      <c r="A7" s="117"/>
      <c r="B7" s="118"/>
      <c r="C7" s="16"/>
      <c r="D7" s="18"/>
    </row>
    <row r="8" spans="1:4" ht="15.75" thickBot="1" x14ac:dyDescent="0.3">
      <c r="A8" s="119"/>
      <c r="B8" s="120"/>
      <c r="C8" s="17"/>
      <c r="D8" s="18"/>
    </row>
    <row r="9" spans="1:4" ht="15" customHeight="1" x14ac:dyDescent="0.25">
      <c r="A9" s="121" t="s">
        <v>19</v>
      </c>
      <c r="B9" s="124" t="s">
        <v>65</v>
      </c>
      <c r="C9" s="127" t="s">
        <v>20</v>
      </c>
      <c r="D9" s="18"/>
    </row>
    <row r="10" spans="1:4" ht="15" customHeight="1" x14ac:dyDescent="0.25">
      <c r="A10" s="122"/>
      <c r="B10" s="125"/>
      <c r="C10" s="128"/>
      <c r="D10" s="18"/>
    </row>
    <row r="11" spans="1:4" ht="15.75" customHeight="1" thickBot="1" x14ac:dyDescent="0.3">
      <c r="A11" s="145"/>
      <c r="B11" s="126"/>
      <c r="C11" s="129"/>
      <c r="D11" s="18"/>
    </row>
    <row r="12" spans="1:4" x14ac:dyDescent="0.25">
      <c r="A12" s="19" t="s">
        <v>21</v>
      </c>
      <c r="B12" s="20">
        <f>+B34</f>
        <v>11565</v>
      </c>
      <c r="C12" s="21">
        <f>+B12/B16</f>
        <v>0.20977308592262067</v>
      </c>
      <c r="D12" s="18"/>
    </row>
    <row r="13" spans="1:4" x14ac:dyDescent="0.25">
      <c r="A13" s="19" t="s">
        <v>22</v>
      </c>
      <c r="B13" s="20">
        <f>+B51</f>
        <v>25650</v>
      </c>
      <c r="C13" s="22">
        <f>+B13/B16</f>
        <v>0.46525548239647385</v>
      </c>
      <c r="D13" s="18"/>
    </row>
    <row r="14" spans="1:4" x14ac:dyDescent="0.25">
      <c r="A14" s="19" t="s">
        <v>23</v>
      </c>
      <c r="B14" s="20">
        <f>+B68</f>
        <v>10563</v>
      </c>
      <c r="C14" s="22">
        <f>+B14/B16</f>
        <v>0.19159819339391632</v>
      </c>
      <c r="D14" s="18"/>
    </row>
    <row r="15" spans="1:4" x14ac:dyDescent="0.25">
      <c r="A15" s="48" t="s">
        <v>18</v>
      </c>
      <c r="B15" s="24">
        <f>+B85</f>
        <v>7353</v>
      </c>
      <c r="C15" s="22">
        <f>+B15/B16</f>
        <v>0.13337323828698916</v>
      </c>
      <c r="D15" s="18"/>
    </row>
    <row r="16" spans="1:4" x14ac:dyDescent="0.25">
      <c r="A16" s="130" t="s">
        <v>24</v>
      </c>
      <c r="B16" s="132">
        <f>SUM(B12:B15)</f>
        <v>55131</v>
      </c>
      <c r="C16" s="134">
        <f>SUM(C12:C15)</f>
        <v>1</v>
      </c>
      <c r="D16" s="18"/>
    </row>
    <row r="17" spans="1:4" ht="15.75" thickBot="1" x14ac:dyDescent="0.3">
      <c r="A17" s="131"/>
      <c r="B17" s="133"/>
      <c r="C17" s="135"/>
      <c r="D17" s="18"/>
    </row>
    <row r="18" spans="1:4" x14ac:dyDescent="0.25">
      <c r="A18" s="105" t="s">
        <v>0</v>
      </c>
      <c r="B18" s="106"/>
      <c r="C18" s="106"/>
      <c r="D18" s="107"/>
    </row>
    <row r="19" spans="1:4" ht="15.75" thickBot="1" x14ac:dyDescent="0.3">
      <c r="A19" s="108"/>
      <c r="B19" s="109"/>
      <c r="C19" s="109"/>
      <c r="D19" s="110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 t="shared" ref="B21:B33" si="0">+C21+D21</f>
        <v>1262</v>
      </c>
      <c r="C21" s="2">
        <v>1181</v>
      </c>
      <c r="D21" s="3">
        <v>81</v>
      </c>
    </row>
    <row r="22" spans="1:4" x14ac:dyDescent="0.25">
      <c r="A22" s="4" t="s">
        <v>6</v>
      </c>
      <c r="B22" s="50">
        <f t="shared" si="0"/>
        <v>0</v>
      </c>
      <c r="C22" s="51"/>
      <c r="D22" s="3"/>
    </row>
    <row r="23" spans="1:4" x14ac:dyDescent="0.25">
      <c r="A23" s="4" t="s">
        <v>7</v>
      </c>
      <c r="B23" s="50">
        <f t="shared" si="0"/>
        <v>116</v>
      </c>
      <c r="C23" s="51">
        <v>101</v>
      </c>
      <c r="D23" s="3">
        <v>15</v>
      </c>
    </row>
    <row r="24" spans="1:4" x14ac:dyDescent="0.25">
      <c r="A24" s="4" t="s">
        <v>8</v>
      </c>
      <c r="B24" s="50">
        <f t="shared" si="0"/>
        <v>203</v>
      </c>
      <c r="C24" s="51">
        <v>185</v>
      </c>
      <c r="D24" s="3">
        <v>18</v>
      </c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0</v>
      </c>
      <c r="C26" s="51"/>
      <c r="D26" s="3"/>
    </row>
    <row r="27" spans="1:4" x14ac:dyDescent="0.25">
      <c r="A27" s="4" t="s">
        <v>11</v>
      </c>
      <c r="B27" s="50">
        <f t="shared" si="0"/>
        <v>39</v>
      </c>
      <c r="C27" s="51">
        <v>39</v>
      </c>
      <c r="D27" s="3"/>
    </row>
    <row r="28" spans="1:4" x14ac:dyDescent="0.25">
      <c r="A28" s="4" t="s">
        <v>12</v>
      </c>
      <c r="B28" s="50">
        <f t="shared" si="0"/>
        <v>2431</v>
      </c>
      <c r="C28" s="51">
        <v>2431</v>
      </c>
      <c r="D28" s="3"/>
    </row>
    <row r="29" spans="1:4" x14ac:dyDescent="0.25">
      <c r="A29" s="4" t="s">
        <v>13</v>
      </c>
      <c r="B29" s="50">
        <f t="shared" si="0"/>
        <v>3789</v>
      </c>
      <c r="C29" s="51">
        <v>3789</v>
      </c>
      <c r="D29" s="3"/>
    </row>
    <row r="30" spans="1:4" x14ac:dyDescent="0.25">
      <c r="A30" s="4" t="s">
        <v>14</v>
      </c>
      <c r="B30" s="50">
        <f t="shared" si="0"/>
        <v>3725</v>
      </c>
      <c r="C30" s="51">
        <f>4+3537</f>
        <v>3541</v>
      </c>
      <c r="D30" s="3">
        <v>184</v>
      </c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11565</v>
      </c>
      <c r="C34" s="9">
        <f>SUM(C21:C33)</f>
        <v>11267</v>
      </c>
      <c r="D34" s="10">
        <f t="shared" ref="D34" si="1">+B34-C34</f>
        <v>298</v>
      </c>
    </row>
    <row r="35" spans="1:4" x14ac:dyDescent="0.25">
      <c r="A35" s="105" t="s">
        <v>16</v>
      </c>
      <c r="B35" s="106"/>
      <c r="C35" s="106"/>
      <c r="D35" s="107"/>
    </row>
    <row r="36" spans="1:4" ht="15.75" thickBot="1" x14ac:dyDescent="0.3">
      <c r="A36" s="108"/>
      <c r="B36" s="109"/>
      <c r="C36" s="109"/>
      <c r="D36" s="110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+C38+D38</f>
        <v>3835</v>
      </c>
      <c r="C38" s="2">
        <v>3814</v>
      </c>
      <c r="D38" s="49">
        <v>21</v>
      </c>
    </row>
    <row r="39" spans="1:4" x14ac:dyDescent="0.25">
      <c r="A39" s="4" t="s">
        <v>6</v>
      </c>
      <c r="B39" s="50">
        <f t="shared" ref="B39:B50" si="2">+C39+D39</f>
        <v>0</v>
      </c>
      <c r="C39" s="51"/>
      <c r="D39" s="3"/>
    </row>
    <row r="40" spans="1:4" x14ac:dyDescent="0.25">
      <c r="A40" s="4" t="s">
        <v>7</v>
      </c>
      <c r="B40" s="50">
        <f t="shared" si="2"/>
        <v>0</v>
      </c>
      <c r="C40" s="51"/>
      <c r="D40" s="3"/>
    </row>
    <row r="41" spans="1:4" x14ac:dyDescent="0.25">
      <c r="A41" s="4" t="s">
        <v>8</v>
      </c>
      <c r="B41" s="50">
        <f t="shared" si="2"/>
        <v>0</v>
      </c>
      <c r="C41" s="51"/>
      <c r="D41" s="3"/>
    </row>
    <row r="42" spans="1:4" x14ac:dyDescent="0.25">
      <c r="A42" s="4" t="s">
        <v>9</v>
      </c>
      <c r="B42" s="50">
        <f t="shared" si="2"/>
        <v>0</v>
      </c>
      <c r="C42" s="51"/>
      <c r="D42" s="3"/>
    </row>
    <row r="43" spans="1:4" x14ac:dyDescent="0.25">
      <c r="A43" s="4" t="s">
        <v>10</v>
      </c>
      <c r="B43" s="1">
        <f t="shared" si="2"/>
        <v>16418</v>
      </c>
      <c r="C43" s="2">
        <v>16291</v>
      </c>
      <c r="D43" s="3">
        <v>127</v>
      </c>
    </row>
    <row r="44" spans="1:4" x14ac:dyDescent="0.25">
      <c r="A44" s="4" t="s">
        <v>11</v>
      </c>
      <c r="B44" s="50">
        <f t="shared" si="2"/>
        <v>6</v>
      </c>
      <c r="C44" s="51">
        <v>6</v>
      </c>
      <c r="D44" s="3"/>
    </row>
    <row r="45" spans="1:4" x14ac:dyDescent="0.25">
      <c r="A45" s="4" t="s">
        <v>12</v>
      </c>
      <c r="B45" s="1">
        <f t="shared" si="2"/>
        <v>5391</v>
      </c>
      <c r="C45" s="2">
        <f>2019+3165</f>
        <v>5184</v>
      </c>
      <c r="D45" s="3">
        <v>207</v>
      </c>
    </row>
    <row r="46" spans="1:4" x14ac:dyDescent="0.25">
      <c r="A46" s="4" t="s">
        <v>13</v>
      </c>
      <c r="B46" s="50">
        <f t="shared" si="2"/>
        <v>0</v>
      </c>
      <c r="C46" s="51"/>
      <c r="D46" s="3"/>
    </row>
    <row r="47" spans="1:4" x14ac:dyDescent="0.25">
      <c r="A47" s="4" t="s">
        <v>14</v>
      </c>
      <c r="B47" s="1">
        <f t="shared" si="2"/>
        <v>0</v>
      </c>
      <c r="C47" s="2"/>
      <c r="D47" s="3"/>
    </row>
    <row r="48" spans="1:4" x14ac:dyDescent="0.25">
      <c r="A48" s="4"/>
      <c r="B48" s="50">
        <f t="shared" si="2"/>
        <v>0</v>
      </c>
      <c r="C48" s="51"/>
      <c r="D48" s="3"/>
    </row>
    <row r="49" spans="1:4" x14ac:dyDescent="0.25">
      <c r="A49" s="4"/>
      <c r="B49" s="50">
        <f t="shared" si="2"/>
        <v>0</v>
      </c>
      <c r="C49" s="51"/>
      <c r="D49" s="3"/>
    </row>
    <row r="50" spans="1:4" x14ac:dyDescent="0.25">
      <c r="A50" s="4"/>
      <c r="B50" s="50">
        <f t="shared" si="2"/>
        <v>0</v>
      </c>
      <c r="C50" s="51"/>
      <c r="D50" s="3"/>
    </row>
    <row r="51" spans="1:4" ht="15.75" thickBot="1" x14ac:dyDescent="0.3">
      <c r="A51" s="7" t="s">
        <v>15</v>
      </c>
      <c r="B51" s="8">
        <f>SUM(B38:B50)</f>
        <v>25650</v>
      </c>
      <c r="C51" s="9">
        <f>SUM(C38:C50)</f>
        <v>25295</v>
      </c>
      <c r="D51" s="10">
        <f t="shared" ref="D51" si="3">+B51-C51</f>
        <v>355</v>
      </c>
    </row>
    <row r="52" spans="1:4" x14ac:dyDescent="0.25">
      <c r="A52" s="105" t="s">
        <v>17</v>
      </c>
      <c r="B52" s="106"/>
      <c r="C52" s="106"/>
      <c r="D52" s="107"/>
    </row>
    <row r="53" spans="1:4" ht="15.75" thickBot="1" x14ac:dyDescent="0.3">
      <c r="A53" s="108"/>
      <c r="B53" s="109"/>
      <c r="C53" s="109"/>
      <c r="D53" s="110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131</v>
      </c>
      <c r="C55" s="2">
        <v>112</v>
      </c>
      <c r="D55" s="3">
        <v>19</v>
      </c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27</v>
      </c>
      <c r="C57" s="51">
        <v>25</v>
      </c>
      <c r="D57" s="3">
        <v>2</v>
      </c>
    </row>
    <row r="58" spans="1:4" x14ac:dyDescent="0.25">
      <c r="A58" s="4" t="s">
        <v>8</v>
      </c>
      <c r="B58" s="50">
        <f t="shared" si="4"/>
        <v>45</v>
      </c>
      <c r="C58" s="51">
        <v>43</v>
      </c>
      <c r="D58" s="3">
        <v>2</v>
      </c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0</v>
      </c>
      <c r="C60" s="51"/>
      <c r="D60" s="3"/>
    </row>
    <row r="61" spans="1:4" x14ac:dyDescent="0.25">
      <c r="A61" s="4" t="s">
        <v>11</v>
      </c>
      <c r="B61" s="50">
        <f t="shared" si="4"/>
        <v>4</v>
      </c>
      <c r="C61" s="51">
        <v>4</v>
      </c>
      <c r="D61" s="3"/>
    </row>
    <row r="62" spans="1:4" x14ac:dyDescent="0.25">
      <c r="A62" s="4" t="s">
        <v>12</v>
      </c>
      <c r="B62" s="50">
        <f t="shared" si="4"/>
        <v>619</v>
      </c>
      <c r="C62" s="51">
        <v>619</v>
      </c>
      <c r="D62" s="3"/>
    </row>
    <row r="63" spans="1:4" x14ac:dyDescent="0.25">
      <c r="A63" s="4" t="s">
        <v>13</v>
      </c>
      <c r="B63" s="50">
        <f t="shared" si="4"/>
        <v>5151</v>
      </c>
      <c r="C63" s="51">
        <v>5149</v>
      </c>
      <c r="D63" s="3">
        <v>2</v>
      </c>
    </row>
    <row r="64" spans="1:4" x14ac:dyDescent="0.25">
      <c r="A64" s="4" t="s">
        <v>14</v>
      </c>
      <c r="B64" s="50">
        <f t="shared" si="4"/>
        <v>4586</v>
      </c>
      <c r="C64" s="51">
        <v>4523</v>
      </c>
      <c r="D64" s="3">
        <v>63</v>
      </c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10563</v>
      </c>
      <c r="C68" s="9">
        <f>SUM(C55:C67)</f>
        <v>10475</v>
      </c>
      <c r="D68" s="10">
        <f t="shared" ref="D68" si="5">+B68-C68</f>
        <v>88</v>
      </c>
    </row>
    <row r="69" spans="1:4" x14ac:dyDescent="0.25">
      <c r="A69" s="105" t="s">
        <v>18</v>
      </c>
      <c r="B69" s="106"/>
      <c r="C69" s="106"/>
      <c r="D69" s="107"/>
    </row>
    <row r="70" spans="1:4" ht="15.75" thickBot="1" x14ac:dyDescent="0.3">
      <c r="A70" s="108"/>
      <c r="B70" s="109"/>
      <c r="C70" s="109"/>
      <c r="D70" s="110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 t="shared" ref="B72:B84" si="6">+C72+D72</f>
        <v>307</v>
      </c>
      <c r="C72" s="2">
        <v>289</v>
      </c>
      <c r="D72" s="3">
        <v>18</v>
      </c>
    </row>
    <row r="73" spans="1:4" x14ac:dyDescent="0.25">
      <c r="A73" s="4" t="s">
        <v>6</v>
      </c>
      <c r="B73" s="50">
        <f t="shared" si="6"/>
        <v>0</v>
      </c>
      <c r="C73" s="51"/>
      <c r="D73" s="3"/>
    </row>
    <row r="74" spans="1:4" x14ac:dyDescent="0.25">
      <c r="A74" s="4" t="s">
        <v>7</v>
      </c>
      <c r="B74" s="50">
        <f t="shared" si="6"/>
        <v>33</v>
      </c>
      <c r="C74" s="51">
        <v>22</v>
      </c>
      <c r="D74" s="3">
        <v>11</v>
      </c>
    </row>
    <row r="75" spans="1:4" x14ac:dyDescent="0.25">
      <c r="A75" s="4" t="s">
        <v>8</v>
      </c>
      <c r="B75" s="50">
        <f t="shared" si="6"/>
        <v>35</v>
      </c>
      <c r="C75" s="51">
        <v>33</v>
      </c>
      <c r="D75" s="3">
        <v>2</v>
      </c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0</v>
      </c>
      <c r="C77" s="51"/>
      <c r="D77" s="3"/>
    </row>
    <row r="78" spans="1:4" x14ac:dyDescent="0.25">
      <c r="A78" s="4" t="s">
        <v>11</v>
      </c>
      <c r="B78" s="50">
        <f t="shared" si="6"/>
        <v>3</v>
      </c>
      <c r="C78" s="51">
        <v>3</v>
      </c>
      <c r="D78" s="3"/>
    </row>
    <row r="79" spans="1:4" x14ac:dyDescent="0.25">
      <c r="A79" s="4" t="s">
        <v>12</v>
      </c>
      <c r="B79" s="50">
        <f t="shared" si="6"/>
        <v>696</v>
      </c>
      <c r="C79" s="51">
        <v>696</v>
      </c>
      <c r="D79" s="3"/>
    </row>
    <row r="80" spans="1:4" x14ac:dyDescent="0.25">
      <c r="A80" s="4" t="s">
        <v>13</v>
      </c>
      <c r="B80" s="50">
        <f t="shared" si="6"/>
        <v>4189</v>
      </c>
      <c r="C80" s="51">
        <v>4189</v>
      </c>
      <c r="D80" s="3"/>
    </row>
    <row r="81" spans="1:4" x14ac:dyDescent="0.25">
      <c r="A81" s="4" t="s">
        <v>14</v>
      </c>
      <c r="B81" s="50">
        <f t="shared" si="6"/>
        <v>2090</v>
      </c>
      <c r="C81" s="51">
        <v>2044</v>
      </c>
      <c r="D81" s="3">
        <v>46</v>
      </c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7353</v>
      </c>
      <c r="C85" s="13">
        <f>SUM(C72:C84)</f>
        <v>7276</v>
      </c>
      <c r="D85" s="14">
        <f t="shared" ref="D85" si="7">+B85-C85</f>
        <v>77</v>
      </c>
    </row>
    <row r="87" spans="1:4" x14ac:dyDescent="0.25">
      <c r="A87" s="4" t="s">
        <v>10</v>
      </c>
      <c r="B87" s="102">
        <f>+B77+B60+B43+B26</f>
        <v>16418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8"/>
  <sheetViews>
    <sheetView showGridLines="0" workbookViewId="0">
      <selection activeCell="A9" sqref="A9:A1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11" t="s">
        <v>66</v>
      </c>
      <c r="C2" s="112"/>
      <c r="D2" s="18"/>
    </row>
    <row r="3" spans="1:4" ht="15.75" thickBot="1" x14ac:dyDescent="0.3">
      <c r="A3" s="18"/>
      <c r="B3" s="113" t="s">
        <v>87</v>
      </c>
      <c r="C3" s="114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5" t="s">
        <v>67</v>
      </c>
      <c r="B6" s="116"/>
      <c r="C6" s="15"/>
      <c r="D6" s="18"/>
    </row>
    <row r="7" spans="1:4" x14ac:dyDescent="0.25">
      <c r="A7" s="117"/>
      <c r="B7" s="118"/>
      <c r="C7" s="16"/>
      <c r="D7" s="18"/>
    </row>
    <row r="8" spans="1:4" ht="15.75" thickBot="1" x14ac:dyDescent="0.3">
      <c r="A8" s="119"/>
      <c r="B8" s="120"/>
      <c r="C8" s="17"/>
      <c r="D8" s="18"/>
    </row>
    <row r="9" spans="1:4" ht="15" customHeight="1" x14ac:dyDescent="0.25">
      <c r="A9" s="121" t="s">
        <v>19</v>
      </c>
      <c r="B9" s="124" t="s">
        <v>65</v>
      </c>
      <c r="C9" s="127" t="s">
        <v>20</v>
      </c>
      <c r="D9" s="18"/>
    </row>
    <row r="10" spans="1:4" ht="15" customHeight="1" x14ac:dyDescent="0.25">
      <c r="A10" s="122"/>
      <c r="B10" s="125"/>
      <c r="C10" s="128"/>
      <c r="D10" s="18"/>
    </row>
    <row r="11" spans="1:4" ht="15.75" customHeight="1" thickBot="1" x14ac:dyDescent="0.3">
      <c r="A11" s="145"/>
      <c r="B11" s="126"/>
      <c r="C11" s="129"/>
      <c r="D11" s="18"/>
    </row>
    <row r="12" spans="1:4" x14ac:dyDescent="0.25">
      <c r="A12" s="19" t="s">
        <v>21</v>
      </c>
      <c r="B12" s="20">
        <f>+B34</f>
        <v>10427</v>
      </c>
      <c r="C12" s="21">
        <f>+B12/B16</f>
        <v>0.20434279891038079</v>
      </c>
      <c r="D12" s="18"/>
    </row>
    <row r="13" spans="1:4" x14ac:dyDescent="0.25">
      <c r="A13" s="19" t="s">
        <v>22</v>
      </c>
      <c r="B13" s="20">
        <f>+B51</f>
        <v>24929</v>
      </c>
      <c r="C13" s="22">
        <f>+B13/B16</f>
        <v>0.48854527994983049</v>
      </c>
      <c r="D13" s="18"/>
    </row>
    <row r="14" spans="1:4" x14ac:dyDescent="0.25">
      <c r="A14" s="19" t="s">
        <v>23</v>
      </c>
      <c r="B14" s="20">
        <f>+B68</f>
        <v>9179</v>
      </c>
      <c r="C14" s="22">
        <f>+B14/B16</f>
        <v>0.17988515883747819</v>
      </c>
      <c r="D14" s="18"/>
    </row>
    <row r="15" spans="1:4" x14ac:dyDescent="0.25">
      <c r="A15" s="48" t="s">
        <v>18</v>
      </c>
      <c r="B15" s="24">
        <f>+B85</f>
        <v>6492</v>
      </c>
      <c r="C15" s="22">
        <f>+B15/B16</f>
        <v>0.12722676230231053</v>
      </c>
      <c r="D15" s="18"/>
    </row>
    <row r="16" spans="1:4" x14ac:dyDescent="0.25">
      <c r="A16" s="130" t="s">
        <v>24</v>
      </c>
      <c r="B16" s="132">
        <f>SUM(B12:B15)</f>
        <v>51027</v>
      </c>
      <c r="C16" s="134">
        <f>SUM(C12:C15)</f>
        <v>1</v>
      </c>
      <c r="D16" s="18"/>
    </row>
    <row r="17" spans="1:4" ht="15.75" thickBot="1" x14ac:dyDescent="0.3">
      <c r="A17" s="131"/>
      <c r="B17" s="133"/>
      <c r="C17" s="135"/>
      <c r="D17" s="18"/>
    </row>
    <row r="18" spans="1:4" x14ac:dyDescent="0.25">
      <c r="A18" s="105" t="s">
        <v>0</v>
      </c>
      <c r="B18" s="106"/>
      <c r="C18" s="106"/>
      <c r="D18" s="107"/>
    </row>
    <row r="19" spans="1:4" ht="15.75" thickBot="1" x14ac:dyDescent="0.3">
      <c r="A19" s="108"/>
      <c r="B19" s="109"/>
      <c r="C19" s="109"/>
      <c r="D19" s="110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 t="shared" ref="B21:B33" si="0">+C21+D21</f>
        <v>1040</v>
      </c>
      <c r="C21" s="2">
        <v>699</v>
      </c>
      <c r="D21" s="3">
        <v>341</v>
      </c>
    </row>
    <row r="22" spans="1:4" x14ac:dyDescent="0.25">
      <c r="A22" s="4" t="s">
        <v>6</v>
      </c>
      <c r="B22" s="50">
        <f t="shared" si="0"/>
        <v>0</v>
      </c>
      <c r="C22" s="51"/>
      <c r="D22" s="3"/>
    </row>
    <row r="23" spans="1:4" x14ac:dyDescent="0.25">
      <c r="A23" s="4" t="s">
        <v>7</v>
      </c>
      <c r="B23" s="50">
        <f t="shared" si="0"/>
        <v>101</v>
      </c>
      <c r="C23" s="51">
        <v>79</v>
      </c>
      <c r="D23" s="3">
        <v>22</v>
      </c>
    </row>
    <row r="24" spans="1:4" x14ac:dyDescent="0.25">
      <c r="A24" s="4" t="s">
        <v>8</v>
      </c>
      <c r="B24" s="50">
        <f t="shared" si="0"/>
        <v>223</v>
      </c>
      <c r="C24" s="51">
        <v>170</v>
      </c>
      <c r="D24" s="3">
        <v>53</v>
      </c>
    </row>
    <row r="25" spans="1:4" x14ac:dyDescent="0.25">
      <c r="A25" s="4" t="s">
        <v>9</v>
      </c>
      <c r="B25" s="50">
        <f t="shared" si="0"/>
        <v>0</v>
      </c>
      <c r="C25" s="51"/>
      <c r="D25" s="3"/>
    </row>
    <row r="26" spans="1:4" x14ac:dyDescent="0.25">
      <c r="A26" s="4" t="s">
        <v>10</v>
      </c>
      <c r="B26" s="50">
        <f t="shared" si="0"/>
        <v>0</v>
      </c>
      <c r="C26" s="51"/>
      <c r="D26" s="3"/>
    </row>
    <row r="27" spans="1:4" x14ac:dyDescent="0.25">
      <c r="A27" s="4" t="s">
        <v>11</v>
      </c>
      <c r="B27" s="50">
        <f t="shared" si="0"/>
        <v>44</v>
      </c>
      <c r="C27" s="51">
        <v>44</v>
      </c>
      <c r="D27" s="3"/>
    </row>
    <row r="28" spans="1:4" x14ac:dyDescent="0.25">
      <c r="A28" s="4" t="s">
        <v>12</v>
      </c>
      <c r="B28" s="50">
        <f t="shared" si="0"/>
        <v>2589</v>
      </c>
      <c r="C28" s="51">
        <v>2561</v>
      </c>
      <c r="D28" s="3">
        <v>28</v>
      </c>
    </row>
    <row r="29" spans="1:4" x14ac:dyDescent="0.25">
      <c r="A29" s="4" t="s">
        <v>13</v>
      </c>
      <c r="B29" s="50">
        <f t="shared" si="0"/>
        <v>3700</v>
      </c>
      <c r="C29" s="51">
        <v>3691</v>
      </c>
      <c r="D29" s="3">
        <v>9</v>
      </c>
    </row>
    <row r="30" spans="1:4" x14ac:dyDescent="0.25">
      <c r="A30" s="4" t="s">
        <v>14</v>
      </c>
      <c r="B30" s="50">
        <f t="shared" si="0"/>
        <v>2730</v>
      </c>
      <c r="C30" s="51">
        <f>2547+1</f>
        <v>2548</v>
      </c>
      <c r="D30" s="3">
        <f>180+2</f>
        <v>182</v>
      </c>
    </row>
    <row r="31" spans="1:4" x14ac:dyDescent="0.25">
      <c r="A31" s="4"/>
      <c r="B31" s="50">
        <f t="shared" si="0"/>
        <v>0</v>
      </c>
      <c r="C31" s="51"/>
      <c r="D31" s="3"/>
    </row>
    <row r="32" spans="1:4" x14ac:dyDescent="0.25">
      <c r="A32" s="4"/>
      <c r="B32" s="50">
        <f t="shared" si="0"/>
        <v>0</v>
      </c>
      <c r="C32" s="51"/>
      <c r="D32" s="3"/>
    </row>
    <row r="33" spans="1:4" x14ac:dyDescent="0.25">
      <c r="A33" s="4"/>
      <c r="B33" s="50">
        <f t="shared" si="0"/>
        <v>0</v>
      </c>
      <c r="C33" s="51"/>
      <c r="D33" s="3"/>
    </row>
    <row r="34" spans="1:4" ht="15.75" thickBot="1" x14ac:dyDescent="0.3">
      <c r="A34" s="7" t="s">
        <v>15</v>
      </c>
      <c r="B34" s="8">
        <f>SUM(B21:B33)</f>
        <v>10427</v>
      </c>
      <c r="C34" s="9">
        <f>SUM(C21:C33)</f>
        <v>9792</v>
      </c>
      <c r="D34" s="10">
        <f t="shared" ref="D34" si="1">+B34-C34</f>
        <v>635</v>
      </c>
    </row>
    <row r="35" spans="1:4" x14ac:dyDescent="0.25">
      <c r="A35" s="105" t="s">
        <v>16</v>
      </c>
      <c r="B35" s="106"/>
      <c r="C35" s="106"/>
      <c r="D35" s="107"/>
    </row>
    <row r="36" spans="1:4" ht="15.75" thickBot="1" x14ac:dyDescent="0.3">
      <c r="A36" s="108"/>
      <c r="B36" s="109"/>
      <c r="C36" s="109"/>
      <c r="D36" s="110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 t="shared" ref="B38:B50" si="2">+C38+D38</f>
        <v>4135</v>
      </c>
      <c r="C38" s="2">
        <v>4124</v>
      </c>
      <c r="D38" s="49">
        <v>11</v>
      </c>
    </row>
    <row r="39" spans="1:4" x14ac:dyDescent="0.25">
      <c r="A39" s="4" t="s">
        <v>6</v>
      </c>
      <c r="B39" s="50">
        <f t="shared" si="2"/>
        <v>0</v>
      </c>
      <c r="C39" s="51"/>
      <c r="D39" s="3"/>
    </row>
    <row r="40" spans="1:4" x14ac:dyDescent="0.25">
      <c r="A40" s="4" t="s">
        <v>7</v>
      </c>
      <c r="B40" s="50">
        <f t="shared" si="2"/>
        <v>0</v>
      </c>
      <c r="C40" s="51"/>
      <c r="D40" s="3"/>
    </row>
    <row r="41" spans="1:4" x14ac:dyDescent="0.25">
      <c r="A41" s="4" t="s">
        <v>8</v>
      </c>
      <c r="B41" s="50">
        <f t="shared" si="2"/>
        <v>0</v>
      </c>
      <c r="C41" s="51"/>
      <c r="D41" s="3"/>
    </row>
    <row r="42" spans="1:4" x14ac:dyDescent="0.25">
      <c r="A42" s="4" t="s">
        <v>9</v>
      </c>
      <c r="B42" s="50">
        <f t="shared" si="2"/>
        <v>0</v>
      </c>
      <c r="C42" s="51"/>
      <c r="D42" s="3"/>
    </row>
    <row r="43" spans="1:4" x14ac:dyDescent="0.25">
      <c r="A43" s="4" t="s">
        <v>10</v>
      </c>
      <c r="B43" s="1">
        <f t="shared" si="2"/>
        <v>15122</v>
      </c>
      <c r="C43" s="2">
        <v>15024</v>
      </c>
      <c r="D43" s="3">
        <v>98</v>
      </c>
    </row>
    <row r="44" spans="1:4" x14ac:dyDescent="0.25">
      <c r="A44" s="4" t="s">
        <v>11</v>
      </c>
      <c r="B44" s="50">
        <f t="shared" si="2"/>
        <v>6</v>
      </c>
      <c r="C44" s="51">
        <v>6</v>
      </c>
      <c r="D44" s="3"/>
    </row>
    <row r="45" spans="1:4" x14ac:dyDescent="0.25">
      <c r="A45" s="4" t="s">
        <v>12</v>
      </c>
      <c r="B45" s="1">
        <f>+C45+D45</f>
        <v>5666</v>
      </c>
      <c r="C45" s="2">
        <f>2304+3187</f>
        <v>5491</v>
      </c>
      <c r="D45" s="49">
        <f>33+142</f>
        <v>175</v>
      </c>
    </row>
    <row r="46" spans="1:4" x14ac:dyDescent="0.25">
      <c r="A46" s="4" t="s">
        <v>13</v>
      </c>
      <c r="B46" s="50">
        <f t="shared" si="2"/>
        <v>0</v>
      </c>
      <c r="C46" s="51"/>
      <c r="D46" s="3"/>
    </row>
    <row r="47" spans="1:4" x14ac:dyDescent="0.25">
      <c r="A47" s="4" t="s">
        <v>14</v>
      </c>
      <c r="B47" s="1">
        <f t="shared" si="2"/>
        <v>0</v>
      </c>
      <c r="C47" s="2"/>
      <c r="D47" s="3"/>
    </row>
    <row r="48" spans="1:4" x14ac:dyDescent="0.25">
      <c r="A48" s="4"/>
      <c r="B48" s="50">
        <f t="shared" si="2"/>
        <v>0</v>
      </c>
      <c r="C48" s="51"/>
      <c r="D48" s="3"/>
    </row>
    <row r="49" spans="1:4" x14ac:dyDescent="0.25">
      <c r="A49" s="4"/>
      <c r="B49" s="50">
        <f t="shared" si="2"/>
        <v>0</v>
      </c>
      <c r="C49" s="51"/>
      <c r="D49" s="3"/>
    </row>
    <row r="50" spans="1:4" x14ac:dyDescent="0.25">
      <c r="A50" s="4"/>
      <c r="B50" s="50">
        <f t="shared" si="2"/>
        <v>0</v>
      </c>
      <c r="C50" s="51"/>
      <c r="D50" s="3"/>
    </row>
    <row r="51" spans="1:4" ht="15.75" thickBot="1" x14ac:dyDescent="0.3">
      <c r="A51" s="7" t="s">
        <v>15</v>
      </c>
      <c r="B51" s="8">
        <f>SUM(B38:B50)</f>
        <v>24929</v>
      </c>
      <c r="C51" s="9">
        <f>SUM(C38:C50)</f>
        <v>24645</v>
      </c>
      <c r="D51" s="10">
        <f t="shared" ref="D51" si="3">+B51-C51</f>
        <v>284</v>
      </c>
    </row>
    <row r="52" spans="1:4" x14ac:dyDescent="0.25">
      <c r="A52" s="105" t="s">
        <v>17</v>
      </c>
      <c r="B52" s="106"/>
      <c r="C52" s="106"/>
      <c r="D52" s="107"/>
    </row>
    <row r="53" spans="1:4" ht="15.75" thickBot="1" x14ac:dyDescent="0.3">
      <c r="A53" s="108"/>
      <c r="B53" s="109"/>
      <c r="C53" s="109"/>
      <c r="D53" s="110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 t="shared" ref="B55:B67" si="4">+C55+D55</f>
        <v>96</v>
      </c>
      <c r="C55" s="2">
        <v>59</v>
      </c>
      <c r="D55" s="3">
        <v>37</v>
      </c>
    </row>
    <row r="56" spans="1:4" x14ac:dyDescent="0.25">
      <c r="A56" s="4" t="s">
        <v>6</v>
      </c>
      <c r="B56" s="50">
        <f t="shared" si="4"/>
        <v>0</v>
      </c>
      <c r="C56" s="51"/>
      <c r="D56" s="3"/>
    </row>
    <row r="57" spans="1:4" x14ac:dyDescent="0.25">
      <c r="A57" s="4" t="s">
        <v>7</v>
      </c>
      <c r="B57" s="50">
        <f t="shared" si="4"/>
        <v>18</v>
      </c>
      <c r="C57" s="51">
        <v>9</v>
      </c>
      <c r="D57" s="3">
        <v>9</v>
      </c>
    </row>
    <row r="58" spans="1:4" x14ac:dyDescent="0.25">
      <c r="A58" s="4" t="s">
        <v>8</v>
      </c>
      <c r="B58" s="50">
        <f t="shared" si="4"/>
        <v>51</v>
      </c>
      <c r="C58" s="51">
        <v>34</v>
      </c>
      <c r="D58" s="3">
        <v>17</v>
      </c>
    </row>
    <row r="59" spans="1:4" x14ac:dyDescent="0.25">
      <c r="A59" s="4" t="s">
        <v>9</v>
      </c>
      <c r="B59" s="50">
        <f t="shared" si="4"/>
        <v>0</v>
      </c>
      <c r="C59" s="51"/>
      <c r="D59" s="3"/>
    </row>
    <row r="60" spans="1:4" x14ac:dyDescent="0.25">
      <c r="A60" s="4" t="s">
        <v>10</v>
      </c>
      <c r="B60" s="50">
        <f t="shared" si="4"/>
        <v>0</v>
      </c>
      <c r="C60" s="51"/>
      <c r="D60" s="3"/>
    </row>
    <row r="61" spans="1:4" x14ac:dyDescent="0.25">
      <c r="A61" s="4" t="s">
        <v>11</v>
      </c>
      <c r="B61" s="50">
        <f t="shared" si="4"/>
        <v>8</v>
      </c>
      <c r="C61" s="51">
        <v>8</v>
      </c>
      <c r="D61" s="3"/>
    </row>
    <row r="62" spans="1:4" x14ac:dyDescent="0.25">
      <c r="A62" s="4" t="s">
        <v>12</v>
      </c>
      <c r="B62" s="50">
        <f t="shared" si="4"/>
        <v>618</v>
      </c>
      <c r="C62" s="51">
        <v>607</v>
      </c>
      <c r="D62" s="3">
        <v>11</v>
      </c>
    </row>
    <row r="63" spans="1:4" x14ac:dyDescent="0.25">
      <c r="A63" s="4" t="s">
        <v>13</v>
      </c>
      <c r="B63" s="50">
        <f t="shared" si="4"/>
        <v>4929</v>
      </c>
      <c r="C63" s="51">
        <v>4908</v>
      </c>
      <c r="D63" s="3">
        <v>21</v>
      </c>
    </row>
    <row r="64" spans="1:4" x14ac:dyDescent="0.25">
      <c r="A64" s="4" t="s">
        <v>14</v>
      </c>
      <c r="B64" s="50">
        <f t="shared" si="4"/>
        <v>3459</v>
      </c>
      <c r="C64" s="51">
        <v>3393</v>
      </c>
      <c r="D64" s="3">
        <v>66</v>
      </c>
    </row>
    <row r="65" spans="1:4" x14ac:dyDescent="0.25">
      <c r="A65" s="4"/>
      <c r="B65" s="50">
        <f t="shared" si="4"/>
        <v>0</v>
      </c>
      <c r="C65" s="51"/>
      <c r="D65" s="3"/>
    </row>
    <row r="66" spans="1:4" x14ac:dyDescent="0.25">
      <c r="A66" s="4"/>
      <c r="B66" s="50">
        <f t="shared" si="4"/>
        <v>0</v>
      </c>
      <c r="C66" s="51"/>
      <c r="D66" s="3"/>
    </row>
    <row r="67" spans="1:4" x14ac:dyDescent="0.25">
      <c r="A67" s="4"/>
      <c r="B67" s="50">
        <f t="shared" si="4"/>
        <v>0</v>
      </c>
      <c r="C67" s="51"/>
      <c r="D67" s="3"/>
    </row>
    <row r="68" spans="1:4" ht="15.75" thickBot="1" x14ac:dyDescent="0.3">
      <c r="A68" s="7" t="s">
        <v>15</v>
      </c>
      <c r="B68" s="8">
        <f>SUM(B55:B67)</f>
        <v>9179</v>
      </c>
      <c r="C68" s="9">
        <f>SUM(C55:C67)</f>
        <v>9018</v>
      </c>
      <c r="D68" s="10">
        <f t="shared" ref="D68" si="5">+B68-C68</f>
        <v>161</v>
      </c>
    </row>
    <row r="69" spans="1:4" x14ac:dyDescent="0.25">
      <c r="A69" s="105" t="s">
        <v>18</v>
      </c>
      <c r="B69" s="106"/>
      <c r="C69" s="106"/>
      <c r="D69" s="107"/>
    </row>
    <row r="70" spans="1:4" ht="15.75" thickBot="1" x14ac:dyDescent="0.3">
      <c r="A70" s="108"/>
      <c r="B70" s="109"/>
      <c r="C70" s="109"/>
      <c r="D70" s="110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+C72+D72</f>
        <v>245</v>
      </c>
      <c r="C72" s="2">
        <v>139</v>
      </c>
      <c r="D72" s="3">
        <v>106</v>
      </c>
    </row>
    <row r="73" spans="1:4" x14ac:dyDescent="0.25">
      <c r="A73" s="4" t="s">
        <v>6</v>
      </c>
      <c r="B73" s="50">
        <f t="shared" ref="B73:B84" si="6">+C73+D73</f>
        <v>0</v>
      </c>
      <c r="C73" s="51"/>
      <c r="D73" s="3"/>
    </row>
    <row r="74" spans="1:4" x14ac:dyDescent="0.25">
      <c r="A74" s="4" t="s">
        <v>7</v>
      </c>
      <c r="B74" s="50">
        <f t="shared" si="6"/>
        <v>25</v>
      </c>
      <c r="C74" s="51">
        <v>15</v>
      </c>
      <c r="D74" s="3">
        <v>10</v>
      </c>
    </row>
    <row r="75" spans="1:4" x14ac:dyDescent="0.25">
      <c r="A75" s="4" t="s">
        <v>8</v>
      </c>
      <c r="B75" s="50">
        <f t="shared" si="6"/>
        <v>37</v>
      </c>
      <c r="C75" s="51">
        <v>28</v>
      </c>
      <c r="D75" s="3">
        <v>9</v>
      </c>
    </row>
    <row r="76" spans="1:4" x14ac:dyDescent="0.25">
      <c r="A76" s="4" t="s">
        <v>9</v>
      </c>
      <c r="B76" s="50">
        <f t="shared" si="6"/>
        <v>0</v>
      </c>
      <c r="C76" s="51"/>
      <c r="D76" s="3"/>
    </row>
    <row r="77" spans="1:4" x14ac:dyDescent="0.25">
      <c r="A77" s="4" t="s">
        <v>10</v>
      </c>
      <c r="B77" s="50">
        <f t="shared" si="6"/>
        <v>0</v>
      </c>
      <c r="C77" s="51"/>
      <c r="D77" s="3"/>
    </row>
    <row r="78" spans="1:4" x14ac:dyDescent="0.25">
      <c r="A78" s="4" t="s">
        <v>11</v>
      </c>
      <c r="B78" s="50">
        <f t="shared" si="6"/>
        <v>4</v>
      </c>
      <c r="C78" s="51">
        <v>4</v>
      </c>
      <c r="D78" s="3"/>
    </row>
    <row r="79" spans="1:4" x14ac:dyDescent="0.25">
      <c r="A79" s="4" t="s">
        <v>12</v>
      </c>
      <c r="B79" s="50">
        <f t="shared" si="6"/>
        <v>731</v>
      </c>
      <c r="C79" s="51">
        <v>727</v>
      </c>
      <c r="D79" s="3">
        <v>4</v>
      </c>
    </row>
    <row r="80" spans="1:4" x14ac:dyDescent="0.25">
      <c r="A80" s="4" t="s">
        <v>13</v>
      </c>
      <c r="B80" s="50">
        <f t="shared" si="6"/>
        <v>3851</v>
      </c>
      <c r="C80" s="51">
        <v>3831</v>
      </c>
      <c r="D80" s="3">
        <v>20</v>
      </c>
    </row>
    <row r="81" spans="1:4" x14ac:dyDescent="0.25">
      <c r="A81" s="4" t="s">
        <v>14</v>
      </c>
      <c r="B81" s="50">
        <f t="shared" si="6"/>
        <v>1599</v>
      </c>
      <c r="C81" s="51">
        <v>1547</v>
      </c>
      <c r="D81" s="3">
        <v>52</v>
      </c>
    </row>
    <row r="82" spans="1:4" x14ac:dyDescent="0.25">
      <c r="A82" s="4"/>
      <c r="B82" s="50">
        <f t="shared" si="6"/>
        <v>0</v>
      </c>
      <c r="C82" s="51"/>
      <c r="D82" s="3"/>
    </row>
    <row r="83" spans="1:4" x14ac:dyDescent="0.25">
      <c r="A83" s="4"/>
      <c r="B83" s="50">
        <f t="shared" si="6"/>
        <v>0</v>
      </c>
      <c r="C83" s="51"/>
      <c r="D83" s="3"/>
    </row>
    <row r="84" spans="1:4" x14ac:dyDescent="0.25">
      <c r="A84" s="4"/>
      <c r="B84" s="50">
        <f t="shared" si="6"/>
        <v>0</v>
      </c>
      <c r="C84" s="51"/>
      <c r="D84" s="3"/>
    </row>
    <row r="85" spans="1:4" ht="15.75" thickBot="1" x14ac:dyDescent="0.3">
      <c r="A85" s="11" t="s">
        <v>15</v>
      </c>
      <c r="B85" s="12">
        <f>SUM(B72:B84)</f>
        <v>6492</v>
      </c>
      <c r="C85" s="13">
        <f>SUM(C72:C84)</f>
        <v>6291</v>
      </c>
      <c r="D85" s="14">
        <f t="shared" ref="D85" si="7">+B85-C85</f>
        <v>201</v>
      </c>
    </row>
    <row r="87" spans="1:4" x14ac:dyDescent="0.25">
      <c r="A87" s="4" t="s">
        <v>10</v>
      </c>
      <c r="B87" s="102">
        <f>+B77+B60+B43+B26</f>
        <v>15122</v>
      </c>
    </row>
    <row r="88" spans="1:4" x14ac:dyDescent="0.25">
      <c r="D88">
        <f>+D85+D68+D51+D34</f>
        <v>1281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zoomScale="70" zoomScaleNormal="70" workbookViewId="0">
      <pane ySplit="6" topLeftCell="A7" activePane="bottomLeft" state="frozen"/>
      <selection activeCell="A9" sqref="A9:A11"/>
      <selection pane="bottomLeft" activeCell="A5" sqref="A5:A6"/>
    </sheetView>
  </sheetViews>
  <sheetFormatPr baseColWidth="10" defaultColWidth="11.42578125" defaultRowHeight="15" x14ac:dyDescent="0.25"/>
  <cols>
    <col min="1" max="1" width="28.85546875" bestFit="1" customWidth="1"/>
    <col min="2" max="2" width="31.7109375" customWidth="1"/>
    <col min="3" max="3" width="20.570312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8.140625" bestFit="1" customWidth="1"/>
    <col min="26" max="26" width="15.28515625" bestFit="1" customWidth="1"/>
  </cols>
  <sheetData>
    <row r="1" spans="1:27" ht="16.5" x14ac:dyDescent="0.25">
      <c r="B1" s="111" t="s">
        <v>66</v>
      </c>
      <c r="C1" s="143"/>
      <c r="D1" s="112"/>
    </row>
    <row r="2" spans="1:27" ht="17.25" thickBot="1" x14ac:dyDescent="0.3">
      <c r="B2" s="113" t="str">
        <f>+'TOTAL POR MES OCTUBRE'!B3:C3</f>
        <v>OCTUBRE -2020</v>
      </c>
      <c r="C2" s="144"/>
      <c r="D2" s="114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8" t="s">
        <v>25</v>
      </c>
      <c r="B5" s="139" t="s">
        <v>26</v>
      </c>
      <c r="C5" s="139" t="s">
        <v>27</v>
      </c>
      <c r="D5" s="136" t="s">
        <v>28</v>
      </c>
      <c r="E5" s="139" t="s">
        <v>29</v>
      </c>
      <c r="F5" s="136" t="s">
        <v>30</v>
      </c>
      <c r="G5" s="27"/>
      <c r="H5" s="138" t="s">
        <v>25</v>
      </c>
      <c r="I5" s="139" t="s">
        <v>26</v>
      </c>
      <c r="J5" s="139" t="s">
        <v>27</v>
      </c>
      <c r="K5" s="136" t="s">
        <v>28</v>
      </c>
      <c r="L5" s="139" t="s">
        <v>29</v>
      </c>
      <c r="M5" s="136" t="s">
        <v>30</v>
      </c>
      <c r="N5" s="26"/>
      <c r="O5" s="138" t="s">
        <v>25</v>
      </c>
      <c r="P5" s="139" t="s">
        <v>26</v>
      </c>
      <c r="Q5" s="139" t="s">
        <v>27</v>
      </c>
      <c r="R5" s="136" t="s">
        <v>28</v>
      </c>
      <c r="S5" s="139" t="s">
        <v>29</v>
      </c>
      <c r="T5" s="136" t="s">
        <v>30</v>
      </c>
      <c r="U5" s="26"/>
      <c r="V5" s="138" t="s">
        <v>25</v>
      </c>
      <c r="W5" s="139" t="s">
        <v>26</v>
      </c>
      <c r="X5" s="139" t="s">
        <v>27</v>
      </c>
      <c r="Y5" s="136" t="s">
        <v>28</v>
      </c>
      <c r="Z5" s="139" t="s">
        <v>29</v>
      </c>
      <c r="AA5" s="136" t="s">
        <v>30</v>
      </c>
    </row>
    <row r="6" spans="1:27" x14ac:dyDescent="0.25">
      <c r="A6" s="138"/>
      <c r="B6" s="139"/>
      <c r="C6" s="139"/>
      <c r="D6" s="136"/>
      <c r="E6" s="139"/>
      <c r="F6" s="136"/>
      <c r="G6" s="28"/>
      <c r="H6" s="138"/>
      <c r="I6" s="139"/>
      <c r="J6" s="139"/>
      <c r="K6" s="136"/>
      <c r="L6" s="139"/>
      <c r="M6" s="136"/>
      <c r="N6" s="26"/>
      <c r="O6" s="138"/>
      <c r="P6" s="139"/>
      <c r="Q6" s="139"/>
      <c r="R6" s="136"/>
      <c r="S6" s="139"/>
      <c r="T6" s="136"/>
      <c r="U6" s="26"/>
      <c r="V6" s="138"/>
      <c r="W6" s="139"/>
      <c r="X6" s="139"/>
      <c r="Y6" s="136"/>
      <c r="Z6" s="139"/>
      <c r="AA6" s="136"/>
    </row>
    <row r="7" spans="1:27" ht="16.5" x14ac:dyDescent="0.25">
      <c r="A7" s="66" t="s">
        <v>31</v>
      </c>
      <c r="B7" s="29">
        <v>202</v>
      </c>
      <c r="C7" s="29">
        <v>196</v>
      </c>
      <c r="D7" s="67">
        <f>+C7/B7</f>
        <v>0.97029702970297027</v>
      </c>
      <c r="E7" s="68">
        <f>+B7-C7</f>
        <v>6</v>
      </c>
      <c r="F7" s="69">
        <f>+E7/B7</f>
        <v>2.9702970297029702E-2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227</v>
      </c>
      <c r="Q7" s="29">
        <v>227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72</v>
      </c>
      <c r="X7" s="29">
        <v>71</v>
      </c>
      <c r="Y7" s="67">
        <f>+X7/W7</f>
        <v>0.98611111111111116</v>
      </c>
      <c r="Z7" s="30">
        <f>+W7-X7</f>
        <v>1</v>
      </c>
      <c r="AA7" s="69">
        <f>+Z7/W7</f>
        <v>1.3888888888888888E-2</v>
      </c>
    </row>
    <row r="8" spans="1:27" ht="16.5" x14ac:dyDescent="0.25">
      <c r="A8" s="66" t="s">
        <v>32</v>
      </c>
      <c r="B8" s="29">
        <v>66</v>
      </c>
      <c r="C8" s="29">
        <v>64</v>
      </c>
      <c r="D8" s="67">
        <f t="shared" ref="D8:D21" si="0">+C8/B8</f>
        <v>0.96969696969696972</v>
      </c>
      <c r="E8" s="68">
        <f t="shared" ref="E8:E21" si="1">+B8-C8</f>
        <v>2</v>
      </c>
      <c r="F8" s="69">
        <f t="shared" ref="F8:F21" si="2">+E8/B8</f>
        <v>3.0303030303030304E-2</v>
      </c>
      <c r="G8" s="25"/>
      <c r="H8" s="66" t="s">
        <v>32</v>
      </c>
      <c r="I8" s="29"/>
      <c r="J8" s="29"/>
      <c r="K8" s="69" t="e">
        <f t="shared" ref="K8:K21" si="3">+J8/I8</f>
        <v>#DIV/0!</v>
      </c>
      <c r="L8" s="30">
        <f t="shared" ref="L8:L21" si="4">+I8-J8</f>
        <v>0</v>
      </c>
      <c r="M8" s="69" t="e">
        <f t="shared" ref="M8:M21" si="5">+L8/I8</f>
        <v>#DIV/0!</v>
      </c>
      <c r="N8" s="26"/>
      <c r="O8" s="66" t="s">
        <v>32</v>
      </c>
      <c r="P8" s="29">
        <v>71</v>
      </c>
      <c r="Q8" s="29">
        <v>71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67</v>
      </c>
      <c r="X8" s="29">
        <v>66</v>
      </c>
      <c r="Y8" s="67">
        <f t="shared" ref="Y8:Y21" si="9">+X8/W8</f>
        <v>0.9850746268656716</v>
      </c>
      <c r="Z8" s="30">
        <f t="shared" ref="Z8:Z21" si="10">+W8-X8</f>
        <v>1</v>
      </c>
      <c r="AA8" s="69">
        <f t="shared" ref="AA8:AA21" si="11">+Z8/W8</f>
        <v>1.4925373134328358E-2</v>
      </c>
    </row>
    <row r="9" spans="1:27" ht="16.5" x14ac:dyDescent="0.25">
      <c r="A9" s="66" t="s">
        <v>74</v>
      </c>
      <c r="B9" s="29">
        <v>59</v>
      </c>
      <c r="C9" s="29">
        <v>59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74</v>
      </c>
      <c r="P9" s="29">
        <v>80</v>
      </c>
      <c r="Q9" s="29">
        <v>80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74</v>
      </c>
      <c r="W9" s="29">
        <v>115</v>
      </c>
      <c r="X9" s="29">
        <v>115</v>
      </c>
      <c r="Y9" s="67">
        <f t="shared" si="9"/>
        <v>1</v>
      </c>
      <c r="Z9" s="30">
        <f t="shared" si="10"/>
        <v>0</v>
      </c>
      <c r="AA9" s="69">
        <f t="shared" si="11"/>
        <v>0</v>
      </c>
    </row>
    <row r="10" spans="1:27" ht="16.5" x14ac:dyDescent="0.25">
      <c r="A10" s="66" t="s">
        <v>75</v>
      </c>
      <c r="B10" s="29">
        <v>22</v>
      </c>
      <c r="C10" s="29">
        <v>22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75</v>
      </c>
      <c r="P10" s="29">
        <v>43</v>
      </c>
      <c r="Q10" s="29">
        <v>41</v>
      </c>
      <c r="R10" s="67">
        <f t="shared" si="6"/>
        <v>0.95348837209302328</v>
      </c>
      <c r="S10" s="30">
        <f t="shared" si="7"/>
        <v>2</v>
      </c>
      <c r="T10" s="69">
        <f t="shared" si="8"/>
        <v>4.6511627906976744E-2</v>
      </c>
      <c r="U10" s="26"/>
      <c r="V10" s="66" t="s">
        <v>75</v>
      </c>
      <c r="W10" s="29">
        <v>85</v>
      </c>
      <c r="X10" s="29">
        <v>85</v>
      </c>
      <c r="Y10" s="67">
        <f t="shared" si="9"/>
        <v>1</v>
      </c>
      <c r="Z10" s="30">
        <f t="shared" si="10"/>
        <v>0</v>
      </c>
      <c r="AA10" s="69">
        <f t="shared" si="11"/>
        <v>0</v>
      </c>
    </row>
    <row r="11" spans="1:27" ht="16.5" x14ac:dyDescent="0.25">
      <c r="A11" s="66" t="s">
        <v>76</v>
      </c>
      <c r="B11" s="29">
        <v>23</v>
      </c>
      <c r="C11" s="29">
        <v>21</v>
      </c>
      <c r="D11" s="67">
        <f t="shared" si="0"/>
        <v>0.91304347826086951</v>
      </c>
      <c r="E11" s="68">
        <f t="shared" si="1"/>
        <v>2</v>
      </c>
      <c r="F11" s="69">
        <f t="shared" si="2"/>
        <v>8.6956521739130432E-2</v>
      </c>
      <c r="G11" s="25"/>
      <c r="H11" s="66" t="s">
        <v>76</v>
      </c>
      <c r="I11" s="29"/>
      <c r="J11" s="29"/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76</v>
      </c>
      <c r="P11" s="29">
        <v>27</v>
      </c>
      <c r="Q11" s="29">
        <v>27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76</v>
      </c>
      <c r="W11" s="29">
        <v>28</v>
      </c>
      <c r="X11" s="29">
        <v>28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ht="16.5" x14ac:dyDescent="0.25">
      <c r="A12" s="66" t="s">
        <v>36</v>
      </c>
      <c r="B12" s="29">
        <v>39</v>
      </c>
      <c r="C12" s="29">
        <v>37</v>
      </c>
      <c r="D12" s="67">
        <f t="shared" si="0"/>
        <v>0.94871794871794868</v>
      </c>
      <c r="E12" s="68">
        <f t="shared" si="1"/>
        <v>2</v>
      </c>
      <c r="F12" s="69">
        <f t="shared" si="2"/>
        <v>5.128205128205128E-2</v>
      </c>
      <c r="G12" s="25"/>
      <c r="H12" s="66" t="s">
        <v>36</v>
      </c>
      <c r="I12" s="29"/>
      <c r="J12" s="29"/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v>23</v>
      </c>
      <c r="Q12" s="29">
        <v>23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33</v>
      </c>
      <c r="X12" s="29">
        <v>33</v>
      </c>
      <c r="Y12" s="67">
        <f t="shared" si="9"/>
        <v>1</v>
      </c>
      <c r="Z12" s="30">
        <f t="shared" si="10"/>
        <v>0</v>
      </c>
      <c r="AA12" s="69">
        <f t="shared" si="11"/>
        <v>0</v>
      </c>
    </row>
    <row r="13" spans="1:27" ht="16.5" x14ac:dyDescent="0.25">
      <c r="A13" s="66" t="s">
        <v>77</v>
      </c>
      <c r="B13" s="29">
        <v>28</v>
      </c>
      <c r="C13" s="29">
        <v>27</v>
      </c>
      <c r="D13" s="67">
        <f t="shared" si="0"/>
        <v>0.9642857142857143</v>
      </c>
      <c r="E13" s="68">
        <f t="shared" si="1"/>
        <v>1</v>
      </c>
      <c r="F13" s="69">
        <f t="shared" si="2"/>
        <v>3.5714285714285712E-2</v>
      </c>
      <c r="G13" s="25"/>
      <c r="H13" s="66" t="s">
        <v>77</v>
      </c>
      <c r="I13" s="29"/>
      <c r="J13" s="29"/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77</v>
      </c>
      <c r="P13" s="29">
        <v>34</v>
      </c>
      <c r="Q13" s="29">
        <v>34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77</v>
      </c>
      <c r="W13" s="29">
        <v>25</v>
      </c>
      <c r="X13" s="29">
        <v>24</v>
      </c>
      <c r="Y13" s="67">
        <f t="shared" si="9"/>
        <v>0.96</v>
      </c>
      <c r="Z13" s="30">
        <f t="shared" si="10"/>
        <v>1</v>
      </c>
      <c r="AA13" s="69">
        <f t="shared" si="11"/>
        <v>0.04</v>
      </c>
    </row>
    <row r="14" spans="1:27" ht="16.5" x14ac:dyDescent="0.25">
      <c r="A14" s="66" t="s">
        <v>38</v>
      </c>
      <c r="B14" s="29">
        <v>88</v>
      </c>
      <c r="C14" s="29">
        <v>87</v>
      </c>
      <c r="D14" s="67">
        <f t="shared" si="0"/>
        <v>0.98863636363636365</v>
      </c>
      <c r="E14" s="68">
        <f t="shared" si="1"/>
        <v>1</v>
      </c>
      <c r="F14" s="69">
        <f t="shared" si="2"/>
        <v>1.1363636363636364E-2</v>
      </c>
      <c r="G14" s="25"/>
      <c r="H14" s="66" t="s">
        <v>38</v>
      </c>
      <c r="I14" s="29"/>
      <c r="J14" s="29"/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v>133</v>
      </c>
      <c r="Q14" s="29">
        <v>132</v>
      </c>
      <c r="R14" s="67">
        <f t="shared" si="6"/>
        <v>0.99248120300751874</v>
      </c>
      <c r="S14" s="30">
        <f t="shared" si="7"/>
        <v>1</v>
      </c>
      <c r="T14" s="69">
        <f t="shared" si="8"/>
        <v>7.5187969924812026E-3</v>
      </c>
      <c r="U14" s="26"/>
      <c r="V14" s="66" t="s">
        <v>38</v>
      </c>
      <c r="W14" s="29">
        <v>38</v>
      </c>
      <c r="X14" s="29">
        <v>38</v>
      </c>
      <c r="Y14" s="67">
        <f t="shared" si="9"/>
        <v>1</v>
      </c>
      <c r="Z14" s="30">
        <f t="shared" si="10"/>
        <v>0</v>
      </c>
      <c r="AA14" s="69">
        <f t="shared" si="11"/>
        <v>0</v>
      </c>
    </row>
    <row r="15" spans="1:27" ht="16.5" x14ac:dyDescent="0.25">
      <c r="A15" s="66" t="s">
        <v>39</v>
      </c>
      <c r="B15" s="29">
        <v>115</v>
      </c>
      <c r="C15" s="29">
        <v>111</v>
      </c>
      <c r="D15" s="67">
        <f t="shared" si="0"/>
        <v>0.9652173913043478</v>
      </c>
      <c r="E15" s="68">
        <f t="shared" si="1"/>
        <v>4</v>
      </c>
      <c r="F15" s="69">
        <f t="shared" si="2"/>
        <v>3.4782608695652174E-2</v>
      </c>
      <c r="G15" s="25"/>
      <c r="H15" s="66" t="s">
        <v>39</v>
      </c>
      <c r="I15" s="29"/>
      <c r="J15" s="29"/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v>111</v>
      </c>
      <c r="Q15" s="29">
        <v>111</v>
      </c>
      <c r="R15" s="67">
        <f t="shared" si="6"/>
        <v>1</v>
      </c>
      <c r="S15" s="30">
        <f t="shared" si="7"/>
        <v>0</v>
      </c>
      <c r="T15" s="69">
        <f t="shared" si="8"/>
        <v>0</v>
      </c>
      <c r="U15" s="26"/>
      <c r="V15" s="66" t="s">
        <v>39</v>
      </c>
      <c r="W15" s="29">
        <v>64</v>
      </c>
      <c r="X15" s="29">
        <v>64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x14ac:dyDescent="0.25">
      <c r="A16" s="66" t="s">
        <v>40</v>
      </c>
      <c r="B16" s="29">
        <v>288</v>
      </c>
      <c r="C16" s="29">
        <v>281</v>
      </c>
      <c r="D16" s="67">
        <f t="shared" si="0"/>
        <v>0.97569444444444442</v>
      </c>
      <c r="E16" s="68">
        <f t="shared" si="1"/>
        <v>7</v>
      </c>
      <c r="F16" s="69">
        <f t="shared" si="2"/>
        <v>2.4305555555555556E-2</v>
      </c>
      <c r="G16" s="25"/>
      <c r="H16" s="66" t="s">
        <v>40</v>
      </c>
      <c r="I16" s="29"/>
      <c r="J16" s="29"/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v>327</v>
      </c>
      <c r="Q16" s="29">
        <v>323</v>
      </c>
      <c r="R16" s="67">
        <f t="shared" si="6"/>
        <v>0.98776758409785936</v>
      </c>
      <c r="S16" s="30">
        <f t="shared" si="7"/>
        <v>4</v>
      </c>
      <c r="T16" s="69">
        <f t="shared" si="8"/>
        <v>1.2232415902140673E-2</v>
      </c>
      <c r="U16" s="26"/>
      <c r="V16" s="66" t="s">
        <v>40</v>
      </c>
      <c r="W16" s="29">
        <v>138</v>
      </c>
      <c r="X16" s="29">
        <v>138</v>
      </c>
      <c r="Y16" s="67">
        <f t="shared" si="9"/>
        <v>1</v>
      </c>
      <c r="Z16" s="30">
        <f t="shared" si="10"/>
        <v>0</v>
      </c>
      <c r="AA16" s="69">
        <f t="shared" si="11"/>
        <v>0</v>
      </c>
    </row>
    <row r="17" spans="1:27" x14ac:dyDescent="0.25">
      <c r="A17" s="66" t="s">
        <v>41</v>
      </c>
      <c r="B17" s="29">
        <v>1049</v>
      </c>
      <c r="C17" s="29">
        <v>1026</v>
      </c>
      <c r="D17" s="67">
        <f t="shared" si="0"/>
        <v>0.97807435653002861</v>
      </c>
      <c r="E17" s="68">
        <f t="shared" si="1"/>
        <v>23</v>
      </c>
      <c r="F17" s="69">
        <f t="shared" si="2"/>
        <v>2.19256434699714E-2</v>
      </c>
      <c r="G17" s="25"/>
      <c r="H17" s="66" t="s">
        <v>41</v>
      </c>
      <c r="I17" s="29"/>
      <c r="J17" s="29"/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v>988</v>
      </c>
      <c r="Q17" s="29">
        <v>985</v>
      </c>
      <c r="R17" s="67">
        <f t="shared" si="6"/>
        <v>0.99696356275303644</v>
      </c>
      <c r="S17" s="30">
        <f t="shared" si="7"/>
        <v>3</v>
      </c>
      <c r="T17" s="69">
        <f t="shared" si="8"/>
        <v>3.0364372469635628E-3</v>
      </c>
      <c r="U17" s="26"/>
      <c r="V17" s="66" t="s">
        <v>41</v>
      </c>
      <c r="W17" s="29">
        <v>488</v>
      </c>
      <c r="X17" s="29">
        <v>481</v>
      </c>
      <c r="Y17" s="67">
        <f t="shared" si="9"/>
        <v>0.98565573770491799</v>
      </c>
      <c r="Z17" s="30">
        <f t="shared" si="10"/>
        <v>7</v>
      </c>
      <c r="AA17" s="69">
        <f t="shared" si="11"/>
        <v>1.4344262295081968E-2</v>
      </c>
    </row>
    <row r="18" spans="1:27" x14ac:dyDescent="0.25">
      <c r="A18" s="66" t="s">
        <v>42</v>
      </c>
      <c r="B18" s="29">
        <v>340</v>
      </c>
      <c r="C18" s="29">
        <v>329</v>
      </c>
      <c r="D18" s="67">
        <f t="shared" si="0"/>
        <v>0.96764705882352942</v>
      </c>
      <c r="E18" s="68">
        <f t="shared" si="1"/>
        <v>11</v>
      </c>
      <c r="F18" s="69">
        <f t="shared" si="2"/>
        <v>3.2352941176470591E-2</v>
      </c>
      <c r="G18" s="25"/>
      <c r="H18" s="66" t="s">
        <v>42</v>
      </c>
      <c r="I18" s="29"/>
      <c r="J18" s="29"/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v>372</v>
      </c>
      <c r="Q18" s="29">
        <v>367</v>
      </c>
      <c r="R18" s="67">
        <f t="shared" si="6"/>
        <v>0.98655913978494625</v>
      </c>
      <c r="S18" s="30">
        <f t="shared" si="7"/>
        <v>5</v>
      </c>
      <c r="T18" s="69">
        <f t="shared" si="8"/>
        <v>1.3440860215053764E-2</v>
      </c>
      <c r="U18" s="26"/>
      <c r="V18" s="66" t="s">
        <v>42</v>
      </c>
      <c r="W18" s="29">
        <v>166</v>
      </c>
      <c r="X18" s="29">
        <v>166</v>
      </c>
      <c r="Y18" s="67">
        <f t="shared" si="9"/>
        <v>1</v>
      </c>
      <c r="Z18" s="30">
        <f t="shared" si="10"/>
        <v>0</v>
      </c>
      <c r="AA18" s="69">
        <f t="shared" si="11"/>
        <v>0</v>
      </c>
    </row>
    <row r="19" spans="1:27" x14ac:dyDescent="0.25">
      <c r="A19" s="66" t="s">
        <v>83</v>
      </c>
      <c r="B19" s="29">
        <v>165</v>
      </c>
      <c r="C19" s="29">
        <v>161</v>
      </c>
      <c r="D19" s="67">
        <f t="shared" si="0"/>
        <v>0.97575757575757571</v>
      </c>
      <c r="E19" s="68">
        <f t="shared" si="1"/>
        <v>4</v>
      </c>
      <c r="F19" s="69">
        <f t="shared" si="2"/>
        <v>2.4242424242424242E-2</v>
      </c>
      <c r="G19" s="25"/>
      <c r="H19" s="66" t="s">
        <v>83</v>
      </c>
      <c r="I19" s="29"/>
      <c r="J19" s="29"/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83</v>
      </c>
      <c r="P19" s="29">
        <v>233</v>
      </c>
      <c r="Q19" s="29">
        <v>231</v>
      </c>
      <c r="R19" s="67">
        <f t="shared" si="6"/>
        <v>0.99141630901287559</v>
      </c>
      <c r="S19" s="30">
        <f t="shared" si="7"/>
        <v>2</v>
      </c>
      <c r="T19" s="69">
        <f t="shared" si="8"/>
        <v>8.5836909871244635E-3</v>
      </c>
      <c r="U19" s="26"/>
      <c r="V19" s="66" t="s">
        <v>83</v>
      </c>
      <c r="W19" s="29">
        <v>218</v>
      </c>
      <c r="X19" s="29">
        <v>214</v>
      </c>
      <c r="Y19" s="67">
        <f t="shared" si="9"/>
        <v>0.98165137614678899</v>
      </c>
      <c r="Z19" s="30">
        <f t="shared" si="10"/>
        <v>4</v>
      </c>
      <c r="AA19" s="69">
        <f t="shared" si="11"/>
        <v>1.834862385321101E-2</v>
      </c>
    </row>
    <row r="20" spans="1:27" x14ac:dyDescent="0.25">
      <c r="A20" s="66" t="s">
        <v>78</v>
      </c>
      <c r="B20" s="29">
        <v>67</v>
      </c>
      <c r="C20" s="29">
        <v>66</v>
      </c>
      <c r="D20" s="67">
        <f t="shared" si="0"/>
        <v>0.9850746268656716</v>
      </c>
      <c r="E20" s="68">
        <f t="shared" si="1"/>
        <v>1</v>
      </c>
      <c r="F20" s="69">
        <f t="shared" si="2"/>
        <v>1.4925373134328358E-2</v>
      </c>
      <c r="G20" s="25"/>
      <c r="H20" s="66" t="s">
        <v>78</v>
      </c>
      <c r="I20" s="29"/>
      <c r="J20" s="29"/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78</v>
      </c>
      <c r="P20" s="29">
        <v>87</v>
      </c>
      <c r="Q20" s="29">
        <v>86</v>
      </c>
      <c r="R20" s="67">
        <f t="shared" si="6"/>
        <v>0.9885057471264368</v>
      </c>
      <c r="S20" s="30">
        <f t="shared" si="7"/>
        <v>1</v>
      </c>
      <c r="T20" s="69">
        <f t="shared" si="8"/>
        <v>1.1494252873563218E-2</v>
      </c>
      <c r="U20" s="26"/>
      <c r="V20" s="66" t="s">
        <v>78</v>
      </c>
      <c r="W20" s="29">
        <v>74</v>
      </c>
      <c r="X20" s="29">
        <v>73</v>
      </c>
      <c r="Y20" s="67">
        <f t="shared" si="9"/>
        <v>0.98648648648648651</v>
      </c>
      <c r="Z20" s="30">
        <f t="shared" si="10"/>
        <v>1</v>
      </c>
      <c r="AA20" s="69">
        <f t="shared" si="11"/>
        <v>1.3513513513513514E-2</v>
      </c>
    </row>
    <row r="21" spans="1:27" x14ac:dyDescent="0.25">
      <c r="A21" s="66" t="s">
        <v>15</v>
      </c>
      <c r="B21" s="70">
        <f>SUM(B7:B20)</f>
        <v>2551</v>
      </c>
      <c r="C21" s="70">
        <f>SUM(C7:C20)</f>
        <v>2487</v>
      </c>
      <c r="D21" s="99">
        <f t="shared" si="0"/>
        <v>0.97491179929439431</v>
      </c>
      <c r="E21" s="71">
        <f t="shared" si="1"/>
        <v>64</v>
      </c>
      <c r="F21" s="42">
        <f t="shared" si="2"/>
        <v>2.5088200705605645E-2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2756</v>
      </c>
      <c r="Q21" s="70">
        <f>SUM(Q7:Q20)</f>
        <v>2738</v>
      </c>
      <c r="R21" s="80">
        <f t="shared" si="6"/>
        <v>0.99346879535558785</v>
      </c>
      <c r="S21" s="42">
        <f t="shared" si="7"/>
        <v>18</v>
      </c>
      <c r="T21" s="42">
        <f t="shared" si="8"/>
        <v>6.5312046444121917E-3</v>
      </c>
      <c r="U21" s="26"/>
      <c r="V21" s="66" t="s">
        <v>15</v>
      </c>
      <c r="W21" s="70">
        <f>SUM(W7:W20)</f>
        <v>1611</v>
      </c>
      <c r="X21" s="70">
        <f>SUM(X7:X20)</f>
        <v>1596</v>
      </c>
      <c r="Y21" s="80">
        <f t="shared" si="9"/>
        <v>0.9906890130353817</v>
      </c>
      <c r="Z21" s="95">
        <f t="shared" si="10"/>
        <v>15</v>
      </c>
      <c r="AA21" s="42">
        <f t="shared" si="11"/>
        <v>9.3109869646182501E-3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8" t="s">
        <v>45</v>
      </c>
      <c r="B23" s="139" t="s">
        <v>26</v>
      </c>
      <c r="C23" s="139" t="s">
        <v>27</v>
      </c>
      <c r="D23" s="136" t="s">
        <v>28</v>
      </c>
      <c r="E23" s="139" t="s">
        <v>29</v>
      </c>
      <c r="F23" s="136" t="s">
        <v>30</v>
      </c>
      <c r="G23" s="25"/>
      <c r="H23" s="138" t="s">
        <v>45</v>
      </c>
      <c r="I23" s="139" t="s">
        <v>26</v>
      </c>
      <c r="J23" s="139" t="s">
        <v>27</v>
      </c>
      <c r="K23" s="136" t="s">
        <v>28</v>
      </c>
      <c r="L23" s="139" t="s">
        <v>29</v>
      </c>
      <c r="M23" s="136" t="s">
        <v>30</v>
      </c>
      <c r="N23" s="26"/>
      <c r="O23" s="138" t="s">
        <v>45</v>
      </c>
      <c r="P23" s="139" t="s">
        <v>26</v>
      </c>
      <c r="Q23" s="139" t="s">
        <v>27</v>
      </c>
      <c r="R23" s="136" t="s">
        <v>28</v>
      </c>
      <c r="S23" s="139" t="s">
        <v>29</v>
      </c>
      <c r="T23" s="136" t="s">
        <v>30</v>
      </c>
      <c r="U23" s="26"/>
      <c r="V23" s="138" t="s">
        <v>45</v>
      </c>
      <c r="W23" s="139" t="s">
        <v>26</v>
      </c>
      <c r="X23" s="139" t="s">
        <v>27</v>
      </c>
      <c r="Y23" s="136" t="s">
        <v>28</v>
      </c>
      <c r="Z23" s="139" t="s">
        <v>29</v>
      </c>
      <c r="AA23" s="136" t="s">
        <v>30</v>
      </c>
    </row>
    <row r="24" spans="1:27" x14ac:dyDescent="0.25">
      <c r="A24" s="138"/>
      <c r="B24" s="139"/>
      <c r="C24" s="139"/>
      <c r="D24" s="136"/>
      <c r="E24" s="139"/>
      <c r="F24" s="136"/>
      <c r="G24" s="25"/>
      <c r="H24" s="138"/>
      <c r="I24" s="139"/>
      <c r="J24" s="139"/>
      <c r="K24" s="136"/>
      <c r="L24" s="139"/>
      <c r="M24" s="136"/>
      <c r="N24" s="26"/>
      <c r="O24" s="138"/>
      <c r="P24" s="139"/>
      <c r="Q24" s="139"/>
      <c r="R24" s="136"/>
      <c r="S24" s="139"/>
      <c r="T24" s="136"/>
      <c r="U24" s="26"/>
      <c r="V24" s="138"/>
      <c r="W24" s="139"/>
      <c r="X24" s="139"/>
      <c r="Y24" s="136"/>
      <c r="Z24" s="139"/>
      <c r="AA24" s="136"/>
    </row>
    <row r="25" spans="1:27" x14ac:dyDescent="0.25">
      <c r="A25" s="63" t="s">
        <v>46</v>
      </c>
      <c r="B25" s="35">
        <v>120</v>
      </c>
      <c r="C25" s="35">
        <v>119</v>
      </c>
      <c r="D25" s="34">
        <f>+C25/B25</f>
        <v>0.9916666666666667</v>
      </c>
      <c r="E25" s="64">
        <f t="shared" ref="E25:E35" si="12">+B25-C25</f>
        <v>1</v>
      </c>
      <c r="F25" s="34">
        <f t="shared" ref="F25:F35" si="13">+E25/B25</f>
        <v>8.3333333333333332E-3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4">+I25-J25</f>
        <v>0</v>
      </c>
      <c r="M25" s="34" t="e">
        <f t="shared" ref="M25:M35" si="15">+L25/I25</f>
        <v>#DIV/0!</v>
      </c>
      <c r="N25" s="26"/>
      <c r="O25" s="63" t="s">
        <v>46</v>
      </c>
      <c r="P25" s="35">
        <v>130</v>
      </c>
      <c r="Q25" s="35">
        <v>130</v>
      </c>
      <c r="R25" s="34">
        <f>+Q25/P25</f>
        <v>1</v>
      </c>
      <c r="S25" s="81">
        <f t="shared" ref="S25:S35" si="16">+P25-Q25</f>
        <v>0</v>
      </c>
      <c r="T25" s="34">
        <f t="shared" ref="T25:T35" si="17">+S25/P25</f>
        <v>0</v>
      </c>
      <c r="U25" s="26"/>
      <c r="V25" s="63" t="s">
        <v>46</v>
      </c>
      <c r="W25" s="35">
        <v>260</v>
      </c>
      <c r="X25" s="81">
        <v>259</v>
      </c>
      <c r="Y25" s="34">
        <f>+X25/W25</f>
        <v>0.99615384615384617</v>
      </c>
      <c r="Z25" s="81">
        <f t="shared" ref="Z25:Z35" si="18">+W25-X25</f>
        <v>1</v>
      </c>
      <c r="AA25" s="34">
        <f t="shared" ref="AA25:AA35" si="19">+Z25/W25</f>
        <v>3.8461538461538464E-3</v>
      </c>
    </row>
    <row r="26" spans="1:27" x14ac:dyDescent="0.25">
      <c r="A26" s="63" t="s">
        <v>47</v>
      </c>
      <c r="B26" s="35">
        <v>343</v>
      </c>
      <c r="C26" s="35">
        <v>337</v>
      </c>
      <c r="D26" s="34">
        <f t="shared" ref="D26:D35" si="20">+C26/B26</f>
        <v>0.98250728862973757</v>
      </c>
      <c r="E26" s="64">
        <f t="shared" si="12"/>
        <v>6</v>
      </c>
      <c r="F26" s="34">
        <f t="shared" si="13"/>
        <v>1.7492711370262391E-2</v>
      </c>
      <c r="G26" s="25"/>
      <c r="H26" s="63" t="s">
        <v>47</v>
      </c>
      <c r="I26" s="35"/>
      <c r="J26" s="35"/>
      <c r="K26" s="34" t="e">
        <f t="shared" ref="K26:K35" si="21">+J26/I26</f>
        <v>#DIV/0!</v>
      </c>
      <c r="L26" s="81">
        <f t="shared" si="14"/>
        <v>0</v>
      </c>
      <c r="M26" s="34" t="e">
        <f t="shared" si="15"/>
        <v>#DIV/0!</v>
      </c>
      <c r="N26" s="26"/>
      <c r="O26" s="63" t="s">
        <v>47</v>
      </c>
      <c r="P26" s="35">
        <v>252</v>
      </c>
      <c r="Q26" s="35">
        <v>250</v>
      </c>
      <c r="R26" s="34">
        <f t="shared" ref="R26:R35" si="22">+Q26/P26</f>
        <v>0.99206349206349209</v>
      </c>
      <c r="S26" s="81">
        <f t="shared" si="16"/>
        <v>2</v>
      </c>
      <c r="T26" s="34">
        <f t="shared" si="17"/>
        <v>7.9365079365079361E-3</v>
      </c>
      <c r="U26" s="26"/>
      <c r="V26" s="63" t="s">
        <v>47</v>
      </c>
      <c r="W26" s="35">
        <v>120</v>
      </c>
      <c r="X26" s="81">
        <v>120</v>
      </c>
      <c r="Y26" s="34">
        <f t="shared" ref="Y26:Y35" si="23">+X26/W26</f>
        <v>1</v>
      </c>
      <c r="Z26" s="81">
        <f t="shared" si="18"/>
        <v>0</v>
      </c>
      <c r="AA26" s="34">
        <f t="shared" si="19"/>
        <v>0</v>
      </c>
    </row>
    <row r="27" spans="1:27" x14ac:dyDescent="0.25">
      <c r="A27" s="63" t="s">
        <v>79</v>
      </c>
      <c r="B27" s="35">
        <v>33</v>
      </c>
      <c r="C27" s="35">
        <v>32</v>
      </c>
      <c r="D27" s="34">
        <f t="shared" si="20"/>
        <v>0.96969696969696972</v>
      </c>
      <c r="E27" s="64">
        <f t="shared" si="12"/>
        <v>1</v>
      </c>
      <c r="F27" s="34">
        <f t="shared" si="13"/>
        <v>3.0303030303030304E-2</v>
      </c>
      <c r="G27" s="25"/>
      <c r="H27" s="63" t="s">
        <v>79</v>
      </c>
      <c r="I27" s="35"/>
      <c r="J27" s="35"/>
      <c r="K27" s="34" t="e">
        <f t="shared" si="21"/>
        <v>#DIV/0!</v>
      </c>
      <c r="L27" s="81">
        <f t="shared" si="14"/>
        <v>0</v>
      </c>
      <c r="M27" s="34" t="e">
        <f t="shared" si="15"/>
        <v>#DIV/0!</v>
      </c>
      <c r="N27" s="26"/>
      <c r="O27" s="63" t="s">
        <v>79</v>
      </c>
      <c r="P27" s="35">
        <v>44</v>
      </c>
      <c r="Q27" s="35">
        <v>44</v>
      </c>
      <c r="R27" s="34">
        <f t="shared" si="22"/>
        <v>1</v>
      </c>
      <c r="S27" s="81">
        <f t="shared" si="16"/>
        <v>0</v>
      </c>
      <c r="T27" s="34">
        <f t="shared" si="17"/>
        <v>0</v>
      </c>
      <c r="U27" s="26"/>
      <c r="V27" s="63" t="s">
        <v>79</v>
      </c>
      <c r="W27" s="35">
        <v>44</v>
      </c>
      <c r="X27" s="81">
        <v>44</v>
      </c>
      <c r="Y27" s="34">
        <f t="shared" si="23"/>
        <v>1</v>
      </c>
      <c r="Z27" s="81">
        <f t="shared" si="18"/>
        <v>0</v>
      </c>
      <c r="AA27" s="34">
        <f t="shared" si="19"/>
        <v>0</v>
      </c>
    </row>
    <row r="28" spans="1:27" x14ac:dyDescent="0.25">
      <c r="A28" s="63" t="s">
        <v>80</v>
      </c>
      <c r="B28" s="35">
        <v>463</v>
      </c>
      <c r="C28" s="35">
        <v>450</v>
      </c>
      <c r="D28" s="34">
        <f t="shared" si="20"/>
        <v>0.97192224622030232</v>
      </c>
      <c r="E28" s="64">
        <f t="shared" si="12"/>
        <v>13</v>
      </c>
      <c r="F28" s="34">
        <f t="shared" si="13"/>
        <v>2.8077753779697623E-2</v>
      </c>
      <c r="G28" s="25"/>
      <c r="H28" s="63" t="s">
        <v>80</v>
      </c>
      <c r="I28" s="35"/>
      <c r="J28" s="35"/>
      <c r="K28" s="34" t="e">
        <f t="shared" si="21"/>
        <v>#DIV/0!</v>
      </c>
      <c r="L28" s="81">
        <f t="shared" si="14"/>
        <v>0</v>
      </c>
      <c r="M28" s="34" t="e">
        <f t="shared" si="15"/>
        <v>#DIV/0!</v>
      </c>
      <c r="N28" s="26"/>
      <c r="O28" s="63" t="s">
        <v>80</v>
      </c>
      <c r="P28" s="35">
        <v>398</v>
      </c>
      <c r="Q28" s="35">
        <v>396</v>
      </c>
      <c r="R28" s="34">
        <f t="shared" si="22"/>
        <v>0.99497487437185927</v>
      </c>
      <c r="S28" s="81">
        <f t="shared" si="16"/>
        <v>2</v>
      </c>
      <c r="T28" s="34">
        <f t="shared" si="17"/>
        <v>5.0251256281407036E-3</v>
      </c>
      <c r="U28" s="26"/>
      <c r="V28" s="63" t="s">
        <v>80</v>
      </c>
      <c r="W28" s="35">
        <v>403</v>
      </c>
      <c r="X28" s="81">
        <v>399</v>
      </c>
      <c r="Y28" s="34">
        <f t="shared" si="23"/>
        <v>0.99007444168734493</v>
      </c>
      <c r="Z28" s="81">
        <f t="shared" si="18"/>
        <v>4</v>
      </c>
      <c r="AA28" s="34">
        <f t="shared" si="19"/>
        <v>9.9255583126550868E-3</v>
      </c>
    </row>
    <row r="29" spans="1:27" x14ac:dyDescent="0.25">
      <c r="A29" s="63" t="s">
        <v>82</v>
      </c>
      <c r="B29" s="35">
        <v>7</v>
      </c>
      <c r="C29" s="35">
        <v>7</v>
      </c>
      <c r="D29" s="34">
        <f>IFERROR(+C29/B29,0)</f>
        <v>1</v>
      </c>
      <c r="E29" s="64">
        <f t="shared" si="12"/>
        <v>0</v>
      </c>
      <c r="F29" s="34">
        <f>IFERROR(+E29/B29,0)</f>
        <v>0</v>
      </c>
      <c r="G29" s="25"/>
      <c r="H29" s="63" t="s">
        <v>82</v>
      </c>
      <c r="I29" s="35"/>
      <c r="J29" s="35"/>
      <c r="K29" s="34" t="e">
        <f t="shared" si="21"/>
        <v>#DIV/0!</v>
      </c>
      <c r="L29" s="81">
        <f t="shared" si="14"/>
        <v>0</v>
      </c>
      <c r="M29" s="34" t="e">
        <f t="shared" si="15"/>
        <v>#DIV/0!</v>
      </c>
      <c r="N29" s="26"/>
      <c r="O29" s="63" t="s">
        <v>82</v>
      </c>
      <c r="P29" s="35">
        <v>11</v>
      </c>
      <c r="Q29" s="35">
        <v>11</v>
      </c>
      <c r="R29" s="34">
        <f>IFERROR(+Q29/P29,"0.00%")</f>
        <v>1</v>
      </c>
      <c r="S29" s="81">
        <f t="shared" si="16"/>
        <v>0</v>
      </c>
      <c r="T29" s="34">
        <f>IFERROR(+S29/P29,"0.00%")</f>
        <v>0</v>
      </c>
      <c r="U29" s="26"/>
      <c r="V29" s="63" t="s">
        <v>82</v>
      </c>
      <c r="W29" s="35">
        <v>26</v>
      </c>
      <c r="X29" s="81">
        <v>26</v>
      </c>
      <c r="Y29" s="34">
        <f t="shared" si="23"/>
        <v>1</v>
      </c>
      <c r="Z29" s="81">
        <f t="shared" si="18"/>
        <v>0</v>
      </c>
      <c r="AA29" s="34">
        <f t="shared" si="19"/>
        <v>0</v>
      </c>
    </row>
    <row r="30" spans="1:27" x14ac:dyDescent="0.25">
      <c r="A30" s="63" t="s">
        <v>51</v>
      </c>
      <c r="B30" s="35">
        <v>143</v>
      </c>
      <c r="C30" s="35">
        <v>141</v>
      </c>
      <c r="D30" s="34">
        <f t="shared" si="20"/>
        <v>0.98601398601398604</v>
      </c>
      <c r="E30" s="64">
        <f t="shared" si="12"/>
        <v>2</v>
      </c>
      <c r="F30" s="34">
        <f t="shared" si="13"/>
        <v>1.3986013986013986E-2</v>
      </c>
      <c r="G30" s="25"/>
      <c r="H30" s="63" t="s">
        <v>51</v>
      </c>
      <c r="I30" s="35"/>
      <c r="J30" s="35"/>
      <c r="K30" s="34" t="e">
        <f t="shared" si="21"/>
        <v>#DIV/0!</v>
      </c>
      <c r="L30" s="81">
        <f t="shared" si="14"/>
        <v>0</v>
      </c>
      <c r="M30" s="34" t="e">
        <f t="shared" si="15"/>
        <v>#DIV/0!</v>
      </c>
      <c r="N30" s="26"/>
      <c r="O30" s="63" t="s">
        <v>51</v>
      </c>
      <c r="P30" s="35">
        <v>168</v>
      </c>
      <c r="Q30" s="35">
        <v>166</v>
      </c>
      <c r="R30" s="34">
        <f t="shared" si="22"/>
        <v>0.98809523809523814</v>
      </c>
      <c r="S30" s="81">
        <f t="shared" si="16"/>
        <v>2</v>
      </c>
      <c r="T30" s="34">
        <f t="shared" si="17"/>
        <v>1.1904761904761904E-2</v>
      </c>
      <c r="U30" s="26"/>
      <c r="V30" s="63" t="s">
        <v>51</v>
      </c>
      <c r="W30" s="35">
        <v>207</v>
      </c>
      <c r="X30" s="81">
        <v>206</v>
      </c>
      <c r="Y30" s="34">
        <f t="shared" si="23"/>
        <v>0.99516908212560384</v>
      </c>
      <c r="Z30" s="81">
        <f t="shared" si="18"/>
        <v>1</v>
      </c>
      <c r="AA30" s="34">
        <f t="shared" si="19"/>
        <v>4.830917874396135E-3</v>
      </c>
    </row>
    <row r="31" spans="1:27" x14ac:dyDescent="0.25">
      <c r="A31" s="63" t="s">
        <v>52</v>
      </c>
      <c r="B31" s="35">
        <v>477</v>
      </c>
      <c r="C31" s="35">
        <v>452</v>
      </c>
      <c r="D31" s="34">
        <f t="shared" si="20"/>
        <v>0.94758909853249473</v>
      </c>
      <c r="E31" s="64">
        <f t="shared" si="12"/>
        <v>25</v>
      </c>
      <c r="F31" s="34">
        <f t="shared" si="13"/>
        <v>5.2410901467505239E-2</v>
      </c>
      <c r="G31" s="25"/>
      <c r="H31" s="63" t="s">
        <v>52</v>
      </c>
      <c r="I31" s="35"/>
      <c r="J31" s="35"/>
      <c r="K31" s="34" t="e">
        <f t="shared" si="21"/>
        <v>#DIV/0!</v>
      </c>
      <c r="L31" s="81">
        <f t="shared" si="14"/>
        <v>0</v>
      </c>
      <c r="M31" s="34" t="e">
        <f t="shared" si="15"/>
        <v>#DIV/0!</v>
      </c>
      <c r="N31" s="26"/>
      <c r="O31" s="63" t="s">
        <v>52</v>
      </c>
      <c r="P31" s="35">
        <v>407</v>
      </c>
      <c r="Q31" s="35">
        <v>401</v>
      </c>
      <c r="R31" s="34">
        <f t="shared" si="22"/>
        <v>0.98525798525798525</v>
      </c>
      <c r="S31" s="81">
        <f t="shared" si="16"/>
        <v>6</v>
      </c>
      <c r="T31" s="34">
        <f t="shared" si="17"/>
        <v>1.4742014742014743E-2</v>
      </c>
      <c r="U31" s="26"/>
      <c r="V31" s="63" t="s">
        <v>52</v>
      </c>
      <c r="W31" s="35">
        <v>264</v>
      </c>
      <c r="X31" s="81">
        <v>258</v>
      </c>
      <c r="Y31" s="34">
        <f t="shared" si="23"/>
        <v>0.97727272727272729</v>
      </c>
      <c r="Z31" s="81">
        <f t="shared" si="18"/>
        <v>6</v>
      </c>
      <c r="AA31" s="34">
        <f t="shared" si="19"/>
        <v>2.2727272727272728E-2</v>
      </c>
    </row>
    <row r="32" spans="1:27" x14ac:dyDescent="0.25">
      <c r="A32" s="63" t="s">
        <v>53</v>
      </c>
      <c r="B32" s="35">
        <v>41</v>
      </c>
      <c r="C32" s="35">
        <v>40</v>
      </c>
      <c r="D32" s="34">
        <f t="shared" si="20"/>
        <v>0.97560975609756095</v>
      </c>
      <c r="E32" s="64">
        <f t="shared" si="12"/>
        <v>1</v>
      </c>
      <c r="F32" s="34">
        <f t="shared" si="13"/>
        <v>2.4390243902439025E-2</v>
      </c>
      <c r="G32" s="25"/>
      <c r="H32" s="63" t="s">
        <v>53</v>
      </c>
      <c r="I32" s="35"/>
      <c r="J32" s="35"/>
      <c r="K32" s="34" t="e">
        <f t="shared" si="21"/>
        <v>#DIV/0!</v>
      </c>
      <c r="L32" s="81">
        <f t="shared" si="14"/>
        <v>0</v>
      </c>
      <c r="M32" s="34" t="e">
        <f t="shared" si="15"/>
        <v>#DIV/0!</v>
      </c>
      <c r="N32" s="26"/>
      <c r="O32" s="63" t="s">
        <v>53</v>
      </c>
      <c r="P32" s="35">
        <v>40</v>
      </c>
      <c r="Q32" s="35">
        <v>40</v>
      </c>
      <c r="R32" s="34">
        <f t="shared" si="22"/>
        <v>1</v>
      </c>
      <c r="S32" s="81">
        <f t="shared" si="16"/>
        <v>0</v>
      </c>
      <c r="T32" s="34">
        <f t="shared" si="17"/>
        <v>0</v>
      </c>
      <c r="U32" s="26"/>
      <c r="V32" s="63" t="s">
        <v>53</v>
      </c>
      <c r="W32" s="35">
        <v>40</v>
      </c>
      <c r="X32" s="81">
        <v>39</v>
      </c>
      <c r="Y32" s="34">
        <f t="shared" si="23"/>
        <v>0.97499999999999998</v>
      </c>
      <c r="Z32" s="81">
        <f t="shared" si="18"/>
        <v>1</v>
      </c>
      <c r="AA32" s="34">
        <f t="shared" si="19"/>
        <v>2.5000000000000001E-2</v>
      </c>
    </row>
    <row r="33" spans="1:27" x14ac:dyDescent="0.25">
      <c r="A33" s="63" t="s">
        <v>54</v>
      </c>
      <c r="B33" s="35">
        <v>2</v>
      </c>
      <c r="C33" s="35">
        <v>2</v>
      </c>
      <c r="D33" s="34">
        <f t="shared" si="20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34" t="e">
        <f t="shared" si="21"/>
        <v>#DIV/0!</v>
      </c>
      <c r="L33" s="81">
        <f t="shared" si="14"/>
        <v>0</v>
      </c>
      <c r="M33" s="34" t="e">
        <f t="shared" si="15"/>
        <v>#DIV/0!</v>
      </c>
      <c r="N33" s="26"/>
      <c r="O33" s="63" t="s">
        <v>54</v>
      </c>
      <c r="P33" s="35">
        <v>12</v>
      </c>
      <c r="Q33" s="35">
        <v>12</v>
      </c>
      <c r="R33" s="34">
        <f t="shared" si="22"/>
        <v>1</v>
      </c>
      <c r="S33" s="81">
        <f t="shared" si="16"/>
        <v>0</v>
      </c>
      <c r="T33" s="34">
        <f t="shared" si="17"/>
        <v>0</v>
      </c>
      <c r="U33" s="26"/>
      <c r="V33" s="63" t="s">
        <v>54</v>
      </c>
      <c r="W33" s="35">
        <v>15</v>
      </c>
      <c r="X33" s="81">
        <v>15</v>
      </c>
      <c r="Y33" s="34">
        <f t="shared" si="23"/>
        <v>1</v>
      </c>
      <c r="Z33" s="81">
        <f t="shared" si="18"/>
        <v>0</v>
      </c>
      <c r="AA33" s="34">
        <f t="shared" si="19"/>
        <v>0</v>
      </c>
    </row>
    <row r="34" spans="1:27" x14ac:dyDescent="0.25">
      <c r="A34" s="63" t="s">
        <v>55</v>
      </c>
      <c r="B34" s="35">
        <v>3</v>
      </c>
      <c r="C34" s="35">
        <v>3</v>
      </c>
      <c r="D34" s="34">
        <f t="shared" si="20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34" t="e">
        <f t="shared" si="21"/>
        <v>#DIV/0!</v>
      </c>
      <c r="L34" s="81">
        <f t="shared" si="14"/>
        <v>0</v>
      </c>
      <c r="M34" s="34" t="e">
        <f t="shared" si="15"/>
        <v>#DIV/0!</v>
      </c>
      <c r="N34" s="26"/>
      <c r="O34" s="63" t="s">
        <v>55</v>
      </c>
      <c r="P34" s="35">
        <v>2</v>
      </c>
      <c r="Q34" s="35">
        <v>2</v>
      </c>
      <c r="R34" s="34">
        <f t="shared" si="22"/>
        <v>1</v>
      </c>
      <c r="S34" s="81">
        <f t="shared" si="16"/>
        <v>0</v>
      </c>
      <c r="T34" s="34">
        <f t="shared" si="17"/>
        <v>0</v>
      </c>
      <c r="U34" s="26"/>
      <c r="V34" s="63" t="s">
        <v>55</v>
      </c>
      <c r="W34" s="35">
        <v>7</v>
      </c>
      <c r="X34" s="81">
        <v>7</v>
      </c>
      <c r="Y34" s="34">
        <f t="shared" si="23"/>
        <v>1</v>
      </c>
      <c r="Z34" s="81">
        <f t="shared" si="18"/>
        <v>0</v>
      </c>
      <c r="AA34" s="34">
        <f t="shared" si="19"/>
        <v>0</v>
      </c>
    </row>
    <row r="35" spans="1:27" x14ac:dyDescent="0.25">
      <c r="A35" s="63" t="s">
        <v>15</v>
      </c>
      <c r="B35" s="65">
        <f>SUM(B25:B34)</f>
        <v>1632</v>
      </c>
      <c r="C35" s="65">
        <f>SUM(C25:C34)</f>
        <v>1583</v>
      </c>
      <c r="D35" s="36">
        <f t="shared" si="20"/>
        <v>0.96997549019607843</v>
      </c>
      <c r="E35" s="76">
        <f t="shared" si="12"/>
        <v>49</v>
      </c>
      <c r="F35" s="36">
        <f t="shared" si="13"/>
        <v>3.002450980392157E-2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1"/>
        <v>#DIV/0!</v>
      </c>
      <c r="L35" s="36">
        <f t="shared" si="14"/>
        <v>0</v>
      </c>
      <c r="M35" s="36" t="e">
        <f t="shared" si="15"/>
        <v>#DIV/0!</v>
      </c>
      <c r="N35" s="26"/>
      <c r="O35" s="63" t="s">
        <v>15</v>
      </c>
      <c r="P35" s="65">
        <f>SUM(P25:P34)</f>
        <v>1464</v>
      </c>
      <c r="Q35" s="85">
        <f>SUM(Q25:Q34)</f>
        <v>1452</v>
      </c>
      <c r="R35" s="36">
        <f t="shared" si="22"/>
        <v>0.99180327868852458</v>
      </c>
      <c r="S35" s="36">
        <f t="shared" si="16"/>
        <v>12</v>
      </c>
      <c r="T35" s="36">
        <f t="shared" si="17"/>
        <v>8.1967213114754103E-3</v>
      </c>
      <c r="U35" s="26"/>
      <c r="V35" s="63" t="s">
        <v>15</v>
      </c>
      <c r="W35" s="65">
        <f>SUM(W25:W34)</f>
        <v>1386</v>
      </c>
      <c r="X35" s="65">
        <f>SUM(X25:X34)</f>
        <v>1373</v>
      </c>
      <c r="Y35" s="36">
        <f t="shared" si="23"/>
        <v>0.99062049062049062</v>
      </c>
      <c r="Z35" s="94">
        <f t="shared" si="18"/>
        <v>13</v>
      </c>
      <c r="AA35" s="36">
        <f t="shared" si="19"/>
        <v>9.3795093795093799E-3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7" t="s">
        <v>56</v>
      </c>
      <c r="B37" s="137" t="s">
        <v>26</v>
      </c>
      <c r="C37" s="137" t="s">
        <v>27</v>
      </c>
      <c r="D37" s="136" t="s">
        <v>28</v>
      </c>
      <c r="E37" s="137" t="s">
        <v>29</v>
      </c>
      <c r="F37" s="136" t="s">
        <v>30</v>
      </c>
      <c r="G37" s="25"/>
      <c r="H37" s="137" t="s">
        <v>56</v>
      </c>
      <c r="I37" s="137" t="s">
        <v>26</v>
      </c>
      <c r="J37" s="137" t="s">
        <v>27</v>
      </c>
      <c r="K37" s="136" t="s">
        <v>28</v>
      </c>
      <c r="L37" s="137" t="s">
        <v>29</v>
      </c>
      <c r="M37" s="136" t="s">
        <v>30</v>
      </c>
      <c r="N37" s="26"/>
      <c r="O37" s="137" t="s">
        <v>56</v>
      </c>
      <c r="P37" s="137" t="s">
        <v>26</v>
      </c>
      <c r="Q37" s="137" t="s">
        <v>27</v>
      </c>
      <c r="R37" s="136" t="s">
        <v>28</v>
      </c>
      <c r="S37" s="137" t="s">
        <v>29</v>
      </c>
      <c r="T37" s="136" t="s">
        <v>30</v>
      </c>
      <c r="U37" s="26"/>
      <c r="V37" s="137" t="s">
        <v>56</v>
      </c>
      <c r="W37" s="137" t="s">
        <v>26</v>
      </c>
      <c r="X37" s="137" t="s">
        <v>27</v>
      </c>
      <c r="Y37" s="136" t="s">
        <v>28</v>
      </c>
      <c r="Z37" s="137" t="s">
        <v>29</v>
      </c>
      <c r="AA37" s="136" t="s">
        <v>30</v>
      </c>
    </row>
    <row r="38" spans="1:27" x14ac:dyDescent="0.25">
      <c r="A38" s="137"/>
      <c r="B38" s="137"/>
      <c r="C38" s="137"/>
      <c r="D38" s="136"/>
      <c r="E38" s="137"/>
      <c r="F38" s="136"/>
      <c r="G38" s="25"/>
      <c r="H38" s="137"/>
      <c r="I38" s="137"/>
      <c r="J38" s="137"/>
      <c r="K38" s="136"/>
      <c r="L38" s="137"/>
      <c r="M38" s="136"/>
      <c r="N38" s="26"/>
      <c r="O38" s="137"/>
      <c r="P38" s="137"/>
      <c r="Q38" s="137"/>
      <c r="R38" s="136"/>
      <c r="S38" s="137"/>
      <c r="T38" s="136"/>
      <c r="U38" s="26"/>
      <c r="V38" s="137"/>
      <c r="W38" s="137"/>
      <c r="X38" s="137"/>
      <c r="Y38" s="136"/>
      <c r="Z38" s="137"/>
      <c r="AA38" s="136"/>
    </row>
    <row r="39" spans="1:27" x14ac:dyDescent="0.25">
      <c r="A39" s="72" t="s">
        <v>57</v>
      </c>
      <c r="B39" s="38">
        <v>2902</v>
      </c>
      <c r="C39" s="38">
        <v>2794</v>
      </c>
      <c r="D39" s="39">
        <f>+C39/B39</f>
        <v>0.96278428669882843</v>
      </c>
      <c r="E39" s="73">
        <f t="shared" ref="E39:E47" si="24">+B39-C39</f>
        <v>108</v>
      </c>
      <c r="F39" s="39">
        <f t="shared" ref="F39:F47" si="25">+E39/B39</f>
        <v>3.7215713301171606E-2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9" si="26">+I39-J39</f>
        <v>0</v>
      </c>
      <c r="M39" s="39" t="e">
        <f t="shared" ref="M39:M47" si="27">+L39/I39</f>
        <v>#DIV/0!</v>
      </c>
      <c r="N39" s="26"/>
      <c r="O39" s="72" t="s">
        <v>57</v>
      </c>
      <c r="P39" s="38">
        <v>2342</v>
      </c>
      <c r="Q39" s="38">
        <v>2319</v>
      </c>
      <c r="R39" s="39">
        <f>+Q39/P39</f>
        <v>0.99017933390264734</v>
      </c>
      <c r="S39" s="40">
        <f t="shared" ref="S39:S47" si="28">+P39-Q39</f>
        <v>23</v>
      </c>
      <c r="T39" s="39">
        <f t="shared" ref="T39:T47" si="29">+S39/P39</f>
        <v>9.8206660973526906E-3</v>
      </c>
      <c r="U39" s="26"/>
      <c r="V39" s="72" t="s">
        <v>57</v>
      </c>
      <c r="W39" s="38">
        <v>1382</v>
      </c>
      <c r="X39" s="40">
        <v>1370</v>
      </c>
      <c r="Y39" s="39">
        <f>+X39/W39</f>
        <v>0.99131693198263382</v>
      </c>
      <c r="Z39" s="40">
        <f t="shared" ref="Z39:Z47" si="30">+W39-X39</f>
        <v>12</v>
      </c>
      <c r="AA39" s="39">
        <f t="shared" ref="AA39:AA47" si="31">+Z39/W39</f>
        <v>8.6830680173661367E-3</v>
      </c>
    </row>
    <row r="40" spans="1:27" x14ac:dyDescent="0.25">
      <c r="A40" s="72" t="s">
        <v>58</v>
      </c>
      <c r="B40" s="38">
        <v>3931</v>
      </c>
      <c r="C40" s="38">
        <v>3818</v>
      </c>
      <c r="D40" s="39">
        <f t="shared" ref="D40:D47" si="32">+C40/B40</f>
        <v>0.97125413380819126</v>
      </c>
      <c r="E40" s="73">
        <f t="shared" si="24"/>
        <v>113</v>
      </c>
      <c r="F40" s="39">
        <f t="shared" si="25"/>
        <v>2.8745866191808699E-2</v>
      </c>
      <c r="G40" s="25"/>
      <c r="H40" s="72" t="s">
        <v>58</v>
      </c>
      <c r="I40" s="38"/>
      <c r="J40" s="38"/>
      <c r="K40" s="39" t="e">
        <f t="shared" ref="K40:K47" si="33">+J40/I40</f>
        <v>#DIV/0!</v>
      </c>
      <c r="L40" s="40">
        <f t="shared" si="26"/>
        <v>0</v>
      </c>
      <c r="M40" s="39" t="e">
        <f t="shared" si="27"/>
        <v>#DIV/0!</v>
      </c>
      <c r="N40" s="26"/>
      <c r="O40" s="72" t="s">
        <v>58</v>
      </c>
      <c r="P40" s="38">
        <v>4214</v>
      </c>
      <c r="Q40" s="38">
        <v>4181</v>
      </c>
      <c r="R40" s="39">
        <f t="shared" ref="R40:R47" si="34">+Q40/P40</f>
        <v>0.99216896060749882</v>
      </c>
      <c r="S40" s="40">
        <f t="shared" si="28"/>
        <v>33</v>
      </c>
      <c r="T40" s="39">
        <f t="shared" si="29"/>
        <v>7.8310393925011858E-3</v>
      </c>
      <c r="U40" s="26"/>
      <c r="V40" s="72" t="s">
        <v>58</v>
      </c>
      <c r="W40" s="38">
        <v>2084</v>
      </c>
      <c r="X40" s="40">
        <v>2067</v>
      </c>
      <c r="Y40" s="39">
        <f t="shared" ref="Y40:Y47" si="35">+X40/W40</f>
        <v>0.99184261036468335</v>
      </c>
      <c r="Z40" s="40">
        <f t="shared" si="30"/>
        <v>17</v>
      </c>
      <c r="AA40" s="39">
        <f t="shared" si="31"/>
        <v>8.1573896353166978E-3</v>
      </c>
    </row>
    <row r="41" spans="1:27" x14ac:dyDescent="0.25">
      <c r="A41" s="72" t="s">
        <v>59</v>
      </c>
      <c r="B41" s="38">
        <v>62</v>
      </c>
      <c r="C41" s="38">
        <v>60</v>
      </c>
      <c r="D41" s="39">
        <f t="shared" si="32"/>
        <v>0.967741935483871</v>
      </c>
      <c r="E41" s="73">
        <f t="shared" si="24"/>
        <v>2</v>
      </c>
      <c r="F41" s="39">
        <f t="shared" si="25"/>
        <v>3.2258064516129031E-2</v>
      </c>
      <c r="G41" s="25"/>
      <c r="H41" s="72" t="s">
        <v>59</v>
      </c>
      <c r="I41" s="38"/>
      <c r="J41" s="38"/>
      <c r="K41" s="39" t="e">
        <f t="shared" si="33"/>
        <v>#DIV/0!</v>
      </c>
      <c r="L41" s="40">
        <f t="shared" si="26"/>
        <v>0</v>
      </c>
      <c r="M41" s="39" t="e">
        <f t="shared" si="27"/>
        <v>#DIV/0!</v>
      </c>
      <c r="N41" s="26"/>
      <c r="O41" s="72" t="s">
        <v>59</v>
      </c>
      <c r="P41" s="38">
        <v>76</v>
      </c>
      <c r="Q41" s="38">
        <v>75</v>
      </c>
      <c r="R41" s="39">
        <f t="shared" si="34"/>
        <v>0.98684210526315785</v>
      </c>
      <c r="S41" s="40">
        <f t="shared" si="28"/>
        <v>1</v>
      </c>
      <c r="T41" s="39">
        <f t="shared" si="29"/>
        <v>1.3157894736842105E-2</v>
      </c>
      <c r="U41" s="26"/>
      <c r="V41" s="72" t="s">
        <v>59</v>
      </c>
      <c r="W41" s="38">
        <v>106</v>
      </c>
      <c r="X41" s="40">
        <v>106</v>
      </c>
      <c r="Y41" s="39">
        <f t="shared" si="35"/>
        <v>1</v>
      </c>
      <c r="Z41" s="40">
        <f t="shared" si="30"/>
        <v>0</v>
      </c>
      <c r="AA41" s="39">
        <f t="shared" si="31"/>
        <v>0</v>
      </c>
    </row>
    <row r="42" spans="1:27" x14ac:dyDescent="0.25">
      <c r="A42" s="72" t="s">
        <v>60</v>
      </c>
      <c r="B42" s="38">
        <v>65</v>
      </c>
      <c r="C42" s="38">
        <v>65</v>
      </c>
      <c r="D42" s="39">
        <f t="shared" si="32"/>
        <v>1</v>
      </c>
      <c r="E42" s="73">
        <f t="shared" si="24"/>
        <v>0</v>
      </c>
      <c r="F42" s="39">
        <f t="shared" si="25"/>
        <v>0</v>
      </c>
      <c r="G42" s="25"/>
      <c r="H42" s="72" t="s">
        <v>60</v>
      </c>
      <c r="I42" s="38"/>
      <c r="J42" s="38"/>
      <c r="K42" s="39" t="e">
        <f t="shared" si="33"/>
        <v>#DIV/0!</v>
      </c>
      <c r="L42" s="40">
        <f t="shared" si="26"/>
        <v>0</v>
      </c>
      <c r="M42" s="39" t="e">
        <f t="shared" si="27"/>
        <v>#DIV/0!</v>
      </c>
      <c r="N42" s="26"/>
      <c r="O42" s="72" t="s">
        <v>60</v>
      </c>
      <c r="P42" s="38">
        <v>46</v>
      </c>
      <c r="Q42" s="38">
        <v>46</v>
      </c>
      <c r="R42" s="39">
        <f t="shared" si="34"/>
        <v>1</v>
      </c>
      <c r="S42" s="40">
        <f t="shared" si="28"/>
        <v>0</v>
      </c>
      <c r="T42" s="39">
        <f t="shared" si="29"/>
        <v>0</v>
      </c>
      <c r="U42" s="26"/>
      <c r="V42" s="72" t="s">
        <v>60</v>
      </c>
      <c r="W42" s="38">
        <v>102</v>
      </c>
      <c r="X42" s="40">
        <v>101</v>
      </c>
      <c r="Y42" s="39">
        <f t="shared" si="35"/>
        <v>0.99019607843137258</v>
      </c>
      <c r="Z42" s="40">
        <f t="shared" si="30"/>
        <v>1</v>
      </c>
      <c r="AA42" s="39">
        <f t="shared" si="31"/>
        <v>9.8039215686274508E-3</v>
      </c>
    </row>
    <row r="43" spans="1:27" x14ac:dyDescent="0.25">
      <c r="A43" s="72" t="s">
        <v>81</v>
      </c>
      <c r="B43" s="38">
        <v>309</v>
      </c>
      <c r="C43" s="38">
        <v>304</v>
      </c>
      <c r="D43" s="39">
        <f t="shared" si="32"/>
        <v>0.98381877022653719</v>
      </c>
      <c r="E43" s="73">
        <f t="shared" si="24"/>
        <v>5</v>
      </c>
      <c r="F43" s="39">
        <f t="shared" si="25"/>
        <v>1.6181229773462782E-2</v>
      </c>
      <c r="G43" s="25"/>
      <c r="H43" s="72" t="s">
        <v>81</v>
      </c>
      <c r="I43" s="38"/>
      <c r="J43" s="38"/>
      <c r="K43" s="39" t="e">
        <f t="shared" si="33"/>
        <v>#DIV/0!</v>
      </c>
      <c r="L43" s="40">
        <f t="shared" si="26"/>
        <v>0</v>
      </c>
      <c r="M43" s="39" t="e">
        <f t="shared" si="27"/>
        <v>#DIV/0!</v>
      </c>
      <c r="N43" s="26"/>
      <c r="O43" s="72" t="s">
        <v>81</v>
      </c>
      <c r="P43" s="38">
        <v>299</v>
      </c>
      <c r="Q43" s="38">
        <v>299</v>
      </c>
      <c r="R43" s="39">
        <f t="shared" si="34"/>
        <v>1</v>
      </c>
      <c r="S43" s="40">
        <f t="shared" si="28"/>
        <v>0</v>
      </c>
      <c r="T43" s="39">
        <f t="shared" si="29"/>
        <v>0</v>
      </c>
      <c r="U43" s="26"/>
      <c r="V43" s="72" t="s">
        <v>81</v>
      </c>
      <c r="W43" s="38">
        <v>263</v>
      </c>
      <c r="X43" s="40">
        <v>261</v>
      </c>
      <c r="Y43" s="39">
        <f t="shared" si="35"/>
        <v>0.99239543726235746</v>
      </c>
      <c r="Z43" s="40">
        <f t="shared" si="30"/>
        <v>2</v>
      </c>
      <c r="AA43" s="39">
        <f t="shared" si="31"/>
        <v>7.6045627376425855E-3</v>
      </c>
    </row>
    <row r="44" spans="1:27" x14ac:dyDescent="0.25">
      <c r="A44" s="72" t="s">
        <v>62</v>
      </c>
      <c r="B44" s="38">
        <v>25</v>
      </c>
      <c r="C44" s="38">
        <v>24</v>
      </c>
      <c r="D44" s="39">
        <f t="shared" si="32"/>
        <v>0.96</v>
      </c>
      <c r="E44" s="73">
        <f t="shared" si="24"/>
        <v>1</v>
      </c>
      <c r="F44" s="39">
        <f t="shared" si="25"/>
        <v>0.04</v>
      </c>
      <c r="G44" s="25"/>
      <c r="H44" s="72" t="s">
        <v>62</v>
      </c>
      <c r="I44" s="38"/>
      <c r="J44" s="38"/>
      <c r="K44" s="39" t="e">
        <f t="shared" si="33"/>
        <v>#DIV/0!</v>
      </c>
      <c r="L44" s="40">
        <f t="shared" si="26"/>
        <v>0</v>
      </c>
      <c r="M44" s="39" t="e">
        <f t="shared" si="27"/>
        <v>#DIV/0!</v>
      </c>
      <c r="N44" s="26"/>
      <c r="O44" s="72" t="s">
        <v>62</v>
      </c>
      <c r="P44" s="38">
        <v>32</v>
      </c>
      <c r="Q44" s="38">
        <v>32</v>
      </c>
      <c r="R44" s="39">
        <f t="shared" si="34"/>
        <v>1</v>
      </c>
      <c r="S44" s="40">
        <f t="shared" si="28"/>
        <v>0</v>
      </c>
      <c r="T44" s="39">
        <f t="shared" si="29"/>
        <v>0</v>
      </c>
      <c r="U44" s="26"/>
      <c r="V44" s="72" t="s">
        <v>62</v>
      </c>
      <c r="W44" s="38">
        <v>52</v>
      </c>
      <c r="X44" s="40">
        <v>52</v>
      </c>
      <c r="Y44" s="39">
        <f t="shared" si="35"/>
        <v>1</v>
      </c>
      <c r="Z44" s="40">
        <f t="shared" si="30"/>
        <v>0</v>
      </c>
      <c r="AA44" s="39">
        <f t="shared" si="31"/>
        <v>0</v>
      </c>
    </row>
    <row r="45" spans="1:27" x14ac:dyDescent="0.25">
      <c r="A45" s="72" t="s">
        <v>63</v>
      </c>
      <c r="B45" s="38">
        <v>245</v>
      </c>
      <c r="C45" s="38">
        <v>239</v>
      </c>
      <c r="D45" s="39">
        <f t="shared" si="32"/>
        <v>0.97551020408163269</v>
      </c>
      <c r="E45" s="73">
        <f t="shared" si="24"/>
        <v>6</v>
      </c>
      <c r="F45" s="39">
        <f t="shared" si="25"/>
        <v>2.4489795918367346E-2</v>
      </c>
      <c r="G45" s="25"/>
      <c r="H45" s="72" t="s">
        <v>63</v>
      </c>
      <c r="I45" s="38"/>
      <c r="J45" s="38"/>
      <c r="K45" s="39" t="e">
        <f t="shared" si="33"/>
        <v>#DIV/0!</v>
      </c>
      <c r="L45" s="40">
        <f t="shared" si="26"/>
        <v>0</v>
      </c>
      <c r="M45" s="39" t="e">
        <f t="shared" si="27"/>
        <v>#DIV/0!</v>
      </c>
      <c r="N45" s="26"/>
      <c r="O45" s="72" t="s">
        <v>63</v>
      </c>
      <c r="P45" s="38">
        <v>255</v>
      </c>
      <c r="Q45" s="38">
        <v>255</v>
      </c>
      <c r="R45" s="39">
        <f t="shared" si="34"/>
        <v>1</v>
      </c>
      <c r="S45" s="40">
        <f t="shared" si="28"/>
        <v>0</v>
      </c>
      <c r="T45" s="39">
        <f t="shared" si="29"/>
        <v>0</v>
      </c>
      <c r="U45" s="26"/>
      <c r="V45" s="72" t="s">
        <v>63</v>
      </c>
      <c r="W45" s="38">
        <v>204</v>
      </c>
      <c r="X45" s="40">
        <v>202</v>
      </c>
      <c r="Y45" s="39">
        <f t="shared" si="35"/>
        <v>0.99019607843137258</v>
      </c>
      <c r="Z45" s="40">
        <f t="shared" si="30"/>
        <v>2</v>
      </c>
      <c r="AA45" s="39">
        <f t="shared" si="31"/>
        <v>9.8039215686274508E-3</v>
      </c>
    </row>
    <row r="46" spans="1:27" x14ac:dyDescent="0.25">
      <c r="A46" s="72" t="s">
        <v>64</v>
      </c>
      <c r="B46" s="38">
        <v>287</v>
      </c>
      <c r="C46" s="38">
        <v>280</v>
      </c>
      <c r="D46" s="39">
        <f t="shared" si="32"/>
        <v>0.97560975609756095</v>
      </c>
      <c r="E46" s="73">
        <f t="shared" si="24"/>
        <v>7</v>
      </c>
      <c r="F46" s="39">
        <f t="shared" si="25"/>
        <v>2.4390243902439025E-2</v>
      </c>
      <c r="G46" s="25"/>
      <c r="H46" s="72" t="s">
        <v>64</v>
      </c>
      <c r="I46" s="38"/>
      <c r="J46" s="38"/>
      <c r="K46" s="39" t="e">
        <f t="shared" si="33"/>
        <v>#DIV/0!</v>
      </c>
      <c r="L46" s="40">
        <f t="shared" si="26"/>
        <v>0</v>
      </c>
      <c r="M46" s="39" t="e">
        <f t="shared" si="27"/>
        <v>#DIV/0!</v>
      </c>
      <c r="N46" s="26"/>
      <c r="O46" s="72" t="s">
        <v>64</v>
      </c>
      <c r="P46" s="38">
        <v>408</v>
      </c>
      <c r="Q46" s="38">
        <v>406</v>
      </c>
      <c r="R46" s="39">
        <f t="shared" si="34"/>
        <v>0.99509803921568629</v>
      </c>
      <c r="S46" s="40">
        <f t="shared" si="28"/>
        <v>2</v>
      </c>
      <c r="T46" s="39">
        <f t="shared" si="29"/>
        <v>4.9019607843137254E-3</v>
      </c>
      <c r="U46" s="26"/>
      <c r="V46" s="72" t="s">
        <v>64</v>
      </c>
      <c r="W46" s="38">
        <v>265</v>
      </c>
      <c r="X46" s="40">
        <v>264</v>
      </c>
      <c r="Y46" s="39">
        <f t="shared" si="35"/>
        <v>0.99622641509433962</v>
      </c>
      <c r="Z46" s="40">
        <f t="shared" si="30"/>
        <v>1</v>
      </c>
      <c r="AA46" s="39">
        <f t="shared" si="31"/>
        <v>3.7735849056603774E-3</v>
      </c>
    </row>
    <row r="47" spans="1:27" x14ac:dyDescent="0.25">
      <c r="A47" s="72" t="s">
        <v>15</v>
      </c>
      <c r="B47" s="74">
        <f>SUM(B39:B46)</f>
        <v>7826</v>
      </c>
      <c r="C47" s="74">
        <f>SUM(C39:C46)</f>
        <v>7584</v>
      </c>
      <c r="D47" s="41">
        <f t="shared" si="32"/>
        <v>0.96907743419371328</v>
      </c>
      <c r="E47" s="75">
        <f t="shared" si="24"/>
        <v>242</v>
      </c>
      <c r="F47" s="41">
        <f t="shared" si="25"/>
        <v>3.0922565806286738E-2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3"/>
        <v>#DIV/0!</v>
      </c>
      <c r="L47" s="84">
        <f t="shared" si="26"/>
        <v>0</v>
      </c>
      <c r="M47" s="41" t="e">
        <f t="shared" si="27"/>
        <v>#DIV/0!</v>
      </c>
      <c r="N47" s="26"/>
      <c r="O47" s="72" t="s">
        <v>15</v>
      </c>
      <c r="P47" s="74">
        <f>SUM(P39:P46)</f>
        <v>7672</v>
      </c>
      <c r="Q47" s="74">
        <f>SUM(Q39:Q46)</f>
        <v>7613</v>
      </c>
      <c r="R47" s="41">
        <f t="shared" si="34"/>
        <v>0.99230969760166843</v>
      </c>
      <c r="S47" s="84">
        <f t="shared" si="28"/>
        <v>59</v>
      </c>
      <c r="T47" s="41">
        <f t="shared" si="29"/>
        <v>7.6903023983315956E-3</v>
      </c>
      <c r="U47" s="26"/>
      <c r="V47" s="72" t="s">
        <v>15</v>
      </c>
      <c r="W47" s="74">
        <f>SUM(W39:W46)</f>
        <v>4458</v>
      </c>
      <c r="X47" s="74">
        <f>SUM(X39:X46)</f>
        <v>4423</v>
      </c>
      <c r="Y47" s="41">
        <f t="shared" si="35"/>
        <v>0.99214894571556755</v>
      </c>
      <c r="Z47" s="84">
        <f t="shared" si="30"/>
        <v>35</v>
      </c>
      <c r="AA47" s="41">
        <f t="shared" si="31"/>
        <v>7.8510542844324807E-3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12009</v>
      </c>
      <c r="C49" s="44">
        <f>SUM(C47,C35,C21)</f>
        <v>11654</v>
      </c>
      <c r="D49" s="45">
        <f t="shared" ref="D49" si="36">+C49/B49</f>
        <v>0.97043883753851279</v>
      </c>
      <c r="E49" s="53">
        <f t="shared" ref="E49" si="37">+B49-C49</f>
        <v>355</v>
      </c>
      <c r="F49" s="46">
        <f t="shared" ref="F49" si="38">+E49/B49</f>
        <v>2.9561162461487218E-2</v>
      </c>
      <c r="G49" s="25"/>
      <c r="H49" s="43" t="s">
        <v>15</v>
      </c>
      <c r="I49" s="44">
        <f>+'TOTAL POR MES OCTUBRE'!B13</f>
        <v>29924</v>
      </c>
      <c r="J49" s="44">
        <f>+'TOTAL POR MES OCTUBRE'!C51</f>
        <v>29599</v>
      </c>
      <c r="K49" s="54">
        <f t="shared" ref="K49" si="39">+J49/I49</f>
        <v>0.98913915251971662</v>
      </c>
      <c r="L49" s="52">
        <f t="shared" si="26"/>
        <v>325</v>
      </c>
      <c r="M49" s="55">
        <f t="shared" ref="M49" si="40">+L49/I49</f>
        <v>1.0860847480283384E-2</v>
      </c>
      <c r="N49" s="26"/>
      <c r="O49" s="43" t="s">
        <v>15</v>
      </c>
      <c r="P49" s="47">
        <f>SUM(P47,P35,P21)</f>
        <v>11892</v>
      </c>
      <c r="Q49" s="47">
        <f>SUM(Q47,Q35,Q21)</f>
        <v>11803</v>
      </c>
      <c r="R49" s="45">
        <f t="shared" ref="R49" si="41">+Q49/P49</f>
        <v>0.99251597712748063</v>
      </c>
      <c r="S49" s="53">
        <f t="shared" ref="S49" si="42">+P49-Q49</f>
        <v>89</v>
      </c>
      <c r="T49" s="46">
        <f t="shared" ref="T49" si="43">+S49/P49</f>
        <v>7.4840228725193405E-3</v>
      </c>
      <c r="U49" s="26"/>
      <c r="V49" s="43" t="s">
        <v>15</v>
      </c>
      <c r="W49" s="44">
        <f>SUM(W47,W35,W21)</f>
        <v>7455</v>
      </c>
      <c r="X49" s="44">
        <f>SUM(X47,X35,X21)</f>
        <v>7392</v>
      </c>
      <c r="Y49" s="45">
        <f t="shared" ref="Y49" si="44">+X49/W49</f>
        <v>0.9915492957746479</v>
      </c>
      <c r="Z49" s="53">
        <f t="shared" ref="Z49" si="45">+W49-X49</f>
        <v>63</v>
      </c>
      <c r="AA49" s="46">
        <f t="shared" ref="AA49" si="46">+Z49/W49</f>
        <v>8.4507042253521118E-3</v>
      </c>
    </row>
    <row r="51" spans="1:27" x14ac:dyDescent="0.25">
      <c r="B51" s="60" t="e">
        <f>+B49-GETPIVOTDATA("Numero Caso",[1]Sheet1!$A$3,"Producto General","TELEFONIA FIJA")</f>
        <v>#REF!</v>
      </c>
      <c r="C51" s="60"/>
      <c r="I51" s="60"/>
      <c r="P51" s="60"/>
      <c r="Q51" s="60"/>
      <c r="W51" s="60"/>
      <c r="X51" s="60"/>
      <c r="Y51" s="60"/>
    </row>
    <row r="52" spans="1:27" x14ac:dyDescent="0.25">
      <c r="B52" s="60"/>
      <c r="C52" s="60"/>
      <c r="P52" s="60"/>
      <c r="Q52" s="60"/>
      <c r="W52" s="60"/>
      <c r="X52" s="60"/>
      <c r="Y52" s="60"/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zoomScale="70" zoomScaleNormal="70" workbookViewId="0">
      <selection activeCell="A5" sqref="A5:A6"/>
    </sheetView>
  </sheetViews>
  <sheetFormatPr baseColWidth="10" defaultColWidth="11.42578125" defaultRowHeight="15" x14ac:dyDescent="0.25"/>
  <cols>
    <col min="1" max="1" width="28.85546875" bestFit="1" customWidth="1"/>
    <col min="2" max="2" width="25.85546875" bestFit="1" customWidth="1"/>
    <col min="3" max="3" width="16.85546875" customWidth="1"/>
    <col min="4" max="4" width="11" customWidth="1"/>
    <col min="5" max="5" width="15.28515625" bestFit="1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5" max="15" width="28.85546875" bestFit="1" customWidth="1"/>
    <col min="16" max="16" width="25.85546875" bestFit="1" customWidth="1"/>
    <col min="17" max="17" width="18.140625" bestFit="1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17.85546875" customWidth="1"/>
    <col min="26" max="26" width="15.28515625" bestFit="1" customWidth="1"/>
  </cols>
  <sheetData>
    <row r="1" spans="1:27" ht="16.5" x14ac:dyDescent="0.25">
      <c r="B1" s="111" t="s">
        <v>66</v>
      </c>
      <c r="C1" s="143"/>
      <c r="D1" s="112"/>
    </row>
    <row r="2" spans="1:27" ht="17.25" thickBot="1" x14ac:dyDescent="0.3">
      <c r="B2" s="113" t="str">
        <f>+'TOTAL POR MES NOVIEMBRE'!B3:C3</f>
        <v>NOVIEMBRE -2020</v>
      </c>
      <c r="C2" s="144"/>
      <c r="D2" s="114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8" t="s">
        <v>25</v>
      </c>
      <c r="B5" s="139" t="s">
        <v>26</v>
      </c>
      <c r="C5" s="139" t="s">
        <v>27</v>
      </c>
      <c r="D5" s="136" t="s">
        <v>28</v>
      </c>
      <c r="E5" s="139" t="s">
        <v>29</v>
      </c>
      <c r="F5" s="136" t="s">
        <v>30</v>
      </c>
      <c r="G5" s="27"/>
      <c r="H5" s="138" t="s">
        <v>25</v>
      </c>
      <c r="I5" s="139" t="s">
        <v>26</v>
      </c>
      <c r="J5" s="139" t="s">
        <v>27</v>
      </c>
      <c r="K5" s="136" t="s">
        <v>28</v>
      </c>
      <c r="L5" s="139" t="s">
        <v>29</v>
      </c>
      <c r="M5" s="136" t="s">
        <v>30</v>
      </c>
      <c r="N5" s="26"/>
      <c r="O5" s="138" t="s">
        <v>25</v>
      </c>
      <c r="P5" s="139" t="s">
        <v>26</v>
      </c>
      <c r="Q5" s="139" t="s">
        <v>27</v>
      </c>
      <c r="R5" s="136" t="s">
        <v>28</v>
      </c>
      <c r="S5" s="139" t="s">
        <v>29</v>
      </c>
      <c r="T5" s="136" t="s">
        <v>30</v>
      </c>
      <c r="U5" s="26"/>
      <c r="V5" s="138" t="s">
        <v>25</v>
      </c>
      <c r="W5" s="139" t="s">
        <v>26</v>
      </c>
      <c r="X5" s="139" t="s">
        <v>27</v>
      </c>
      <c r="Y5" s="136" t="s">
        <v>28</v>
      </c>
      <c r="Z5" s="139" t="s">
        <v>29</v>
      </c>
      <c r="AA5" s="136" t="s">
        <v>30</v>
      </c>
    </row>
    <row r="6" spans="1:27" x14ac:dyDescent="0.25">
      <c r="A6" s="138"/>
      <c r="B6" s="139"/>
      <c r="C6" s="139"/>
      <c r="D6" s="136"/>
      <c r="E6" s="139"/>
      <c r="F6" s="136"/>
      <c r="G6" s="28"/>
      <c r="H6" s="138"/>
      <c r="I6" s="139"/>
      <c r="J6" s="139"/>
      <c r="K6" s="136"/>
      <c r="L6" s="139"/>
      <c r="M6" s="136"/>
      <c r="N6" s="26"/>
      <c r="O6" s="138"/>
      <c r="P6" s="139"/>
      <c r="Q6" s="139"/>
      <c r="R6" s="136"/>
      <c r="S6" s="139"/>
      <c r="T6" s="136"/>
      <c r="U6" s="26"/>
      <c r="V6" s="138"/>
      <c r="W6" s="139"/>
      <c r="X6" s="139"/>
      <c r="Y6" s="136"/>
      <c r="Z6" s="139"/>
      <c r="AA6" s="136"/>
    </row>
    <row r="7" spans="1:27" ht="16.5" x14ac:dyDescent="0.25">
      <c r="A7" s="66" t="s">
        <v>31</v>
      </c>
      <c r="B7" s="29">
        <v>172</v>
      </c>
      <c r="C7" s="29">
        <v>169</v>
      </c>
      <c r="D7" s="67">
        <f>+C7/B7</f>
        <v>0.98255813953488369</v>
      </c>
      <c r="E7" s="68">
        <f>+B7-C7</f>
        <v>3</v>
      </c>
      <c r="F7" s="69">
        <f>+E7/B7</f>
        <v>1.7441860465116279E-2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156</v>
      </c>
      <c r="Q7" s="29">
        <v>154</v>
      </c>
      <c r="R7" s="67">
        <f>+Q7/P7</f>
        <v>0.98717948717948723</v>
      </c>
      <c r="S7" s="30">
        <f>+P7-Q7</f>
        <v>2</v>
      </c>
      <c r="T7" s="69">
        <f>+S7/P7</f>
        <v>1.282051282051282E-2</v>
      </c>
      <c r="U7" s="26"/>
      <c r="V7" s="66" t="s">
        <v>31</v>
      </c>
      <c r="W7" s="29">
        <v>90</v>
      </c>
      <c r="X7" s="29">
        <v>89</v>
      </c>
      <c r="Y7" s="67">
        <f>+X7/W7</f>
        <v>0.98888888888888893</v>
      </c>
      <c r="Z7" s="30">
        <f>+W7-X7</f>
        <v>1</v>
      </c>
      <c r="AA7" s="69">
        <f>+Z7/W7</f>
        <v>1.1111111111111112E-2</v>
      </c>
    </row>
    <row r="8" spans="1:27" ht="16.5" x14ac:dyDescent="0.25">
      <c r="A8" s="66" t="s">
        <v>32</v>
      </c>
      <c r="B8" s="29">
        <v>78</v>
      </c>
      <c r="C8" s="30">
        <v>75</v>
      </c>
      <c r="D8" s="67">
        <f t="shared" ref="D8:D21" si="0">+C8/B8</f>
        <v>0.96153846153846156</v>
      </c>
      <c r="E8" s="68">
        <f t="shared" ref="E8:E21" si="1">+B8-C8</f>
        <v>3</v>
      </c>
      <c r="F8" s="69">
        <f t="shared" ref="F8:F21" si="2">+E8/B8</f>
        <v>3.8461538461538464E-2</v>
      </c>
      <c r="G8" s="25"/>
      <c r="H8" s="66" t="s">
        <v>32</v>
      </c>
      <c r="I8" s="29"/>
      <c r="J8" s="29"/>
      <c r="K8" s="69" t="e">
        <f t="shared" ref="K8:K21" si="3">+J8/I8</f>
        <v>#DIV/0!</v>
      </c>
      <c r="L8" s="30">
        <f t="shared" ref="L8:L21" si="4">+I8-J8</f>
        <v>0</v>
      </c>
      <c r="M8" s="69" t="e">
        <f t="shared" ref="M8:M21" si="5">+L8/I8</f>
        <v>#DIV/0!</v>
      </c>
      <c r="N8" s="26"/>
      <c r="O8" s="66" t="s">
        <v>32</v>
      </c>
      <c r="P8" s="29">
        <v>87</v>
      </c>
      <c r="Q8" s="29">
        <v>87</v>
      </c>
      <c r="R8" s="67">
        <f t="shared" ref="R8:R21" si="6">+Q8/P8</f>
        <v>1</v>
      </c>
      <c r="S8" s="30">
        <f t="shared" ref="S8:S21" si="7">+P8-Q8</f>
        <v>0</v>
      </c>
      <c r="T8" s="69">
        <f t="shared" ref="T8:T21" si="8">+S8/P8</f>
        <v>0</v>
      </c>
      <c r="U8" s="26"/>
      <c r="V8" s="66" t="s">
        <v>32</v>
      </c>
      <c r="W8" s="29">
        <v>59</v>
      </c>
      <c r="X8" s="29">
        <v>59</v>
      </c>
      <c r="Y8" s="67">
        <f t="shared" ref="Y8:Y21" si="9">+X8/W8</f>
        <v>1</v>
      </c>
      <c r="Z8" s="30">
        <f t="shared" ref="Z8:Z21" si="10">+W8-X8</f>
        <v>0</v>
      </c>
      <c r="AA8" s="69">
        <f t="shared" ref="AA8:AA21" si="11">+Z8/W8</f>
        <v>0</v>
      </c>
    </row>
    <row r="9" spans="1:27" ht="16.5" x14ac:dyDescent="0.25">
      <c r="A9" s="66" t="s">
        <v>74</v>
      </c>
      <c r="B9" s="29">
        <v>69</v>
      </c>
      <c r="C9" s="30">
        <v>68</v>
      </c>
      <c r="D9" s="67">
        <f t="shared" si="0"/>
        <v>0.98550724637681164</v>
      </c>
      <c r="E9" s="68">
        <f t="shared" si="1"/>
        <v>1</v>
      </c>
      <c r="F9" s="69">
        <f t="shared" si="2"/>
        <v>1.4492753623188406E-2</v>
      </c>
      <c r="G9" s="25"/>
      <c r="H9" s="66" t="s">
        <v>74</v>
      </c>
      <c r="I9" s="29"/>
      <c r="J9" s="29"/>
      <c r="K9" s="69" t="e">
        <f t="shared" si="3"/>
        <v>#DIV/0!</v>
      </c>
      <c r="L9" s="30">
        <f t="shared" si="4"/>
        <v>0</v>
      </c>
      <c r="M9" s="69" t="e">
        <f t="shared" si="5"/>
        <v>#DIV/0!</v>
      </c>
      <c r="N9" s="26"/>
      <c r="O9" s="66" t="s">
        <v>74</v>
      </c>
      <c r="P9" s="29">
        <v>60</v>
      </c>
      <c r="Q9" s="29">
        <v>60</v>
      </c>
      <c r="R9" s="67">
        <f t="shared" si="6"/>
        <v>1</v>
      </c>
      <c r="S9" s="30">
        <f t="shared" si="7"/>
        <v>0</v>
      </c>
      <c r="T9" s="69">
        <f t="shared" si="8"/>
        <v>0</v>
      </c>
      <c r="U9" s="26"/>
      <c r="V9" s="66" t="s">
        <v>74</v>
      </c>
      <c r="W9" s="29">
        <v>143</v>
      </c>
      <c r="X9" s="29">
        <v>142</v>
      </c>
      <c r="Y9" s="67">
        <f t="shared" si="9"/>
        <v>0.99300699300699302</v>
      </c>
      <c r="Z9" s="30">
        <f t="shared" si="10"/>
        <v>1</v>
      </c>
      <c r="AA9" s="69">
        <f t="shared" si="11"/>
        <v>6.993006993006993E-3</v>
      </c>
    </row>
    <row r="10" spans="1:27" ht="16.5" x14ac:dyDescent="0.25">
      <c r="A10" s="66" t="s">
        <v>75</v>
      </c>
      <c r="B10" s="29">
        <v>34</v>
      </c>
      <c r="C10" s="30">
        <v>32</v>
      </c>
      <c r="D10" s="67">
        <f t="shared" si="0"/>
        <v>0.94117647058823528</v>
      </c>
      <c r="E10" s="68">
        <f t="shared" si="1"/>
        <v>2</v>
      </c>
      <c r="F10" s="69">
        <f t="shared" si="2"/>
        <v>5.8823529411764705E-2</v>
      </c>
      <c r="G10" s="25"/>
      <c r="H10" s="66" t="s">
        <v>75</v>
      </c>
      <c r="I10" s="29"/>
      <c r="J10" s="29"/>
      <c r="K10" s="69" t="e">
        <f t="shared" si="3"/>
        <v>#DIV/0!</v>
      </c>
      <c r="L10" s="30">
        <f t="shared" si="4"/>
        <v>0</v>
      </c>
      <c r="M10" s="69" t="e">
        <f t="shared" si="5"/>
        <v>#DIV/0!</v>
      </c>
      <c r="N10" s="26"/>
      <c r="O10" s="66" t="s">
        <v>75</v>
      </c>
      <c r="P10" s="29">
        <v>30</v>
      </c>
      <c r="Q10" s="29">
        <v>30</v>
      </c>
      <c r="R10" s="67">
        <f t="shared" si="6"/>
        <v>1</v>
      </c>
      <c r="S10" s="30">
        <f t="shared" si="7"/>
        <v>0</v>
      </c>
      <c r="T10" s="69">
        <f t="shared" si="8"/>
        <v>0</v>
      </c>
      <c r="U10" s="26"/>
      <c r="V10" s="66" t="s">
        <v>75</v>
      </c>
      <c r="W10" s="29">
        <v>97</v>
      </c>
      <c r="X10" s="29">
        <v>96</v>
      </c>
      <c r="Y10" s="67">
        <f t="shared" si="9"/>
        <v>0.98969072164948457</v>
      </c>
      <c r="Z10" s="30">
        <f t="shared" si="10"/>
        <v>1</v>
      </c>
      <c r="AA10" s="69">
        <f t="shared" si="11"/>
        <v>1.0309278350515464E-2</v>
      </c>
    </row>
    <row r="11" spans="1:27" ht="16.5" x14ac:dyDescent="0.25">
      <c r="A11" s="66" t="s">
        <v>76</v>
      </c>
      <c r="B11" s="29">
        <v>32</v>
      </c>
      <c r="C11" s="30">
        <v>32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9" t="e">
        <f t="shared" si="3"/>
        <v>#DIV/0!</v>
      </c>
      <c r="L11" s="30">
        <f t="shared" si="4"/>
        <v>0</v>
      </c>
      <c r="M11" s="69" t="e">
        <f t="shared" si="5"/>
        <v>#DIV/0!</v>
      </c>
      <c r="N11" s="26"/>
      <c r="O11" s="66" t="s">
        <v>76</v>
      </c>
      <c r="P11" s="29">
        <v>30</v>
      </c>
      <c r="Q11" s="29">
        <v>30</v>
      </c>
      <c r="R11" s="67">
        <f t="shared" si="6"/>
        <v>1</v>
      </c>
      <c r="S11" s="30">
        <f t="shared" si="7"/>
        <v>0</v>
      </c>
      <c r="T11" s="69">
        <f t="shared" si="8"/>
        <v>0</v>
      </c>
      <c r="U11" s="26"/>
      <c r="V11" s="66" t="s">
        <v>76</v>
      </c>
      <c r="W11" s="29">
        <v>17</v>
      </c>
      <c r="X11" s="29">
        <v>17</v>
      </c>
      <c r="Y11" s="67">
        <f t="shared" si="9"/>
        <v>1</v>
      </c>
      <c r="Z11" s="30">
        <f t="shared" si="10"/>
        <v>0</v>
      </c>
      <c r="AA11" s="69">
        <f t="shared" si="11"/>
        <v>0</v>
      </c>
    </row>
    <row r="12" spans="1:27" ht="16.5" x14ac:dyDescent="0.25">
      <c r="A12" s="66" t="s">
        <v>36</v>
      </c>
      <c r="B12" s="29">
        <v>29</v>
      </c>
      <c r="C12" s="30">
        <v>27</v>
      </c>
      <c r="D12" s="67">
        <f t="shared" si="0"/>
        <v>0.93103448275862066</v>
      </c>
      <c r="E12" s="68">
        <f t="shared" si="1"/>
        <v>2</v>
      </c>
      <c r="F12" s="69">
        <f t="shared" si="2"/>
        <v>6.8965517241379309E-2</v>
      </c>
      <c r="G12" s="25"/>
      <c r="H12" s="66" t="s">
        <v>36</v>
      </c>
      <c r="I12" s="29"/>
      <c r="J12" s="29"/>
      <c r="K12" s="69" t="e">
        <f t="shared" si="3"/>
        <v>#DIV/0!</v>
      </c>
      <c r="L12" s="30">
        <f t="shared" si="4"/>
        <v>0</v>
      </c>
      <c r="M12" s="69" t="e">
        <f t="shared" si="5"/>
        <v>#DIV/0!</v>
      </c>
      <c r="N12" s="26"/>
      <c r="O12" s="66" t="s">
        <v>36</v>
      </c>
      <c r="P12" s="29">
        <v>32</v>
      </c>
      <c r="Q12" s="29">
        <v>32</v>
      </c>
      <c r="R12" s="67">
        <f t="shared" si="6"/>
        <v>1</v>
      </c>
      <c r="S12" s="30">
        <f t="shared" si="7"/>
        <v>0</v>
      </c>
      <c r="T12" s="69">
        <f t="shared" si="8"/>
        <v>0</v>
      </c>
      <c r="U12" s="26"/>
      <c r="V12" s="66" t="s">
        <v>36</v>
      </c>
      <c r="W12" s="29">
        <v>37</v>
      </c>
      <c r="X12" s="29">
        <v>36</v>
      </c>
      <c r="Y12" s="67">
        <f t="shared" si="9"/>
        <v>0.97297297297297303</v>
      </c>
      <c r="Z12" s="30">
        <f t="shared" si="10"/>
        <v>1</v>
      </c>
      <c r="AA12" s="69">
        <f t="shared" si="11"/>
        <v>2.7027027027027029E-2</v>
      </c>
    </row>
    <row r="13" spans="1:27" ht="16.5" x14ac:dyDescent="0.25">
      <c r="A13" s="66" t="s">
        <v>77</v>
      </c>
      <c r="B13" s="29">
        <v>21</v>
      </c>
      <c r="C13" s="30">
        <v>20</v>
      </c>
      <c r="D13" s="67">
        <f t="shared" si="0"/>
        <v>0.95238095238095233</v>
      </c>
      <c r="E13" s="68">
        <f t="shared" si="1"/>
        <v>1</v>
      </c>
      <c r="F13" s="69">
        <f t="shared" si="2"/>
        <v>4.7619047619047616E-2</v>
      </c>
      <c r="G13" s="25"/>
      <c r="H13" s="66" t="s">
        <v>77</v>
      </c>
      <c r="I13" s="29"/>
      <c r="J13" s="29"/>
      <c r="K13" s="69" t="e">
        <f t="shared" si="3"/>
        <v>#DIV/0!</v>
      </c>
      <c r="L13" s="30">
        <f t="shared" si="4"/>
        <v>0</v>
      </c>
      <c r="M13" s="69" t="e">
        <f t="shared" si="5"/>
        <v>#DIV/0!</v>
      </c>
      <c r="N13" s="26"/>
      <c r="O13" s="66" t="s">
        <v>77</v>
      </c>
      <c r="P13" s="29">
        <v>40</v>
      </c>
      <c r="Q13" s="29">
        <v>40</v>
      </c>
      <c r="R13" s="67">
        <f t="shared" si="6"/>
        <v>1</v>
      </c>
      <c r="S13" s="30">
        <f t="shared" si="7"/>
        <v>0</v>
      </c>
      <c r="T13" s="69">
        <f t="shared" si="8"/>
        <v>0</v>
      </c>
      <c r="U13" s="26"/>
      <c r="V13" s="66" t="s">
        <v>77</v>
      </c>
      <c r="W13" s="29">
        <v>39</v>
      </c>
      <c r="X13" s="29">
        <v>39</v>
      </c>
      <c r="Y13" s="67">
        <f t="shared" si="9"/>
        <v>1</v>
      </c>
      <c r="Z13" s="30">
        <f t="shared" si="10"/>
        <v>0</v>
      </c>
      <c r="AA13" s="69">
        <f t="shared" si="11"/>
        <v>0</v>
      </c>
    </row>
    <row r="14" spans="1:27" ht="16.5" x14ac:dyDescent="0.25">
      <c r="A14" s="66" t="s">
        <v>38</v>
      </c>
      <c r="B14" s="29">
        <v>93</v>
      </c>
      <c r="C14" s="30">
        <v>92</v>
      </c>
      <c r="D14" s="67">
        <f t="shared" si="0"/>
        <v>0.989247311827957</v>
      </c>
      <c r="E14" s="68">
        <f t="shared" si="1"/>
        <v>1</v>
      </c>
      <c r="F14" s="69">
        <f t="shared" si="2"/>
        <v>1.0752688172043012E-2</v>
      </c>
      <c r="G14" s="25"/>
      <c r="H14" s="66" t="s">
        <v>38</v>
      </c>
      <c r="I14" s="29"/>
      <c r="J14" s="29"/>
      <c r="K14" s="69" t="e">
        <f t="shared" si="3"/>
        <v>#DIV/0!</v>
      </c>
      <c r="L14" s="30">
        <f t="shared" si="4"/>
        <v>0</v>
      </c>
      <c r="M14" s="69" t="e">
        <f t="shared" si="5"/>
        <v>#DIV/0!</v>
      </c>
      <c r="N14" s="26"/>
      <c r="O14" s="66" t="s">
        <v>38</v>
      </c>
      <c r="P14" s="29">
        <v>102</v>
      </c>
      <c r="Q14" s="29">
        <v>101</v>
      </c>
      <c r="R14" s="67">
        <f t="shared" si="6"/>
        <v>0.99019607843137258</v>
      </c>
      <c r="S14" s="30">
        <f t="shared" si="7"/>
        <v>1</v>
      </c>
      <c r="T14" s="69">
        <f t="shared" si="8"/>
        <v>9.8039215686274508E-3</v>
      </c>
      <c r="U14" s="26"/>
      <c r="V14" s="66" t="s">
        <v>38</v>
      </c>
      <c r="W14" s="29">
        <v>39</v>
      </c>
      <c r="X14" s="29">
        <v>38</v>
      </c>
      <c r="Y14" s="67">
        <f t="shared" si="9"/>
        <v>0.97435897435897434</v>
      </c>
      <c r="Z14" s="30">
        <f t="shared" si="10"/>
        <v>1</v>
      </c>
      <c r="AA14" s="69">
        <f t="shared" si="11"/>
        <v>2.564102564102564E-2</v>
      </c>
    </row>
    <row r="15" spans="1:27" ht="16.5" x14ac:dyDescent="0.25">
      <c r="A15" s="66" t="s">
        <v>39</v>
      </c>
      <c r="B15" s="29">
        <v>115</v>
      </c>
      <c r="C15" s="30">
        <v>112</v>
      </c>
      <c r="D15" s="67">
        <f t="shared" si="0"/>
        <v>0.97391304347826091</v>
      </c>
      <c r="E15" s="68">
        <f t="shared" si="1"/>
        <v>3</v>
      </c>
      <c r="F15" s="69">
        <f t="shared" si="2"/>
        <v>2.6086956521739129E-2</v>
      </c>
      <c r="G15" s="25"/>
      <c r="H15" s="66" t="s">
        <v>39</v>
      </c>
      <c r="I15" s="29"/>
      <c r="J15" s="29"/>
      <c r="K15" s="69" t="e">
        <f t="shared" si="3"/>
        <v>#DIV/0!</v>
      </c>
      <c r="L15" s="30">
        <f t="shared" si="4"/>
        <v>0</v>
      </c>
      <c r="M15" s="69" t="e">
        <f t="shared" si="5"/>
        <v>#DIV/0!</v>
      </c>
      <c r="N15" s="26"/>
      <c r="O15" s="66" t="s">
        <v>39</v>
      </c>
      <c r="P15" s="29">
        <v>128</v>
      </c>
      <c r="Q15" s="29">
        <v>127</v>
      </c>
      <c r="R15" s="67">
        <f t="shared" si="6"/>
        <v>0.9921875</v>
      </c>
      <c r="S15" s="30">
        <f t="shared" si="7"/>
        <v>1</v>
      </c>
      <c r="T15" s="69">
        <f t="shared" si="8"/>
        <v>7.8125E-3</v>
      </c>
      <c r="U15" s="26"/>
      <c r="V15" s="66" t="s">
        <v>39</v>
      </c>
      <c r="W15" s="29">
        <v>56</v>
      </c>
      <c r="X15" s="29">
        <v>56</v>
      </c>
      <c r="Y15" s="67">
        <f t="shared" si="9"/>
        <v>1</v>
      </c>
      <c r="Z15" s="30">
        <f t="shared" si="10"/>
        <v>0</v>
      </c>
      <c r="AA15" s="69">
        <f t="shared" si="11"/>
        <v>0</v>
      </c>
    </row>
    <row r="16" spans="1:27" x14ac:dyDescent="0.25">
      <c r="A16" s="66" t="s">
        <v>40</v>
      </c>
      <c r="B16" s="29">
        <v>263</v>
      </c>
      <c r="C16" s="30">
        <v>261</v>
      </c>
      <c r="D16" s="67">
        <f t="shared" si="0"/>
        <v>0.99239543726235746</v>
      </c>
      <c r="E16" s="68">
        <f t="shared" si="1"/>
        <v>2</v>
      </c>
      <c r="F16" s="69">
        <f t="shared" si="2"/>
        <v>7.6045627376425855E-3</v>
      </c>
      <c r="G16" s="25"/>
      <c r="H16" s="66" t="s">
        <v>40</v>
      </c>
      <c r="I16" s="29"/>
      <c r="J16" s="29"/>
      <c r="K16" s="69" t="e">
        <f t="shared" si="3"/>
        <v>#DIV/0!</v>
      </c>
      <c r="L16" s="30">
        <f t="shared" si="4"/>
        <v>0</v>
      </c>
      <c r="M16" s="69" t="e">
        <f t="shared" si="5"/>
        <v>#DIV/0!</v>
      </c>
      <c r="N16" s="26"/>
      <c r="O16" s="66" t="s">
        <v>40</v>
      </c>
      <c r="P16" s="29">
        <v>351</v>
      </c>
      <c r="Q16" s="29">
        <v>349</v>
      </c>
      <c r="R16" s="67">
        <f t="shared" si="6"/>
        <v>0.99430199430199429</v>
      </c>
      <c r="S16" s="30">
        <f t="shared" si="7"/>
        <v>2</v>
      </c>
      <c r="T16" s="69">
        <f t="shared" si="8"/>
        <v>5.6980056980056983E-3</v>
      </c>
      <c r="U16" s="26"/>
      <c r="V16" s="66" t="s">
        <v>40</v>
      </c>
      <c r="W16" s="29">
        <v>133</v>
      </c>
      <c r="X16" s="29">
        <v>131</v>
      </c>
      <c r="Y16" s="67">
        <f t="shared" si="9"/>
        <v>0.98496240601503759</v>
      </c>
      <c r="Z16" s="30">
        <f t="shared" si="10"/>
        <v>2</v>
      </c>
      <c r="AA16" s="69">
        <f t="shared" si="11"/>
        <v>1.5037593984962405E-2</v>
      </c>
    </row>
    <row r="17" spans="1:27" x14ac:dyDescent="0.25">
      <c r="A17" s="66" t="s">
        <v>41</v>
      </c>
      <c r="B17" s="29">
        <v>959</v>
      </c>
      <c r="C17" s="30">
        <v>942</v>
      </c>
      <c r="D17" s="67">
        <f t="shared" si="0"/>
        <v>0.98227320125130346</v>
      </c>
      <c r="E17" s="68">
        <f t="shared" si="1"/>
        <v>17</v>
      </c>
      <c r="F17" s="69">
        <f t="shared" si="2"/>
        <v>1.7726798748696558E-2</v>
      </c>
      <c r="G17" s="25"/>
      <c r="H17" s="66" t="s">
        <v>41</v>
      </c>
      <c r="I17" s="29"/>
      <c r="J17" s="29"/>
      <c r="K17" s="69" t="e">
        <f t="shared" si="3"/>
        <v>#DIV/0!</v>
      </c>
      <c r="L17" s="30">
        <f t="shared" si="4"/>
        <v>0</v>
      </c>
      <c r="M17" s="69" t="e">
        <f t="shared" si="5"/>
        <v>#DIV/0!</v>
      </c>
      <c r="N17" s="26"/>
      <c r="O17" s="66" t="s">
        <v>41</v>
      </c>
      <c r="P17" s="29">
        <v>903</v>
      </c>
      <c r="Q17" s="29">
        <v>890</v>
      </c>
      <c r="R17" s="67">
        <f t="shared" si="6"/>
        <v>0.98560354374307868</v>
      </c>
      <c r="S17" s="30">
        <f t="shared" si="7"/>
        <v>13</v>
      </c>
      <c r="T17" s="69">
        <f t="shared" si="8"/>
        <v>1.4396456256921373E-2</v>
      </c>
      <c r="U17" s="26"/>
      <c r="V17" s="66" t="s">
        <v>41</v>
      </c>
      <c r="W17" s="29">
        <v>507</v>
      </c>
      <c r="X17" s="29">
        <v>504</v>
      </c>
      <c r="Y17" s="67">
        <f t="shared" si="9"/>
        <v>0.99408284023668636</v>
      </c>
      <c r="Z17" s="30">
        <f t="shared" si="10"/>
        <v>3</v>
      </c>
      <c r="AA17" s="69">
        <f t="shared" si="11"/>
        <v>5.9171597633136093E-3</v>
      </c>
    </row>
    <row r="18" spans="1:27" x14ac:dyDescent="0.25">
      <c r="A18" s="66" t="s">
        <v>42</v>
      </c>
      <c r="B18" s="29">
        <v>306</v>
      </c>
      <c r="C18" s="30">
        <v>299</v>
      </c>
      <c r="D18" s="67">
        <f t="shared" si="0"/>
        <v>0.97712418300653592</v>
      </c>
      <c r="E18" s="68">
        <f t="shared" si="1"/>
        <v>7</v>
      </c>
      <c r="F18" s="69">
        <f t="shared" si="2"/>
        <v>2.2875816993464051E-2</v>
      </c>
      <c r="G18" s="25"/>
      <c r="H18" s="66" t="s">
        <v>42</v>
      </c>
      <c r="I18" s="29"/>
      <c r="J18" s="29"/>
      <c r="K18" s="69" t="e">
        <f t="shared" si="3"/>
        <v>#DIV/0!</v>
      </c>
      <c r="L18" s="30">
        <f t="shared" si="4"/>
        <v>0</v>
      </c>
      <c r="M18" s="69" t="e">
        <f t="shared" si="5"/>
        <v>#DIV/0!</v>
      </c>
      <c r="N18" s="26"/>
      <c r="O18" s="66" t="s">
        <v>42</v>
      </c>
      <c r="P18" s="29">
        <v>388</v>
      </c>
      <c r="Q18" s="29">
        <v>385</v>
      </c>
      <c r="R18" s="67">
        <f t="shared" si="6"/>
        <v>0.99226804123711343</v>
      </c>
      <c r="S18" s="30">
        <f t="shared" si="7"/>
        <v>3</v>
      </c>
      <c r="T18" s="69">
        <f t="shared" si="8"/>
        <v>7.7319587628865982E-3</v>
      </c>
      <c r="U18" s="26"/>
      <c r="V18" s="66" t="s">
        <v>42</v>
      </c>
      <c r="W18" s="29">
        <v>174</v>
      </c>
      <c r="X18" s="29">
        <v>171</v>
      </c>
      <c r="Y18" s="67">
        <f t="shared" si="9"/>
        <v>0.98275862068965514</v>
      </c>
      <c r="Z18" s="30">
        <f t="shared" si="10"/>
        <v>3</v>
      </c>
      <c r="AA18" s="69">
        <f t="shared" si="11"/>
        <v>1.7241379310344827E-2</v>
      </c>
    </row>
    <row r="19" spans="1:27" x14ac:dyDescent="0.25">
      <c r="A19" s="66" t="s">
        <v>83</v>
      </c>
      <c r="B19" s="29">
        <v>149</v>
      </c>
      <c r="C19" s="30">
        <v>146</v>
      </c>
      <c r="D19" s="67">
        <f t="shared" si="0"/>
        <v>0.97986577181208057</v>
      </c>
      <c r="E19" s="68">
        <f t="shared" si="1"/>
        <v>3</v>
      </c>
      <c r="F19" s="69">
        <f t="shared" si="2"/>
        <v>2.0134228187919462E-2</v>
      </c>
      <c r="G19" s="25"/>
      <c r="H19" s="66" t="s">
        <v>83</v>
      </c>
      <c r="I19" s="29"/>
      <c r="J19" s="29"/>
      <c r="K19" s="69" t="e">
        <f t="shared" si="3"/>
        <v>#DIV/0!</v>
      </c>
      <c r="L19" s="30">
        <f t="shared" si="4"/>
        <v>0</v>
      </c>
      <c r="M19" s="69" t="e">
        <f t="shared" si="5"/>
        <v>#DIV/0!</v>
      </c>
      <c r="N19" s="26"/>
      <c r="O19" s="66" t="s">
        <v>83</v>
      </c>
      <c r="P19" s="29">
        <v>202</v>
      </c>
      <c r="Q19" s="29">
        <v>199</v>
      </c>
      <c r="R19" s="67">
        <f t="shared" si="6"/>
        <v>0.98514851485148514</v>
      </c>
      <c r="S19" s="30">
        <f t="shared" si="7"/>
        <v>3</v>
      </c>
      <c r="T19" s="69">
        <f t="shared" si="8"/>
        <v>1.4851485148514851E-2</v>
      </c>
      <c r="U19" s="26"/>
      <c r="V19" s="66" t="s">
        <v>83</v>
      </c>
      <c r="W19" s="29">
        <v>202</v>
      </c>
      <c r="X19" s="29">
        <v>200</v>
      </c>
      <c r="Y19" s="67">
        <f t="shared" si="9"/>
        <v>0.99009900990099009</v>
      </c>
      <c r="Z19" s="30">
        <f t="shared" si="10"/>
        <v>2</v>
      </c>
      <c r="AA19" s="69">
        <f t="shared" si="11"/>
        <v>9.9009900990099011E-3</v>
      </c>
    </row>
    <row r="20" spans="1:27" x14ac:dyDescent="0.25">
      <c r="A20" s="66" t="s">
        <v>78</v>
      </c>
      <c r="B20" s="29">
        <v>82</v>
      </c>
      <c r="C20" s="30">
        <v>81</v>
      </c>
      <c r="D20" s="67">
        <f t="shared" si="0"/>
        <v>0.98780487804878048</v>
      </c>
      <c r="E20" s="68">
        <f t="shared" si="1"/>
        <v>1</v>
      </c>
      <c r="F20" s="69">
        <f t="shared" si="2"/>
        <v>1.2195121951219513E-2</v>
      </c>
      <c r="G20" s="25"/>
      <c r="H20" s="66" t="s">
        <v>78</v>
      </c>
      <c r="I20" s="29"/>
      <c r="J20" s="29"/>
      <c r="K20" s="69" t="e">
        <f t="shared" si="3"/>
        <v>#DIV/0!</v>
      </c>
      <c r="L20" s="30">
        <f t="shared" si="4"/>
        <v>0</v>
      </c>
      <c r="M20" s="69" t="e">
        <f t="shared" si="5"/>
        <v>#DIV/0!</v>
      </c>
      <c r="N20" s="26"/>
      <c r="O20" s="66" t="s">
        <v>78</v>
      </c>
      <c r="P20" s="29">
        <v>96</v>
      </c>
      <c r="Q20" s="29">
        <v>95</v>
      </c>
      <c r="R20" s="67">
        <f t="shared" si="6"/>
        <v>0.98958333333333337</v>
      </c>
      <c r="S20" s="30">
        <f t="shared" si="7"/>
        <v>1</v>
      </c>
      <c r="T20" s="69">
        <f t="shared" si="8"/>
        <v>1.0416666666666666E-2</v>
      </c>
      <c r="U20" s="26"/>
      <c r="V20" s="66" t="s">
        <v>78</v>
      </c>
      <c r="W20" s="29">
        <v>93</v>
      </c>
      <c r="X20" s="29">
        <v>92</v>
      </c>
      <c r="Y20" s="67">
        <f t="shared" si="9"/>
        <v>0.989247311827957</v>
      </c>
      <c r="Z20" s="30">
        <f t="shared" si="10"/>
        <v>1</v>
      </c>
      <c r="AA20" s="69">
        <f t="shared" si="11"/>
        <v>1.0752688172043012E-2</v>
      </c>
    </row>
    <row r="21" spans="1:27" x14ac:dyDescent="0.25">
      <c r="A21" s="66" t="s">
        <v>15</v>
      </c>
      <c r="B21" s="70">
        <f>SUM(B7:B20)</f>
        <v>2402</v>
      </c>
      <c r="C21" s="70">
        <f>SUM(C7:C20)</f>
        <v>2356</v>
      </c>
      <c r="D21" s="67">
        <f t="shared" si="0"/>
        <v>0.98084929225645301</v>
      </c>
      <c r="E21" s="71">
        <f t="shared" si="1"/>
        <v>46</v>
      </c>
      <c r="F21" s="69">
        <f t="shared" si="2"/>
        <v>1.9150707743547043E-2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3"/>
        <v>#DIV/0!</v>
      </c>
      <c r="L21" s="42">
        <f t="shared" si="4"/>
        <v>0</v>
      </c>
      <c r="M21" s="42" t="e">
        <f t="shared" si="5"/>
        <v>#DIV/0!</v>
      </c>
      <c r="N21" s="26"/>
      <c r="O21" s="66" t="s">
        <v>15</v>
      </c>
      <c r="P21" s="70">
        <f>SUM(P7:P20)</f>
        <v>2605</v>
      </c>
      <c r="Q21" s="70">
        <f>SUM(Q7:Q20)</f>
        <v>2579</v>
      </c>
      <c r="R21" s="80">
        <f t="shared" si="6"/>
        <v>0.99001919385796544</v>
      </c>
      <c r="S21" s="104">
        <f t="shared" si="7"/>
        <v>26</v>
      </c>
      <c r="T21" s="42">
        <f t="shared" si="8"/>
        <v>9.9808061420345491E-3</v>
      </c>
      <c r="U21" s="26"/>
      <c r="V21" s="66" t="s">
        <v>15</v>
      </c>
      <c r="W21" s="70">
        <f>SUM(W7:W20)</f>
        <v>1686</v>
      </c>
      <c r="X21" s="70">
        <f>SUM(X7:X20)</f>
        <v>1670</v>
      </c>
      <c r="Y21" s="80">
        <f t="shared" si="9"/>
        <v>0.99051008303677346</v>
      </c>
      <c r="Z21" s="104">
        <f t="shared" si="10"/>
        <v>16</v>
      </c>
      <c r="AA21" s="42">
        <f t="shared" si="11"/>
        <v>9.4899169632265724E-3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8" t="s">
        <v>45</v>
      </c>
      <c r="B23" s="139" t="s">
        <v>26</v>
      </c>
      <c r="C23" s="139" t="s">
        <v>27</v>
      </c>
      <c r="D23" s="136" t="s">
        <v>28</v>
      </c>
      <c r="E23" s="139" t="s">
        <v>29</v>
      </c>
      <c r="F23" s="136" t="s">
        <v>30</v>
      </c>
      <c r="G23" s="25"/>
      <c r="H23" s="138" t="s">
        <v>45</v>
      </c>
      <c r="I23" s="139" t="s">
        <v>26</v>
      </c>
      <c r="J23" s="139" t="s">
        <v>27</v>
      </c>
      <c r="K23" s="136" t="s">
        <v>28</v>
      </c>
      <c r="L23" s="139" t="s">
        <v>29</v>
      </c>
      <c r="M23" s="136" t="s">
        <v>30</v>
      </c>
      <c r="N23" s="26"/>
      <c r="O23" s="138" t="s">
        <v>45</v>
      </c>
      <c r="P23" s="139" t="s">
        <v>26</v>
      </c>
      <c r="Q23" s="139" t="s">
        <v>27</v>
      </c>
      <c r="R23" s="136" t="s">
        <v>28</v>
      </c>
      <c r="S23" s="139" t="s">
        <v>29</v>
      </c>
      <c r="T23" s="136" t="s">
        <v>30</v>
      </c>
      <c r="U23" s="26"/>
      <c r="V23" s="138" t="s">
        <v>45</v>
      </c>
      <c r="W23" s="139" t="s">
        <v>26</v>
      </c>
      <c r="X23" s="139" t="s">
        <v>27</v>
      </c>
      <c r="Y23" s="136" t="s">
        <v>28</v>
      </c>
      <c r="Z23" s="139" t="s">
        <v>29</v>
      </c>
      <c r="AA23" s="136" t="s">
        <v>30</v>
      </c>
    </row>
    <row r="24" spans="1:27" x14ac:dyDescent="0.25">
      <c r="A24" s="138"/>
      <c r="B24" s="139"/>
      <c r="C24" s="139"/>
      <c r="D24" s="136"/>
      <c r="E24" s="139"/>
      <c r="F24" s="136"/>
      <c r="G24" s="25"/>
      <c r="H24" s="138"/>
      <c r="I24" s="139"/>
      <c r="J24" s="139"/>
      <c r="K24" s="136"/>
      <c r="L24" s="139"/>
      <c r="M24" s="136"/>
      <c r="N24" s="26"/>
      <c r="O24" s="138"/>
      <c r="P24" s="139"/>
      <c r="Q24" s="139"/>
      <c r="R24" s="136"/>
      <c r="S24" s="139"/>
      <c r="T24" s="136"/>
      <c r="U24" s="26"/>
      <c r="V24" s="138"/>
      <c r="W24" s="139"/>
      <c r="X24" s="139"/>
      <c r="Y24" s="136"/>
      <c r="Z24" s="139"/>
      <c r="AA24" s="136"/>
    </row>
    <row r="25" spans="1:27" x14ac:dyDescent="0.25">
      <c r="A25" s="63" t="s">
        <v>46</v>
      </c>
      <c r="B25" s="35">
        <v>110</v>
      </c>
      <c r="C25" s="35">
        <v>106</v>
      </c>
      <c r="D25" s="34">
        <f>+C25/B25</f>
        <v>0.96363636363636362</v>
      </c>
      <c r="E25" s="64">
        <f t="shared" ref="E25:E35" si="12">+B25-C25</f>
        <v>4</v>
      </c>
      <c r="F25" s="34">
        <f t="shared" ref="F25:F35" si="13">+E25/B25</f>
        <v>3.6363636363636362E-2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4">+I25-J25</f>
        <v>0</v>
      </c>
      <c r="M25" s="34" t="e">
        <f t="shared" ref="M25:M35" si="15">+L25/I25</f>
        <v>#DIV/0!</v>
      </c>
      <c r="N25" s="26"/>
      <c r="O25" s="63" t="s">
        <v>46</v>
      </c>
      <c r="P25" s="35">
        <v>136</v>
      </c>
      <c r="Q25" s="35">
        <v>136</v>
      </c>
      <c r="R25" s="34">
        <f>+Q25/P25</f>
        <v>1</v>
      </c>
      <c r="S25" s="81">
        <f t="shared" ref="S25:S34" si="16">+P25-Q25</f>
        <v>0</v>
      </c>
      <c r="T25" s="34">
        <f t="shared" ref="T25:T35" si="17">+S25/P25</f>
        <v>0</v>
      </c>
      <c r="U25" s="26"/>
      <c r="V25" s="63" t="s">
        <v>46</v>
      </c>
      <c r="W25" s="35">
        <v>274</v>
      </c>
      <c r="X25" s="81">
        <v>270</v>
      </c>
      <c r="Y25" s="34">
        <f>+X25/W25</f>
        <v>0.98540145985401462</v>
      </c>
      <c r="Z25" s="81">
        <f t="shared" ref="Z25:Z35" si="18">+W25-X25</f>
        <v>4</v>
      </c>
      <c r="AA25" s="34">
        <f t="shared" ref="AA25:AA35" si="19">+Z25/W25</f>
        <v>1.4598540145985401E-2</v>
      </c>
    </row>
    <row r="26" spans="1:27" x14ac:dyDescent="0.25">
      <c r="A26" s="63" t="s">
        <v>47</v>
      </c>
      <c r="B26" s="35">
        <v>374</v>
      </c>
      <c r="C26" s="35">
        <v>368</v>
      </c>
      <c r="D26" s="34">
        <f t="shared" ref="D26:D35" si="20">+C26/B26</f>
        <v>0.98395721925133695</v>
      </c>
      <c r="E26" s="64">
        <f t="shared" si="12"/>
        <v>6</v>
      </c>
      <c r="F26" s="34">
        <f t="shared" si="13"/>
        <v>1.6042780748663103E-2</v>
      </c>
      <c r="G26" s="25"/>
      <c r="H26" s="63" t="s">
        <v>47</v>
      </c>
      <c r="I26" s="35"/>
      <c r="J26" s="35"/>
      <c r="K26" s="34" t="e">
        <f t="shared" ref="K26:K35" si="21">+J26/I26</f>
        <v>#DIV/0!</v>
      </c>
      <c r="L26" s="81">
        <f t="shared" si="14"/>
        <v>0</v>
      </c>
      <c r="M26" s="34" t="e">
        <f t="shared" si="15"/>
        <v>#DIV/0!</v>
      </c>
      <c r="N26" s="26"/>
      <c r="O26" s="63" t="s">
        <v>47</v>
      </c>
      <c r="P26" s="35">
        <v>252</v>
      </c>
      <c r="Q26" s="35">
        <v>250</v>
      </c>
      <c r="R26" s="34">
        <f t="shared" ref="R26:R35" si="22">+Q26/P26</f>
        <v>0.99206349206349209</v>
      </c>
      <c r="S26" s="81">
        <f t="shared" si="16"/>
        <v>2</v>
      </c>
      <c r="T26" s="34">
        <f t="shared" si="17"/>
        <v>7.9365079365079361E-3</v>
      </c>
      <c r="U26" s="26"/>
      <c r="V26" s="63" t="s">
        <v>47</v>
      </c>
      <c r="W26" s="35">
        <v>134</v>
      </c>
      <c r="X26" s="81">
        <v>132</v>
      </c>
      <c r="Y26" s="34">
        <f t="shared" ref="Y26:Y35" si="23">+X26/W26</f>
        <v>0.9850746268656716</v>
      </c>
      <c r="Z26" s="81">
        <f t="shared" si="18"/>
        <v>2</v>
      </c>
      <c r="AA26" s="34">
        <f t="shared" si="19"/>
        <v>1.4925373134328358E-2</v>
      </c>
    </row>
    <row r="27" spans="1:27" x14ac:dyDescent="0.25">
      <c r="A27" s="63" t="s">
        <v>79</v>
      </c>
      <c r="B27" s="35">
        <v>39</v>
      </c>
      <c r="C27" s="35">
        <v>38</v>
      </c>
      <c r="D27" s="34">
        <f t="shared" si="20"/>
        <v>0.97435897435897434</v>
      </c>
      <c r="E27" s="64">
        <f t="shared" si="12"/>
        <v>1</v>
      </c>
      <c r="F27" s="34">
        <f t="shared" si="13"/>
        <v>2.564102564102564E-2</v>
      </c>
      <c r="G27" s="25"/>
      <c r="H27" s="63" t="s">
        <v>79</v>
      </c>
      <c r="I27" s="35"/>
      <c r="J27" s="35"/>
      <c r="K27" s="34" t="e">
        <f t="shared" si="21"/>
        <v>#DIV/0!</v>
      </c>
      <c r="L27" s="81">
        <f t="shared" si="14"/>
        <v>0</v>
      </c>
      <c r="M27" s="34" t="e">
        <f t="shared" si="15"/>
        <v>#DIV/0!</v>
      </c>
      <c r="N27" s="26"/>
      <c r="O27" s="63" t="s">
        <v>79</v>
      </c>
      <c r="P27" s="35">
        <v>33</v>
      </c>
      <c r="Q27" s="35">
        <v>32</v>
      </c>
      <c r="R27" s="34">
        <f t="shared" si="22"/>
        <v>0.96969696969696972</v>
      </c>
      <c r="S27" s="81">
        <f t="shared" si="16"/>
        <v>1</v>
      </c>
      <c r="T27" s="34">
        <f t="shared" si="17"/>
        <v>3.0303030303030304E-2</v>
      </c>
      <c r="U27" s="26"/>
      <c r="V27" s="63" t="s">
        <v>79</v>
      </c>
      <c r="W27" s="35">
        <v>38</v>
      </c>
      <c r="X27" s="81">
        <v>38</v>
      </c>
      <c r="Y27" s="34">
        <f t="shared" si="23"/>
        <v>1</v>
      </c>
      <c r="Z27" s="81">
        <f t="shared" si="18"/>
        <v>0</v>
      </c>
      <c r="AA27" s="34">
        <f t="shared" si="19"/>
        <v>0</v>
      </c>
    </row>
    <row r="28" spans="1:27" x14ac:dyDescent="0.25">
      <c r="A28" s="63" t="s">
        <v>80</v>
      </c>
      <c r="B28" s="35">
        <v>447</v>
      </c>
      <c r="C28" s="35">
        <v>438</v>
      </c>
      <c r="D28" s="34">
        <f t="shared" si="20"/>
        <v>0.97986577181208057</v>
      </c>
      <c r="E28" s="64">
        <f t="shared" si="12"/>
        <v>9</v>
      </c>
      <c r="F28" s="34">
        <f t="shared" si="13"/>
        <v>2.0134228187919462E-2</v>
      </c>
      <c r="G28" s="25"/>
      <c r="H28" s="63" t="s">
        <v>80</v>
      </c>
      <c r="I28" s="35"/>
      <c r="J28" s="35"/>
      <c r="K28" s="34" t="e">
        <f t="shared" si="21"/>
        <v>#DIV/0!</v>
      </c>
      <c r="L28" s="81">
        <f t="shared" si="14"/>
        <v>0</v>
      </c>
      <c r="M28" s="34" t="e">
        <f t="shared" si="15"/>
        <v>#DIV/0!</v>
      </c>
      <c r="N28" s="26"/>
      <c r="O28" s="63" t="s">
        <v>80</v>
      </c>
      <c r="P28" s="35">
        <v>403</v>
      </c>
      <c r="Q28" s="35">
        <v>402</v>
      </c>
      <c r="R28" s="34">
        <f t="shared" si="22"/>
        <v>0.9975186104218362</v>
      </c>
      <c r="S28" s="81">
        <f t="shared" si="16"/>
        <v>1</v>
      </c>
      <c r="T28" s="34">
        <f t="shared" si="17"/>
        <v>2.4813895781637717E-3</v>
      </c>
      <c r="U28" s="26"/>
      <c r="V28" s="63" t="s">
        <v>80</v>
      </c>
      <c r="W28" s="35">
        <v>372</v>
      </c>
      <c r="X28" s="81">
        <v>370</v>
      </c>
      <c r="Y28" s="34">
        <f t="shared" si="23"/>
        <v>0.9946236559139785</v>
      </c>
      <c r="Z28" s="81">
        <f t="shared" si="18"/>
        <v>2</v>
      </c>
      <c r="AA28" s="34">
        <f t="shared" si="19"/>
        <v>5.3763440860215058E-3</v>
      </c>
    </row>
    <row r="29" spans="1:27" x14ac:dyDescent="0.25">
      <c r="A29" s="63" t="s">
        <v>82</v>
      </c>
      <c r="B29" s="35">
        <v>6</v>
      </c>
      <c r="C29" s="35">
        <v>6</v>
      </c>
      <c r="D29" s="34">
        <f t="shared" si="20"/>
        <v>1</v>
      </c>
      <c r="E29" s="64">
        <f t="shared" si="12"/>
        <v>0</v>
      </c>
      <c r="F29" s="34">
        <f t="shared" si="13"/>
        <v>0</v>
      </c>
      <c r="G29" s="25"/>
      <c r="H29" s="63" t="s">
        <v>82</v>
      </c>
      <c r="I29" s="35"/>
      <c r="J29" s="35"/>
      <c r="K29" s="34" t="e">
        <f t="shared" si="21"/>
        <v>#DIV/0!</v>
      </c>
      <c r="L29" s="81">
        <f t="shared" si="14"/>
        <v>0</v>
      </c>
      <c r="M29" s="34" t="e">
        <f t="shared" si="15"/>
        <v>#DIV/0!</v>
      </c>
      <c r="N29" s="26"/>
      <c r="O29" s="63" t="s">
        <v>82</v>
      </c>
      <c r="P29" s="35">
        <v>7</v>
      </c>
      <c r="Q29" s="35">
        <v>7</v>
      </c>
      <c r="R29" s="34">
        <f t="shared" si="22"/>
        <v>1</v>
      </c>
      <c r="S29" s="81">
        <f t="shared" si="16"/>
        <v>0</v>
      </c>
      <c r="T29" s="34">
        <f t="shared" si="17"/>
        <v>0</v>
      </c>
      <c r="U29" s="26"/>
      <c r="V29" s="63" t="s">
        <v>82</v>
      </c>
      <c r="W29" s="35">
        <v>41</v>
      </c>
      <c r="X29" s="81">
        <v>40</v>
      </c>
      <c r="Y29" s="34">
        <f t="shared" si="23"/>
        <v>0.97560975609756095</v>
      </c>
      <c r="Z29" s="81">
        <f t="shared" si="18"/>
        <v>1</v>
      </c>
      <c r="AA29" s="34">
        <f t="shared" si="19"/>
        <v>2.4390243902439025E-2</v>
      </c>
    </row>
    <row r="30" spans="1:27" x14ac:dyDescent="0.25">
      <c r="A30" s="63" t="s">
        <v>51</v>
      </c>
      <c r="B30" s="35">
        <v>103</v>
      </c>
      <c r="C30" s="35">
        <v>103</v>
      </c>
      <c r="D30" s="34">
        <f t="shared" si="20"/>
        <v>1</v>
      </c>
      <c r="E30" s="64">
        <f t="shared" si="12"/>
        <v>0</v>
      </c>
      <c r="F30" s="34">
        <f t="shared" si="13"/>
        <v>0</v>
      </c>
      <c r="G30" s="25"/>
      <c r="H30" s="63" t="s">
        <v>51</v>
      </c>
      <c r="I30" s="35"/>
      <c r="J30" s="35"/>
      <c r="K30" s="34" t="e">
        <f t="shared" si="21"/>
        <v>#DIV/0!</v>
      </c>
      <c r="L30" s="81">
        <f t="shared" si="14"/>
        <v>0</v>
      </c>
      <c r="M30" s="34" t="e">
        <f t="shared" si="15"/>
        <v>#DIV/0!</v>
      </c>
      <c r="N30" s="26"/>
      <c r="O30" s="63" t="s">
        <v>51</v>
      </c>
      <c r="P30" s="35">
        <v>159</v>
      </c>
      <c r="Q30" s="35">
        <v>158</v>
      </c>
      <c r="R30" s="34">
        <f t="shared" si="22"/>
        <v>0.99371069182389937</v>
      </c>
      <c r="S30" s="81">
        <f t="shared" si="16"/>
        <v>1</v>
      </c>
      <c r="T30" s="34">
        <f t="shared" si="17"/>
        <v>6.2893081761006293E-3</v>
      </c>
      <c r="U30" s="26"/>
      <c r="V30" s="63" t="s">
        <v>51</v>
      </c>
      <c r="W30" s="35">
        <v>162</v>
      </c>
      <c r="X30" s="81">
        <v>162</v>
      </c>
      <c r="Y30" s="34">
        <f t="shared" si="23"/>
        <v>1</v>
      </c>
      <c r="Z30" s="81">
        <f t="shared" si="18"/>
        <v>0</v>
      </c>
      <c r="AA30" s="34">
        <f t="shared" si="19"/>
        <v>0</v>
      </c>
    </row>
    <row r="31" spans="1:27" x14ac:dyDescent="0.25">
      <c r="A31" s="63" t="s">
        <v>52</v>
      </c>
      <c r="B31" s="35">
        <v>459</v>
      </c>
      <c r="C31" s="35">
        <v>440</v>
      </c>
      <c r="D31" s="34">
        <f t="shared" si="20"/>
        <v>0.95860566448801743</v>
      </c>
      <c r="E31" s="64">
        <f t="shared" si="12"/>
        <v>19</v>
      </c>
      <c r="F31" s="34">
        <f t="shared" si="13"/>
        <v>4.1394335511982572E-2</v>
      </c>
      <c r="G31" s="25"/>
      <c r="H31" s="63" t="s">
        <v>52</v>
      </c>
      <c r="I31" s="35"/>
      <c r="J31" s="35"/>
      <c r="K31" s="34" t="e">
        <f t="shared" si="21"/>
        <v>#DIV/0!</v>
      </c>
      <c r="L31" s="81">
        <f t="shared" si="14"/>
        <v>0</v>
      </c>
      <c r="M31" s="34" t="e">
        <f t="shared" si="15"/>
        <v>#DIV/0!</v>
      </c>
      <c r="N31" s="26"/>
      <c r="O31" s="63" t="s">
        <v>52</v>
      </c>
      <c r="P31" s="35">
        <v>379</v>
      </c>
      <c r="Q31" s="35">
        <v>377</v>
      </c>
      <c r="R31" s="34">
        <f t="shared" si="22"/>
        <v>0.99472295514511877</v>
      </c>
      <c r="S31" s="81">
        <f t="shared" si="16"/>
        <v>2</v>
      </c>
      <c r="T31" s="34">
        <f t="shared" si="17"/>
        <v>5.2770448548812663E-3</v>
      </c>
      <c r="U31" s="26"/>
      <c r="V31" s="63" t="s">
        <v>52</v>
      </c>
      <c r="W31" s="35">
        <v>274</v>
      </c>
      <c r="X31" s="81">
        <v>268</v>
      </c>
      <c r="Y31" s="34">
        <f t="shared" si="23"/>
        <v>0.97810218978102192</v>
      </c>
      <c r="Z31" s="81">
        <f t="shared" si="18"/>
        <v>6</v>
      </c>
      <c r="AA31" s="34">
        <f t="shared" si="19"/>
        <v>2.1897810218978103E-2</v>
      </c>
    </row>
    <row r="32" spans="1:27" x14ac:dyDescent="0.25">
      <c r="A32" s="63" t="s">
        <v>53</v>
      </c>
      <c r="B32" s="35">
        <v>20</v>
      </c>
      <c r="C32" s="35">
        <v>19</v>
      </c>
      <c r="D32" s="34">
        <f t="shared" si="20"/>
        <v>0.95</v>
      </c>
      <c r="E32" s="64">
        <f t="shared" si="12"/>
        <v>1</v>
      </c>
      <c r="F32" s="34">
        <f t="shared" si="13"/>
        <v>0.05</v>
      </c>
      <c r="G32" s="25"/>
      <c r="H32" s="63" t="s">
        <v>53</v>
      </c>
      <c r="I32" s="35"/>
      <c r="J32" s="35"/>
      <c r="K32" s="34" t="e">
        <f t="shared" si="21"/>
        <v>#DIV/0!</v>
      </c>
      <c r="L32" s="81">
        <f t="shared" si="14"/>
        <v>0</v>
      </c>
      <c r="M32" s="34" t="e">
        <f t="shared" si="15"/>
        <v>#DIV/0!</v>
      </c>
      <c r="N32" s="26"/>
      <c r="O32" s="63" t="s">
        <v>53</v>
      </c>
      <c r="P32" s="35">
        <v>26</v>
      </c>
      <c r="Q32" s="35">
        <v>26</v>
      </c>
      <c r="R32" s="34">
        <f t="shared" si="22"/>
        <v>1</v>
      </c>
      <c r="S32" s="81">
        <f t="shared" si="16"/>
        <v>0</v>
      </c>
      <c r="T32" s="34">
        <f t="shared" si="17"/>
        <v>0</v>
      </c>
      <c r="U32" s="26"/>
      <c r="V32" s="63" t="s">
        <v>53</v>
      </c>
      <c r="W32" s="35">
        <v>59</v>
      </c>
      <c r="X32" s="81">
        <v>58</v>
      </c>
      <c r="Y32" s="34">
        <f>IFERROR(+X32/W32,"0.00"%)</f>
        <v>0.98305084745762716</v>
      </c>
      <c r="Z32" s="81">
        <f t="shared" si="18"/>
        <v>1</v>
      </c>
      <c r="AA32" s="34">
        <f>IFERROR(+Z32/W32,"0%")</f>
        <v>1.6949152542372881E-2</v>
      </c>
    </row>
    <row r="33" spans="1:27" x14ac:dyDescent="0.25">
      <c r="A33" s="63" t="s">
        <v>54</v>
      </c>
      <c r="B33" s="35">
        <v>10</v>
      </c>
      <c r="C33" s="35">
        <v>10</v>
      </c>
      <c r="D33" s="34">
        <f t="shared" si="20"/>
        <v>1</v>
      </c>
      <c r="E33" s="64">
        <f t="shared" si="12"/>
        <v>0</v>
      </c>
      <c r="F33" s="34">
        <f t="shared" si="13"/>
        <v>0</v>
      </c>
      <c r="G33" s="25"/>
      <c r="H33" s="63" t="s">
        <v>54</v>
      </c>
      <c r="I33" s="35"/>
      <c r="J33" s="35"/>
      <c r="K33" s="34" t="e">
        <f t="shared" si="21"/>
        <v>#DIV/0!</v>
      </c>
      <c r="L33" s="81">
        <f t="shared" si="14"/>
        <v>0</v>
      </c>
      <c r="M33" s="34" t="e">
        <f t="shared" si="15"/>
        <v>#DIV/0!</v>
      </c>
      <c r="N33" s="26"/>
      <c r="O33" s="63" t="s">
        <v>54</v>
      </c>
      <c r="P33" s="35">
        <v>13</v>
      </c>
      <c r="Q33" s="35">
        <v>13</v>
      </c>
      <c r="R33" s="34">
        <f t="shared" si="22"/>
        <v>1</v>
      </c>
      <c r="S33" s="81">
        <f t="shared" si="16"/>
        <v>0</v>
      </c>
      <c r="T33" s="34">
        <f t="shared" si="17"/>
        <v>0</v>
      </c>
      <c r="U33" s="26"/>
      <c r="V33" s="63" t="s">
        <v>54</v>
      </c>
      <c r="W33" s="35">
        <v>24</v>
      </c>
      <c r="X33" s="81">
        <v>24</v>
      </c>
      <c r="Y33" s="34">
        <f t="shared" si="23"/>
        <v>1</v>
      </c>
      <c r="Z33" s="81">
        <f t="shared" si="18"/>
        <v>0</v>
      </c>
      <c r="AA33" s="34">
        <f t="shared" si="19"/>
        <v>0</v>
      </c>
    </row>
    <row r="34" spans="1:27" x14ac:dyDescent="0.25">
      <c r="A34" s="63" t="s">
        <v>55</v>
      </c>
      <c r="B34" s="35">
        <v>9</v>
      </c>
      <c r="C34" s="35">
        <v>9</v>
      </c>
      <c r="D34" s="34">
        <f t="shared" si="20"/>
        <v>1</v>
      </c>
      <c r="E34" s="64">
        <f t="shared" si="12"/>
        <v>0</v>
      </c>
      <c r="F34" s="34">
        <f t="shared" si="13"/>
        <v>0</v>
      </c>
      <c r="G34" s="25"/>
      <c r="H34" s="63" t="s">
        <v>55</v>
      </c>
      <c r="I34" s="35"/>
      <c r="J34" s="35"/>
      <c r="K34" s="34" t="e">
        <f t="shared" si="21"/>
        <v>#DIV/0!</v>
      </c>
      <c r="L34" s="81">
        <f t="shared" si="14"/>
        <v>0</v>
      </c>
      <c r="M34" s="34" t="e">
        <f t="shared" si="15"/>
        <v>#DIV/0!</v>
      </c>
      <c r="N34" s="26"/>
      <c r="O34" s="63" t="s">
        <v>55</v>
      </c>
      <c r="P34" s="35">
        <v>5</v>
      </c>
      <c r="Q34" s="35">
        <v>3</v>
      </c>
      <c r="R34" s="34">
        <f>IFERROR(+Q34/P34,"0.00"%)</f>
        <v>0.6</v>
      </c>
      <c r="S34" s="81">
        <f t="shared" si="16"/>
        <v>2</v>
      </c>
      <c r="T34" s="100">
        <f>IFERROR(+S34/P34,"0%")</f>
        <v>0.4</v>
      </c>
      <c r="U34" s="26"/>
      <c r="V34" s="63" t="s">
        <v>55</v>
      </c>
      <c r="W34" s="35">
        <v>7</v>
      </c>
      <c r="X34" s="81">
        <v>7</v>
      </c>
      <c r="Y34" s="34">
        <f t="shared" si="23"/>
        <v>1</v>
      </c>
      <c r="Z34" s="81">
        <f t="shared" si="18"/>
        <v>0</v>
      </c>
      <c r="AA34" s="34">
        <f t="shared" si="19"/>
        <v>0</v>
      </c>
    </row>
    <row r="35" spans="1:27" x14ac:dyDescent="0.25">
      <c r="A35" s="63" t="s">
        <v>15</v>
      </c>
      <c r="B35" s="65">
        <f>SUM(B25:B34)</f>
        <v>1577</v>
      </c>
      <c r="C35" s="65">
        <f>SUM(C25:C34)</f>
        <v>1537</v>
      </c>
      <c r="D35" s="34">
        <f t="shared" si="20"/>
        <v>0.97463538363982249</v>
      </c>
      <c r="E35" s="64">
        <f t="shared" si="12"/>
        <v>40</v>
      </c>
      <c r="F35" s="34">
        <f t="shared" si="13"/>
        <v>2.5364616360177554E-2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1"/>
        <v>#DIV/0!</v>
      </c>
      <c r="L35" s="36">
        <f t="shared" si="14"/>
        <v>0</v>
      </c>
      <c r="M35" s="36" t="e">
        <f t="shared" si="15"/>
        <v>#DIV/0!</v>
      </c>
      <c r="N35" s="26"/>
      <c r="O35" s="63" t="s">
        <v>15</v>
      </c>
      <c r="P35" s="65">
        <f>SUM(P25:P34)</f>
        <v>1413</v>
      </c>
      <c r="Q35" s="85">
        <f>SUM(Q25:Q34)</f>
        <v>1404</v>
      </c>
      <c r="R35" s="36">
        <f t="shared" si="22"/>
        <v>0.99363057324840764</v>
      </c>
      <c r="S35" s="103">
        <f>SUM(S25:S34)</f>
        <v>9</v>
      </c>
      <c r="T35" s="36">
        <f t="shared" si="17"/>
        <v>6.369426751592357E-3</v>
      </c>
      <c r="U35" s="26"/>
      <c r="V35" s="63" t="s">
        <v>15</v>
      </c>
      <c r="W35" s="65">
        <f>SUM(W25:W34)</f>
        <v>1385</v>
      </c>
      <c r="X35" s="65">
        <f>SUM(X25:X34)</f>
        <v>1369</v>
      </c>
      <c r="Y35" s="36">
        <f t="shared" si="23"/>
        <v>0.98844765342960283</v>
      </c>
      <c r="Z35" s="103">
        <f t="shared" si="18"/>
        <v>16</v>
      </c>
      <c r="AA35" s="36">
        <f t="shared" si="19"/>
        <v>1.1552346570397111E-2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7" t="s">
        <v>56</v>
      </c>
      <c r="B37" s="137" t="s">
        <v>26</v>
      </c>
      <c r="C37" s="137" t="s">
        <v>27</v>
      </c>
      <c r="D37" s="136" t="s">
        <v>28</v>
      </c>
      <c r="E37" s="137" t="s">
        <v>29</v>
      </c>
      <c r="F37" s="136" t="s">
        <v>30</v>
      </c>
      <c r="G37" s="25"/>
      <c r="H37" s="137" t="s">
        <v>56</v>
      </c>
      <c r="I37" s="137" t="s">
        <v>26</v>
      </c>
      <c r="J37" s="137" t="s">
        <v>27</v>
      </c>
      <c r="K37" s="136" t="s">
        <v>28</v>
      </c>
      <c r="L37" s="137" t="s">
        <v>29</v>
      </c>
      <c r="M37" s="136" t="s">
        <v>30</v>
      </c>
      <c r="N37" s="26"/>
      <c r="O37" s="137" t="s">
        <v>56</v>
      </c>
      <c r="P37" s="137" t="s">
        <v>26</v>
      </c>
      <c r="Q37" s="137" t="s">
        <v>27</v>
      </c>
      <c r="R37" s="136" t="s">
        <v>28</v>
      </c>
      <c r="S37" s="137" t="s">
        <v>29</v>
      </c>
      <c r="T37" s="136" t="s">
        <v>30</v>
      </c>
      <c r="U37" s="26"/>
      <c r="V37" s="137" t="s">
        <v>56</v>
      </c>
      <c r="W37" s="137" t="s">
        <v>26</v>
      </c>
      <c r="X37" s="137" t="s">
        <v>27</v>
      </c>
      <c r="Y37" s="136" t="s">
        <v>28</v>
      </c>
      <c r="Z37" s="137" t="s">
        <v>29</v>
      </c>
      <c r="AA37" s="136" t="s">
        <v>30</v>
      </c>
    </row>
    <row r="38" spans="1:27" x14ac:dyDescent="0.25">
      <c r="A38" s="137"/>
      <c r="B38" s="137"/>
      <c r="C38" s="137"/>
      <c r="D38" s="136"/>
      <c r="E38" s="137"/>
      <c r="F38" s="136"/>
      <c r="G38" s="25"/>
      <c r="H38" s="137"/>
      <c r="I38" s="137"/>
      <c r="J38" s="137"/>
      <c r="K38" s="136"/>
      <c r="L38" s="137"/>
      <c r="M38" s="136"/>
      <c r="N38" s="26"/>
      <c r="O38" s="137"/>
      <c r="P38" s="137"/>
      <c r="Q38" s="137"/>
      <c r="R38" s="136"/>
      <c r="S38" s="137"/>
      <c r="T38" s="136"/>
      <c r="U38" s="26"/>
      <c r="V38" s="137"/>
      <c r="W38" s="137"/>
      <c r="X38" s="137"/>
      <c r="Y38" s="136"/>
      <c r="Z38" s="137"/>
      <c r="AA38" s="136"/>
    </row>
    <row r="39" spans="1:27" x14ac:dyDescent="0.25">
      <c r="A39" s="72" t="s">
        <v>57</v>
      </c>
      <c r="B39" s="38">
        <v>2863</v>
      </c>
      <c r="C39" s="38">
        <v>2755</v>
      </c>
      <c r="D39" s="39">
        <f>+C39/B39</f>
        <v>0.96227733147048555</v>
      </c>
      <c r="E39" s="73">
        <f t="shared" ref="E39:E47" si="24">+B39-C39</f>
        <v>108</v>
      </c>
      <c r="F39" s="39">
        <f t="shared" ref="F39:F47" si="25">+E39/B39</f>
        <v>3.7722668529514496E-2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7" si="26">+I39-J39</f>
        <v>0</v>
      </c>
      <c r="M39" s="39" t="e">
        <f t="shared" ref="M39:M47" si="27">+L39/I39</f>
        <v>#DIV/0!</v>
      </c>
      <c r="N39" s="26"/>
      <c r="O39" s="72" t="s">
        <v>57</v>
      </c>
      <c r="P39" s="38">
        <v>2047</v>
      </c>
      <c r="Q39" s="38">
        <v>2028</v>
      </c>
      <c r="R39" s="39">
        <f>+Q39/P39</f>
        <v>0.99071812408402538</v>
      </c>
      <c r="S39" s="40">
        <f t="shared" ref="S39:S47" si="28">+P39-Q39</f>
        <v>19</v>
      </c>
      <c r="T39" s="39">
        <f t="shared" ref="T39:T47" si="29">+S39/P39</f>
        <v>9.2818759159745967E-3</v>
      </c>
      <c r="U39" s="26"/>
      <c r="V39" s="72" t="s">
        <v>57</v>
      </c>
      <c r="W39" s="38">
        <v>1382</v>
      </c>
      <c r="X39" s="40">
        <v>1365</v>
      </c>
      <c r="Y39" s="39">
        <f>+X39/W39</f>
        <v>0.98769898697539793</v>
      </c>
      <c r="Z39" s="40">
        <f t="shared" ref="Z39:Z47" si="30">+W39-X39</f>
        <v>17</v>
      </c>
      <c r="AA39" s="39">
        <f t="shared" ref="AA39:AA47" si="31">+Z39/W39</f>
        <v>1.2301013024602027E-2</v>
      </c>
    </row>
    <row r="40" spans="1:27" x14ac:dyDescent="0.25">
      <c r="A40" s="72" t="s">
        <v>58</v>
      </c>
      <c r="B40" s="38">
        <v>3693</v>
      </c>
      <c r="C40" s="38">
        <v>3605</v>
      </c>
      <c r="D40" s="39">
        <f t="shared" ref="D40:D47" si="32">+C40/B40</f>
        <v>0.97617113457893312</v>
      </c>
      <c r="E40" s="73">
        <f t="shared" si="24"/>
        <v>88</v>
      </c>
      <c r="F40" s="39">
        <f t="shared" si="25"/>
        <v>2.3828865421066884E-2</v>
      </c>
      <c r="G40" s="25"/>
      <c r="H40" s="72" t="s">
        <v>58</v>
      </c>
      <c r="I40" s="38"/>
      <c r="J40" s="38"/>
      <c r="K40" s="39" t="e">
        <f t="shared" ref="K40:K47" si="33">+J40/I40</f>
        <v>#DIV/0!</v>
      </c>
      <c r="L40" s="40">
        <f t="shared" si="26"/>
        <v>0</v>
      </c>
      <c r="M40" s="39" t="e">
        <f t="shared" si="27"/>
        <v>#DIV/0!</v>
      </c>
      <c r="N40" s="26"/>
      <c r="O40" s="72" t="s">
        <v>58</v>
      </c>
      <c r="P40" s="38">
        <v>3488</v>
      </c>
      <c r="Q40" s="38">
        <v>3460</v>
      </c>
      <c r="R40" s="39">
        <f t="shared" ref="R40:R47" si="34">+Q40/P40</f>
        <v>0.9919724770642202</v>
      </c>
      <c r="S40" s="40">
        <f t="shared" si="28"/>
        <v>28</v>
      </c>
      <c r="T40" s="39">
        <f t="shared" si="29"/>
        <v>8.027522935779817E-3</v>
      </c>
      <c r="U40" s="26"/>
      <c r="V40" s="72" t="s">
        <v>58</v>
      </c>
      <c r="W40" s="38">
        <v>1937</v>
      </c>
      <c r="X40" s="38">
        <v>1916</v>
      </c>
      <c r="Y40" s="39">
        <f t="shared" ref="Y40:Y47" si="35">+X40/W40</f>
        <v>0.98915849251419719</v>
      </c>
      <c r="Z40" s="40">
        <f t="shared" si="30"/>
        <v>21</v>
      </c>
      <c r="AA40" s="39">
        <f t="shared" si="31"/>
        <v>1.0841507485802787E-2</v>
      </c>
    </row>
    <row r="41" spans="1:27" x14ac:dyDescent="0.25">
      <c r="A41" s="72" t="s">
        <v>59</v>
      </c>
      <c r="B41" s="38">
        <v>50</v>
      </c>
      <c r="C41" s="38">
        <v>49</v>
      </c>
      <c r="D41" s="39">
        <f t="shared" si="32"/>
        <v>0.98</v>
      </c>
      <c r="E41" s="73">
        <f t="shared" si="24"/>
        <v>1</v>
      </c>
      <c r="F41" s="39">
        <f t="shared" si="25"/>
        <v>0.02</v>
      </c>
      <c r="G41" s="25"/>
      <c r="H41" s="72" t="s">
        <v>59</v>
      </c>
      <c r="I41" s="38"/>
      <c r="J41" s="38"/>
      <c r="K41" s="39" t="e">
        <f t="shared" si="33"/>
        <v>#DIV/0!</v>
      </c>
      <c r="L41" s="40">
        <f t="shared" si="26"/>
        <v>0</v>
      </c>
      <c r="M41" s="39" t="e">
        <f t="shared" si="27"/>
        <v>#DIV/0!</v>
      </c>
      <c r="N41" s="26"/>
      <c r="O41" s="72" t="s">
        <v>59</v>
      </c>
      <c r="P41" s="38">
        <v>53</v>
      </c>
      <c r="Q41" s="38">
        <v>52</v>
      </c>
      <c r="R41" s="39">
        <f t="shared" si="34"/>
        <v>0.98113207547169812</v>
      </c>
      <c r="S41" s="40">
        <f t="shared" si="28"/>
        <v>1</v>
      </c>
      <c r="T41" s="39">
        <f t="shared" si="29"/>
        <v>1.8867924528301886E-2</v>
      </c>
      <c r="U41" s="26"/>
      <c r="V41" s="72" t="s">
        <v>59</v>
      </c>
      <c r="W41" s="38">
        <v>79</v>
      </c>
      <c r="X41" s="40">
        <v>79</v>
      </c>
      <c r="Y41" s="39">
        <f t="shared" si="35"/>
        <v>1</v>
      </c>
      <c r="Z41" s="40">
        <f t="shared" si="30"/>
        <v>0</v>
      </c>
      <c r="AA41" s="39">
        <f t="shared" si="31"/>
        <v>0</v>
      </c>
    </row>
    <row r="42" spans="1:27" x14ac:dyDescent="0.25">
      <c r="A42" s="72" t="s">
        <v>60</v>
      </c>
      <c r="B42" s="38">
        <v>47</v>
      </c>
      <c r="C42" s="38">
        <v>45</v>
      </c>
      <c r="D42" s="39">
        <f t="shared" si="32"/>
        <v>0.95744680851063835</v>
      </c>
      <c r="E42" s="73">
        <f t="shared" si="24"/>
        <v>2</v>
      </c>
      <c r="F42" s="39">
        <f t="shared" si="25"/>
        <v>4.2553191489361701E-2</v>
      </c>
      <c r="G42" s="25"/>
      <c r="H42" s="72" t="s">
        <v>60</v>
      </c>
      <c r="I42" s="38"/>
      <c r="J42" s="38"/>
      <c r="K42" s="39" t="e">
        <f t="shared" si="33"/>
        <v>#DIV/0!</v>
      </c>
      <c r="L42" s="40">
        <f t="shared" si="26"/>
        <v>0</v>
      </c>
      <c r="M42" s="39" t="e">
        <f t="shared" si="27"/>
        <v>#DIV/0!</v>
      </c>
      <c r="N42" s="26"/>
      <c r="O42" s="72" t="s">
        <v>60</v>
      </c>
      <c r="P42" s="38">
        <v>43</v>
      </c>
      <c r="Q42" s="38">
        <v>43</v>
      </c>
      <c r="R42" s="39">
        <f t="shared" si="34"/>
        <v>1</v>
      </c>
      <c r="S42" s="40">
        <f t="shared" si="28"/>
        <v>0</v>
      </c>
      <c r="T42" s="39">
        <f t="shared" si="29"/>
        <v>0</v>
      </c>
      <c r="U42" s="26"/>
      <c r="V42" s="72" t="s">
        <v>60</v>
      </c>
      <c r="W42" s="38">
        <v>101</v>
      </c>
      <c r="X42" s="40">
        <v>101</v>
      </c>
      <c r="Y42" s="39">
        <f t="shared" si="35"/>
        <v>1</v>
      </c>
      <c r="Z42" s="40">
        <f t="shared" si="30"/>
        <v>0</v>
      </c>
      <c r="AA42" s="39">
        <f t="shared" si="31"/>
        <v>0</v>
      </c>
    </row>
    <row r="43" spans="1:27" x14ac:dyDescent="0.25">
      <c r="A43" s="72" t="s">
        <v>81</v>
      </c>
      <c r="B43" s="38">
        <v>377</v>
      </c>
      <c r="C43" s="38">
        <v>375</v>
      </c>
      <c r="D43" s="39">
        <f t="shared" si="32"/>
        <v>0.99469496021220161</v>
      </c>
      <c r="E43" s="73">
        <f t="shared" si="24"/>
        <v>2</v>
      </c>
      <c r="F43" s="39">
        <f t="shared" si="25"/>
        <v>5.3050397877984082E-3</v>
      </c>
      <c r="G43" s="25"/>
      <c r="H43" s="72" t="s">
        <v>81</v>
      </c>
      <c r="I43" s="38"/>
      <c r="J43" s="38"/>
      <c r="K43" s="39" t="e">
        <f t="shared" si="33"/>
        <v>#DIV/0!</v>
      </c>
      <c r="L43" s="40">
        <f t="shared" si="26"/>
        <v>0</v>
      </c>
      <c r="M43" s="39" t="e">
        <f t="shared" si="27"/>
        <v>#DIV/0!</v>
      </c>
      <c r="N43" s="26"/>
      <c r="O43" s="72" t="s">
        <v>81</v>
      </c>
      <c r="P43" s="38">
        <v>327</v>
      </c>
      <c r="Q43" s="38">
        <v>325</v>
      </c>
      <c r="R43" s="39">
        <f t="shared" si="34"/>
        <v>0.99388379204892963</v>
      </c>
      <c r="S43" s="40">
        <f t="shared" si="28"/>
        <v>2</v>
      </c>
      <c r="T43" s="39">
        <f t="shared" si="29"/>
        <v>6.1162079510703364E-3</v>
      </c>
      <c r="U43" s="26"/>
      <c r="V43" s="72" t="s">
        <v>81</v>
      </c>
      <c r="W43" s="38">
        <v>271</v>
      </c>
      <c r="X43" s="40">
        <v>270</v>
      </c>
      <c r="Y43" s="39">
        <f t="shared" si="35"/>
        <v>0.99630996309963105</v>
      </c>
      <c r="Z43" s="40">
        <f t="shared" si="30"/>
        <v>1</v>
      </c>
      <c r="AA43" s="39">
        <f t="shared" si="31"/>
        <v>3.6900369003690036E-3</v>
      </c>
    </row>
    <row r="44" spans="1:27" x14ac:dyDescent="0.25">
      <c r="A44" s="72" t="s">
        <v>62</v>
      </c>
      <c r="B44" s="38">
        <v>20</v>
      </c>
      <c r="C44" s="38">
        <v>20</v>
      </c>
      <c r="D44" s="39">
        <f t="shared" si="32"/>
        <v>1</v>
      </c>
      <c r="E44" s="73">
        <f t="shared" si="24"/>
        <v>0</v>
      </c>
      <c r="F44" s="39">
        <f t="shared" si="25"/>
        <v>0</v>
      </c>
      <c r="G44" s="25"/>
      <c r="H44" s="72" t="s">
        <v>62</v>
      </c>
      <c r="I44" s="38"/>
      <c r="J44" s="38"/>
      <c r="K44" s="39" t="e">
        <f t="shared" si="33"/>
        <v>#DIV/0!</v>
      </c>
      <c r="L44" s="40">
        <f t="shared" si="26"/>
        <v>0</v>
      </c>
      <c r="M44" s="39" t="e">
        <f t="shared" si="27"/>
        <v>#DIV/0!</v>
      </c>
      <c r="N44" s="26"/>
      <c r="O44" s="72" t="s">
        <v>62</v>
      </c>
      <c r="P44" s="38">
        <v>16</v>
      </c>
      <c r="Q44" s="38">
        <v>16</v>
      </c>
      <c r="R44" s="39">
        <f t="shared" si="34"/>
        <v>1</v>
      </c>
      <c r="S44" s="40">
        <f t="shared" si="28"/>
        <v>0</v>
      </c>
      <c r="T44" s="39">
        <f t="shared" si="29"/>
        <v>0</v>
      </c>
      <c r="U44" s="26"/>
      <c r="V44" s="72" t="s">
        <v>62</v>
      </c>
      <c r="W44" s="38">
        <v>59</v>
      </c>
      <c r="X44" s="40">
        <v>58</v>
      </c>
      <c r="Y44" s="39">
        <f t="shared" si="35"/>
        <v>0.98305084745762716</v>
      </c>
      <c r="Z44" s="40">
        <f t="shared" si="30"/>
        <v>1</v>
      </c>
      <c r="AA44" s="39">
        <f t="shared" si="31"/>
        <v>1.6949152542372881E-2</v>
      </c>
    </row>
    <row r="45" spans="1:27" x14ac:dyDescent="0.25">
      <c r="A45" s="72" t="s">
        <v>63</v>
      </c>
      <c r="B45" s="38">
        <v>254</v>
      </c>
      <c r="C45" s="38">
        <v>250</v>
      </c>
      <c r="D45" s="39">
        <f t="shared" si="32"/>
        <v>0.98425196850393704</v>
      </c>
      <c r="E45" s="73">
        <f t="shared" si="24"/>
        <v>4</v>
      </c>
      <c r="F45" s="39">
        <f t="shared" si="25"/>
        <v>1.5748031496062992E-2</v>
      </c>
      <c r="G45" s="25"/>
      <c r="H45" s="72" t="s">
        <v>63</v>
      </c>
      <c r="I45" s="38"/>
      <c r="J45" s="38"/>
      <c r="K45" s="39" t="e">
        <f t="shared" si="33"/>
        <v>#DIV/0!</v>
      </c>
      <c r="L45" s="40">
        <f t="shared" si="26"/>
        <v>0</v>
      </c>
      <c r="M45" s="39" t="e">
        <f t="shared" si="27"/>
        <v>#DIV/0!</v>
      </c>
      <c r="N45" s="26"/>
      <c r="O45" s="72" t="s">
        <v>63</v>
      </c>
      <c r="P45" s="38">
        <v>282</v>
      </c>
      <c r="Q45" s="38">
        <v>280</v>
      </c>
      <c r="R45" s="39">
        <f t="shared" si="34"/>
        <v>0.99290780141843971</v>
      </c>
      <c r="S45" s="40">
        <f t="shared" si="28"/>
        <v>2</v>
      </c>
      <c r="T45" s="39">
        <f t="shared" si="29"/>
        <v>7.0921985815602835E-3</v>
      </c>
      <c r="U45" s="26"/>
      <c r="V45" s="72" t="s">
        <v>63</v>
      </c>
      <c r="W45" s="38">
        <v>191</v>
      </c>
      <c r="X45" s="40">
        <v>189</v>
      </c>
      <c r="Y45" s="39">
        <f t="shared" si="35"/>
        <v>0.98952879581151831</v>
      </c>
      <c r="Z45" s="40">
        <f t="shared" si="30"/>
        <v>2</v>
      </c>
      <c r="AA45" s="39">
        <f t="shared" si="31"/>
        <v>1.0471204188481676E-2</v>
      </c>
    </row>
    <row r="46" spans="1:27" x14ac:dyDescent="0.25">
      <c r="A46" s="72" t="s">
        <v>64</v>
      </c>
      <c r="B46" s="38">
        <v>282</v>
      </c>
      <c r="C46" s="38">
        <v>275</v>
      </c>
      <c r="D46" s="39">
        <f t="shared" si="32"/>
        <v>0.97517730496453903</v>
      </c>
      <c r="E46" s="73">
        <f t="shared" si="24"/>
        <v>7</v>
      </c>
      <c r="F46" s="39">
        <f t="shared" si="25"/>
        <v>2.4822695035460994E-2</v>
      </c>
      <c r="G46" s="25"/>
      <c r="H46" s="72" t="s">
        <v>64</v>
      </c>
      <c r="I46" s="38"/>
      <c r="J46" s="38"/>
      <c r="K46" s="39" t="e">
        <f t="shared" si="33"/>
        <v>#DIV/0!</v>
      </c>
      <c r="L46" s="40">
        <f t="shared" si="26"/>
        <v>0</v>
      </c>
      <c r="M46" s="39" t="e">
        <f t="shared" si="27"/>
        <v>#DIV/0!</v>
      </c>
      <c r="N46" s="26"/>
      <c r="O46" s="72" t="s">
        <v>64</v>
      </c>
      <c r="P46" s="38">
        <v>289</v>
      </c>
      <c r="Q46" s="38">
        <v>288</v>
      </c>
      <c r="R46" s="39">
        <f t="shared" si="34"/>
        <v>0.9965397923875432</v>
      </c>
      <c r="S46" s="40">
        <f t="shared" si="28"/>
        <v>1</v>
      </c>
      <c r="T46" s="39">
        <f t="shared" si="29"/>
        <v>3.4602076124567475E-3</v>
      </c>
      <c r="U46" s="26"/>
      <c r="V46" s="72" t="s">
        <v>64</v>
      </c>
      <c r="W46" s="38">
        <v>262</v>
      </c>
      <c r="X46" s="40">
        <v>259</v>
      </c>
      <c r="Y46" s="39">
        <f t="shared" si="35"/>
        <v>0.98854961832061072</v>
      </c>
      <c r="Z46" s="40">
        <f t="shared" si="30"/>
        <v>3</v>
      </c>
      <c r="AA46" s="39">
        <f t="shared" si="31"/>
        <v>1.1450381679389313E-2</v>
      </c>
    </row>
    <row r="47" spans="1:27" x14ac:dyDescent="0.25">
      <c r="A47" s="72" t="s">
        <v>15</v>
      </c>
      <c r="B47" s="74">
        <f>SUM(B39:B46)</f>
        <v>7586</v>
      </c>
      <c r="C47" s="74">
        <f>SUM(C39:C46)</f>
        <v>7374</v>
      </c>
      <c r="D47" s="41">
        <f t="shared" si="32"/>
        <v>0.9720537832849987</v>
      </c>
      <c r="E47" s="75">
        <f t="shared" si="24"/>
        <v>212</v>
      </c>
      <c r="F47" s="41">
        <f t="shared" si="25"/>
        <v>2.7946216715001318E-2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3"/>
        <v>#DIV/0!</v>
      </c>
      <c r="L47" s="41">
        <f t="shared" si="26"/>
        <v>0</v>
      </c>
      <c r="M47" s="41" t="e">
        <f t="shared" si="27"/>
        <v>#DIV/0!</v>
      </c>
      <c r="N47" s="26"/>
      <c r="O47" s="72" t="s">
        <v>15</v>
      </c>
      <c r="P47" s="74">
        <f>SUM(P39:P46)</f>
        <v>6545</v>
      </c>
      <c r="Q47" s="74">
        <f>SUM(Q39:Q46)</f>
        <v>6492</v>
      </c>
      <c r="R47" s="41">
        <f t="shared" si="34"/>
        <v>0.99190221543162715</v>
      </c>
      <c r="S47" s="84">
        <f t="shared" si="28"/>
        <v>53</v>
      </c>
      <c r="T47" s="41">
        <f t="shared" si="29"/>
        <v>8.0977845683728039E-3</v>
      </c>
      <c r="U47" s="26"/>
      <c r="V47" s="72" t="s">
        <v>15</v>
      </c>
      <c r="W47" s="74">
        <f>SUM(W39:W46)</f>
        <v>4282</v>
      </c>
      <c r="X47" s="74">
        <f>SUM(X39:X46)</f>
        <v>4237</v>
      </c>
      <c r="Y47" s="41">
        <f t="shared" si="35"/>
        <v>0.98949089210649233</v>
      </c>
      <c r="Z47" s="84">
        <f t="shared" si="30"/>
        <v>45</v>
      </c>
      <c r="AA47" s="41">
        <f t="shared" si="31"/>
        <v>1.0509107893507707E-2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11565</v>
      </c>
      <c r="C49" s="44">
        <f>SUM(C47,C35,C21)</f>
        <v>11267</v>
      </c>
      <c r="D49" s="45">
        <f t="shared" ref="D49" si="36">+C49/B49</f>
        <v>0.97423259835711196</v>
      </c>
      <c r="E49" s="53">
        <f t="shared" ref="E49" si="37">+B49-C49</f>
        <v>298</v>
      </c>
      <c r="F49" s="46">
        <f t="shared" ref="F49" si="38">+E49/B49</f>
        <v>2.5767401642888023E-2</v>
      </c>
      <c r="G49" s="101"/>
      <c r="H49" s="43" t="s">
        <v>15</v>
      </c>
      <c r="I49" s="44">
        <f>+'TOTAL POR MES NOVIEMBRE'!B51</f>
        <v>25650</v>
      </c>
      <c r="J49" s="44">
        <f>+'TOTAL POR MES NOVIEMBRE'!C51</f>
        <v>25295</v>
      </c>
      <c r="K49" s="54">
        <f t="shared" ref="K49" si="39">+J49/I49</f>
        <v>0.9861598440545809</v>
      </c>
      <c r="L49" s="53">
        <f t="shared" ref="L49" si="40">+I49-J49</f>
        <v>355</v>
      </c>
      <c r="M49" s="55">
        <f t="shared" ref="M49" si="41">+L49/I49</f>
        <v>1.3840155945419104E-2</v>
      </c>
      <c r="N49" s="26"/>
      <c r="O49" s="43" t="s">
        <v>15</v>
      </c>
      <c r="P49" s="47">
        <f>SUM(P47,P35,P21)</f>
        <v>10563</v>
      </c>
      <c r="Q49" s="47">
        <f>SUM(Q47,Q35,Q21)</f>
        <v>10475</v>
      </c>
      <c r="R49" s="45">
        <f t="shared" ref="R49" si="42">+Q49/P49</f>
        <v>0.99166903341853641</v>
      </c>
      <c r="S49" s="53">
        <f t="shared" ref="S49" si="43">+P49-Q49</f>
        <v>88</v>
      </c>
      <c r="T49" s="46">
        <f t="shared" ref="T49" si="44">+S49/P49</f>
        <v>8.3309665814635999E-3</v>
      </c>
      <c r="U49" s="26"/>
      <c r="V49" s="43" t="s">
        <v>15</v>
      </c>
      <c r="W49" s="44">
        <f>SUM(W47,W35,W21)</f>
        <v>7353</v>
      </c>
      <c r="X49" s="44">
        <f>SUM(X47,X35,X21)</f>
        <v>7276</v>
      </c>
      <c r="Y49" s="45">
        <f t="shared" ref="Y49" si="45">+X49/W49</f>
        <v>0.98952808377532975</v>
      </c>
      <c r="Z49" s="53">
        <f t="shared" ref="Z49" si="46">+W49-X49</f>
        <v>77</v>
      </c>
      <c r="AA49" s="46">
        <f t="shared" ref="AA49" si="47">+Z49/W49</f>
        <v>1.0471916224670202E-2</v>
      </c>
    </row>
    <row r="51" spans="1:27" x14ac:dyDescent="0.25">
      <c r="B51" s="60"/>
      <c r="C51" s="60"/>
      <c r="P51" s="60"/>
      <c r="Q51" s="60"/>
      <c r="W51" s="60"/>
      <c r="X51" s="60"/>
    </row>
    <row r="52" spans="1:27" x14ac:dyDescent="0.25">
      <c r="B52" s="60"/>
      <c r="C52" s="60"/>
      <c r="D52" s="60"/>
      <c r="P52" s="60"/>
      <c r="Q52" s="60"/>
      <c r="R52" s="60"/>
      <c r="W52" s="60"/>
      <c r="X52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zoomScale="70" zoomScaleNormal="70" workbookViewId="0">
      <selection activeCell="A5" sqref="A5:A6"/>
    </sheetView>
  </sheetViews>
  <sheetFormatPr baseColWidth="10" defaultColWidth="11.42578125" defaultRowHeight="15" x14ac:dyDescent="0.25"/>
  <cols>
    <col min="1" max="1" width="28.85546875" customWidth="1"/>
    <col min="2" max="2" width="25.85546875" bestFit="1" customWidth="1"/>
    <col min="3" max="3" width="18.140625" bestFit="1" customWidth="1"/>
    <col min="4" max="4" width="11" customWidth="1"/>
    <col min="5" max="5" width="15.28515625" bestFit="1" customWidth="1"/>
    <col min="6" max="6" width="14.7109375" customWidth="1"/>
    <col min="8" max="8" width="28.85546875" bestFit="1" customWidth="1"/>
    <col min="9" max="9" width="25.85546875" bestFit="1" customWidth="1"/>
    <col min="10" max="10" width="18.140625" bestFit="1" customWidth="1"/>
    <col min="12" max="12" width="15.28515625" bestFit="1" customWidth="1"/>
    <col min="13" max="13" width="15.28515625" customWidth="1"/>
    <col min="15" max="15" width="28.85546875" bestFit="1" customWidth="1"/>
    <col min="16" max="16" width="25.85546875" bestFit="1" customWidth="1"/>
    <col min="17" max="17" width="23.28515625" customWidth="1"/>
    <col min="19" max="19" width="15.28515625" bestFit="1" customWidth="1"/>
    <col min="22" max="22" width="28.85546875" bestFit="1" customWidth="1"/>
    <col min="23" max="23" width="25.85546875" bestFit="1" customWidth="1"/>
    <col min="24" max="24" width="24.85546875" customWidth="1"/>
    <col min="26" max="26" width="15.28515625" bestFit="1" customWidth="1"/>
  </cols>
  <sheetData>
    <row r="1" spans="1:27" ht="16.5" x14ac:dyDescent="0.25">
      <c r="B1" s="111" t="s">
        <v>66</v>
      </c>
      <c r="C1" s="143"/>
      <c r="D1" s="112"/>
    </row>
    <row r="2" spans="1:27" ht="17.25" thickBot="1" x14ac:dyDescent="0.3">
      <c r="B2" s="113" t="str">
        <f>+'TOTAL POR MES DICIEMBRE'!B3:C3</f>
        <v>DICIEMBRE -2020</v>
      </c>
      <c r="C2" s="144"/>
      <c r="D2" s="114"/>
    </row>
    <row r="3" spans="1:27" ht="15.75" thickBot="1" x14ac:dyDescent="0.3"/>
    <row r="4" spans="1:27" x14ac:dyDescent="0.25">
      <c r="A4" s="25"/>
      <c r="B4" s="140" t="s">
        <v>72</v>
      </c>
      <c r="C4" s="141"/>
      <c r="D4" s="142"/>
      <c r="E4" s="25"/>
      <c r="F4" s="25"/>
      <c r="G4" s="25"/>
      <c r="H4" s="25"/>
      <c r="I4" s="140" t="s">
        <v>69</v>
      </c>
      <c r="J4" s="141"/>
      <c r="K4" s="142"/>
      <c r="L4" s="25"/>
      <c r="M4" s="25"/>
      <c r="N4" s="26"/>
      <c r="O4" s="25"/>
      <c r="P4" s="140" t="s">
        <v>70</v>
      </c>
      <c r="Q4" s="141"/>
      <c r="R4" s="142"/>
      <c r="S4" s="25"/>
      <c r="T4" s="25"/>
      <c r="U4" s="26"/>
      <c r="V4" s="25"/>
      <c r="W4" s="140" t="s">
        <v>73</v>
      </c>
      <c r="X4" s="141"/>
      <c r="Y4" s="142"/>
      <c r="Z4" s="25"/>
      <c r="AA4" s="25"/>
    </row>
    <row r="5" spans="1:27" x14ac:dyDescent="0.25">
      <c r="A5" s="138" t="s">
        <v>25</v>
      </c>
      <c r="B5" s="139" t="s">
        <v>26</v>
      </c>
      <c r="C5" s="139" t="s">
        <v>27</v>
      </c>
      <c r="D5" s="136" t="s">
        <v>28</v>
      </c>
      <c r="E5" s="139" t="s">
        <v>29</v>
      </c>
      <c r="F5" s="136" t="s">
        <v>30</v>
      </c>
      <c r="G5" s="27"/>
      <c r="H5" s="138" t="s">
        <v>25</v>
      </c>
      <c r="I5" s="139" t="s">
        <v>26</v>
      </c>
      <c r="J5" s="139" t="s">
        <v>27</v>
      </c>
      <c r="K5" s="136" t="s">
        <v>28</v>
      </c>
      <c r="L5" s="139" t="s">
        <v>29</v>
      </c>
      <c r="M5" s="136" t="s">
        <v>30</v>
      </c>
      <c r="N5" s="26"/>
      <c r="O5" s="138" t="s">
        <v>25</v>
      </c>
      <c r="P5" s="139" t="s">
        <v>26</v>
      </c>
      <c r="Q5" s="139" t="s">
        <v>27</v>
      </c>
      <c r="R5" s="136" t="s">
        <v>28</v>
      </c>
      <c r="S5" s="139" t="s">
        <v>29</v>
      </c>
      <c r="T5" s="136" t="s">
        <v>30</v>
      </c>
      <c r="U5" s="26"/>
      <c r="V5" s="138" t="s">
        <v>25</v>
      </c>
      <c r="W5" s="139" t="s">
        <v>26</v>
      </c>
      <c r="X5" s="139" t="s">
        <v>27</v>
      </c>
      <c r="Y5" s="136" t="s">
        <v>28</v>
      </c>
      <c r="Z5" s="139" t="s">
        <v>29</v>
      </c>
      <c r="AA5" s="136" t="s">
        <v>30</v>
      </c>
    </row>
    <row r="6" spans="1:27" x14ac:dyDescent="0.25">
      <c r="A6" s="138"/>
      <c r="B6" s="139"/>
      <c r="C6" s="139"/>
      <c r="D6" s="136"/>
      <c r="E6" s="139"/>
      <c r="F6" s="136"/>
      <c r="G6" s="28"/>
      <c r="H6" s="138"/>
      <c r="I6" s="139"/>
      <c r="J6" s="139"/>
      <c r="K6" s="136"/>
      <c r="L6" s="139"/>
      <c r="M6" s="136"/>
      <c r="N6" s="26"/>
      <c r="O6" s="138"/>
      <c r="P6" s="139"/>
      <c r="Q6" s="139"/>
      <c r="R6" s="136"/>
      <c r="S6" s="139"/>
      <c r="T6" s="136"/>
      <c r="U6" s="26"/>
      <c r="V6" s="138"/>
      <c r="W6" s="139"/>
      <c r="X6" s="139"/>
      <c r="Y6" s="136"/>
      <c r="Z6" s="139"/>
      <c r="AA6" s="136"/>
    </row>
    <row r="7" spans="1:27" ht="16.5" x14ac:dyDescent="0.25">
      <c r="A7" s="66" t="s">
        <v>31</v>
      </c>
      <c r="B7" s="29">
        <v>187</v>
      </c>
      <c r="C7" s="29">
        <v>183</v>
      </c>
      <c r="D7" s="86">
        <f t="shared" ref="D7:D21" si="0">+C7/B7</f>
        <v>0.97860962566844922</v>
      </c>
      <c r="E7" s="68">
        <f t="shared" ref="E7:E21" si="1">+B7-C7</f>
        <v>4</v>
      </c>
      <c r="F7" s="86">
        <f t="shared" ref="F7:F21" si="2">+E7/B7</f>
        <v>2.1390374331550801E-2</v>
      </c>
      <c r="G7" s="25"/>
      <c r="H7" s="66" t="s">
        <v>31</v>
      </c>
      <c r="I7" s="29"/>
      <c r="J7" s="29"/>
      <c r="K7" s="67" t="e">
        <f>+J7/I7</f>
        <v>#DIV/0!</v>
      </c>
      <c r="L7" s="30">
        <f>+I7-J7</f>
        <v>0</v>
      </c>
      <c r="M7" s="69" t="e">
        <f>+L7/I7</f>
        <v>#DIV/0!</v>
      </c>
      <c r="N7" s="26"/>
      <c r="O7" s="66" t="s">
        <v>31</v>
      </c>
      <c r="P7" s="29">
        <v>169</v>
      </c>
      <c r="Q7" s="29">
        <v>169</v>
      </c>
      <c r="R7" s="86">
        <f t="shared" ref="R7:R21" si="3">+Q7/P7</f>
        <v>1</v>
      </c>
      <c r="S7" s="30">
        <f t="shared" ref="S7:S20" si="4">+P7-Q7</f>
        <v>0</v>
      </c>
      <c r="T7" s="86">
        <f t="shared" ref="T7:T21" si="5">+S7/P7</f>
        <v>0</v>
      </c>
      <c r="U7" s="26"/>
      <c r="V7" s="66" t="s">
        <v>31</v>
      </c>
      <c r="W7" s="29">
        <v>90</v>
      </c>
      <c r="X7" s="29">
        <v>88</v>
      </c>
      <c r="Y7" s="86">
        <f t="shared" ref="Y7:Y21" si="6">+X7/W7</f>
        <v>0.97777777777777775</v>
      </c>
      <c r="Z7" s="30">
        <f t="shared" ref="Z7:Z20" si="7">+W7-X7</f>
        <v>2</v>
      </c>
      <c r="AA7" s="86">
        <f t="shared" ref="AA7:AA21" si="8">+Z7/W7</f>
        <v>2.2222222222222223E-2</v>
      </c>
    </row>
    <row r="8" spans="1:27" ht="16.5" x14ac:dyDescent="0.25">
      <c r="A8" s="66" t="s">
        <v>32</v>
      </c>
      <c r="B8" s="29">
        <v>65</v>
      </c>
      <c r="C8" s="30">
        <v>63</v>
      </c>
      <c r="D8" s="86">
        <f t="shared" si="0"/>
        <v>0.96923076923076923</v>
      </c>
      <c r="E8" s="68">
        <f t="shared" si="1"/>
        <v>2</v>
      </c>
      <c r="F8" s="86">
        <f t="shared" si="2"/>
        <v>3.0769230769230771E-2</v>
      </c>
      <c r="G8" s="25"/>
      <c r="H8" s="66" t="s">
        <v>32</v>
      </c>
      <c r="I8" s="29"/>
      <c r="J8" s="29"/>
      <c r="K8" s="69" t="e">
        <f t="shared" ref="K8:K21" si="9">+J8/I8</f>
        <v>#DIV/0!</v>
      </c>
      <c r="L8" s="30">
        <f t="shared" ref="L8:L21" si="10">+I8-J8</f>
        <v>0</v>
      </c>
      <c r="M8" s="69" t="e">
        <f t="shared" ref="M8:M21" si="11">+L8/I8</f>
        <v>#DIV/0!</v>
      </c>
      <c r="N8" s="26"/>
      <c r="O8" s="66" t="s">
        <v>32</v>
      </c>
      <c r="P8" s="29">
        <v>48</v>
      </c>
      <c r="Q8" s="29">
        <v>47</v>
      </c>
      <c r="R8" s="86">
        <f t="shared" si="3"/>
        <v>0.97916666666666663</v>
      </c>
      <c r="S8" s="30">
        <f t="shared" si="4"/>
        <v>1</v>
      </c>
      <c r="T8" s="86">
        <f t="shared" si="5"/>
        <v>2.0833333333333332E-2</v>
      </c>
      <c r="U8" s="26"/>
      <c r="V8" s="66" t="s">
        <v>32</v>
      </c>
      <c r="W8" s="29">
        <v>49</v>
      </c>
      <c r="X8" s="29">
        <v>49</v>
      </c>
      <c r="Y8" s="86">
        <f t="shared" si="6"/>
        <v>1</v>
      </c>
      <c r="Z8" s="30">
        <f t="shared" si="7"/>
        <v>0</v>
      </c>
      <c r="AA8" s="86">
        <f t="shared" si="8"/>
        <v>0</v>
      </c>
    </row>
    <row r="9" spans="1:27" ht="16.5" x14ac:dyDescent="0.25">
      <c r="A9" s="66" t="s">
        <v>74</v>
      </c>
      <c r="B9" s="29">
        <v>44</v>
      </c>
      <c r="C9" s="30">
        <v>40</v>
      </c>
      <c r="D9" s="86">
        <f t="shared" si="0"/>
        <v>0.90909090909090906</v>
      </c>
      <c r="E9" s="68">
        <f t="shared" si="1"/>
        <v>4</v>
      </c>
      <c r="F9" s="86">
        <f t="shared" si="2"/>
        <v>9.0909090909090912E-2</v>
      </c>
      <c r="G9" s="25"/>
      <c r="H9" s="66" t="s">
        <v>74</v>
      </c>
      <c r="I9" s="29"/>
      <c r="J9" s="29"/>
      <c r="K9" s="69" t="e">
        <f t="shared" si="9"/>
        <v>#DIV/0!</v>
      </c>
      <c r="L9" s="30">
        <f t="shared" si="10"/>
        <v>0</v>
      </c>
      <c r="M9" s="69" t="e">
        <f t="shared" si="11"/>
        <v>#DIV/0!</v>
      </c>
      <c r="N9" s="26"/>
      <c r="O9" s="66" t="s">
        <v>74</v>
      </c>
      <c r="P9" s="29">
        <v>56</v>
      </c>
      <c r="Q9" s="29">
        <v>55</v>
      </c>
      <c r="R9" s="86">
        <f t="shared" si="3"/>
        <v>0.9821428571428571</v>
      </c>
      <c r="S9" s="30">
        <f t="shared" si="4"/>
        <v>1</v>
      </c>
      <c r="T9" s="86">
        <f t="shared" si="5"/>
        <v>1.7857142857142856E-2</v>
      </c>
      <c r="U9" s="26"/>
      <c r="V9" s="66" t="s">
        <v>74</v>
      </c>
      <c r="W9" s="29">
        <v>110</v>
      </c>
      <c r="X9" s="29">
        <v>109</v>
      </c>
      <c r="Y9" s="86">
        <f t="shared" si="6"/>
        <v>0.99090909090909096</v>
      </c>
      <c r="Z9" s="30">
        <f t="shared" si="7"/>
        <v>1</v>
      </c>
      <c r="AA9" s="86">
        <f t="shared" si="8"/>
        <v>9.0909090909090905E-3</v>
      </c>
    </row>
    <row r="10" spans="1:27" ht="16.5" x14ac:dyDescent="0.25">
      <c r="A10" s="66" t="s">
        <v>75</v>
      </c>
      <c r="B10" s="29">
        <v>30</v>
      </c>
      <c r="C10" s="30">
        <v>30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75</v>
      </c>
      <c r="I10" s="29"/>
      <c r="J10" s="29"/>
      <c r="K10" s="69" t="e">
        <f t="shared" si="9"/>
        <v>#DIV/0!</v>
      </c>
      <c r="L10" s="30">
        <f t="shared" si="10"/>
        <v>0</v>
      </c>
      <c r="M10" s="69" t="e">
        <f t="shared" si="11"/>
        <v>#DIV/0!</v>
      </c>
      <c r="N10" s="26"/>
      <c r="O10" s="66" t="s">
        <v>75</v>
      </c>
      <c r="P10" s="29">
        <v>37</v>
      </c>
      <c r="Q10" s="29">
        <v>37</v>
      </c>
      <c r="R10" s="86">
        <f t="shared" si="3"/>
        <v>1</v>
      </c>
      <c r="S10" s="30">
        <f t="shared" si="4"/>
        <v>0</v>
      </c>
      <c r="T10" s="86">
        <f t="shared" si="5"/>
        <v>0</v>
      </c>
      <c r="U10" s="26"/>
      <c r="V10" s="66" t="s">
        <v>75</v>
      </c>
      <c r="W10" s="29">
        <v>71</v>
      </c>
      <c r="X10" s="29">
        <v>69</v>
      </c>
      <c r="Y10" s="86">
        <f t="shared" si="6"/>
        <v>0.971830985915493</v>
      </c>
      <c r="Z10" s="30">
        <f t="shared" si="7"/>
        <v>2</v>
      </c>
      <c r="AA10" s="86">
        <f t="shared" si="8"/>
        <v>2.8169014084507043E-2</v>
      </c>
    </row>
    <row r="11" spans="1:27" ht="16.5" x14ac:dyDescent="0.25">
      <c r="A11" s="66" t="s">
        <v>76</v>
      </c>
      <c r="B11" s="29">
        <v>26</v>
      </c>
      <c r="C11" s="30">
        <v>24</v>
      </c>
      <c r="D11" s="86">
        <f t="shared" si="0"/>
        <v>0.92307692307692313</v>
      </c>
      <c r="E11" s="68">
        <f t="shared" si="1"/>
        <v>2</v>
      </c>
      <c r="F11" s="86">
        <f t="shared" si="2"/>
        <v>7.6923076923076927E-2</v>
      </c>
      <c r="G11" s="25"/>
      <c r="H11" s="66" t="s">
        <v>76</v>
      </c>
      <c r="I11" s="29"/>
      <c r="J11" s="29"/>
      <c r="K11" s="69" t="e">
        <f t="shared" si="9"/>
        <v>#DIV/0!</v>
      </c>
      <c r="L11" s="30">
        <f t="shared" si="10"/>
        <v>0</v>
      </c>
      <c r="M11" s="69" t="e">
        <f t="shared" si="11"/>
        <v>#DIV/0!</v>
      </c>
      <c r="N11" s="26"/>
      <c r="O11" s="66" t="s">
        <v>76</v>
      </c>
      <c r="P11" s="29">
        <v>31</v>
      </c>
      <c r="Q11" s="29">
        <v>31</v>
      </c>
      <c r="R11" s="86">
        <f t="shared" si="3"/>
        <v>1</v>
      </c>
      <c r="S11" s="30">
        <f t="shared" si="4"/>
        <v>0</v>
      </c>
      <c r="T11" s="86">
        <f t="shared" si="5"/>
        <v>0</v>
      </c>
      <c r="U11" s="26"/>
      <c r="V11" s="66" t="s">
        <v>76</v>
      </c>
      <c r="W11" s="29">
        <v>34</v>
      </c>
      <c r="X11" s="29">
        <v>33</v>
      </c>
      <c r="Y11" s="86">
        <f t="shared" si="6"/>
        <v>0.97058823529411764</v>
      </c>
      <c r="Z11" s="30">
        <f t="shared" si="7"/>
        <v>1</v>
      </c>
      <c r="AA11" s="86">
        <f t="shared" si="8"/>
        <v>2.9411764705882353E-2</v>
      </c>
    </row>
    <row r="12" spans="1:27" ht="16.5" x14ac:dyDescent="0.25">
      <c r="A12" s="66" t="s">
        <v>36</v>
      </c>
      <c r="B12" s="29">
        <v>36</v>
      </c>
      <c r="C12" s="30">
        <v>35</v>
      </c>
      <c r="D12" s="86">
        <f t="shared" si="0"/>
        <v>0.97222222222222221</v>
      </c>
      <c r="E12" s="68">
        <f t="shared" si="1"/>
        <v>1</v>
      </c>
      <c r="F12" s="86">
        <f t="shared" si="2"/>
        <v>2.7777777777777776E-2</v>
      </c>
      <c r="G12" s="25"/>
      <c r="H12" s="66" t="s">
        <v>36</v>
      </c>
      <c r="I12" s="29"/>
      <c r="J12" s="29"/>
      <c r="K12" s="69" t="e">
        <f t="shared" si="9"/>
        <v>#DIV/0!</v>
      </c>
      <c r="L12" s="30">
        <f t="shared" si="10"/>
        <v>0</v>
      </c>
      <c r="M12" s="69" t="e">
        <f t="shared" si="11"/>
        <v>#DIV/0!</v>
      </c>
      <c r="N12" s="26"/>
      <c r="O12" s="66" t="s">
        <v>36</v>
      </c>
      <c r="P12" s="29">
        <v>33</v>
      </c>
      <c r="Q12" s="29">
        <v>33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48</v>
      </c>
      <c r="X12" s="29">
        <v>48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ht="16.5" x14ac:dyDescent="0.25">
      <c r="A13" s="66" t="s">
        <v>77</v>
      </c>
      <c r="B13" s="29">
        <v>25</v>
      </c>
      <c r="C13" s="30">
        <v>25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77</v>
      </c>
      <c r="I13" s="29"/>
      <c r="J13" s="29"/>
      <c r="K13" s="69" t="e">
        <f t="shared" si="9"/>
        <v>#DIV/0!</v>
      </c>
      <c r="L13" s="30">
        <f t="shared" si="10"/>
        <v>0</v>
      </c>
      <c r="M13" s="69" t="e">
        <f t="shared" si="11"/>
        <v>#DIV/0!</v>
      </c>
      <c r="N13" s="26"/>
      <c r="O13" s="66" t="s">
        <v>77</v>
      </c>
      <c r="P13" s="29">
        <v>28</v>
      </c>
      <c r="Q13" s="29">
        <v>28</v>
      </c>
      <c r="R13" s="86">
        <f t="shared" si="3"/>
        <v>1</v>
      </c>
      <c r="S13" s="30">
        <f t="shared" si="4"/>
        <v>0</v>
      </c>
      <c r="T13" s="86">
        <f t="shared" si="5"/>
        <v>0</v>
      </c>
      <c r="U13" s="26"/>
      <c r="V13" s="66" t="s">
        <v>77</v>
      </c>
      <c r="W13" s="29">
        <v>23</v>
      </c>
      <c r="X13" s="29">
        <v>23</v>
      </c>
      <c r="Y13" s="86">
        <f t="shared" si="6"/>
        <v>1</v>
      </c>
      <c r="Z13" s="30">
        <f t="shared" si="7"/>
        <v>0</v>
      </c>
      <c r="AA13" s="86">
        <f t="shared" si="8"/>
        <v>0</v>
      </c>
    </row>
    <row r="14" spans="1:27" ht="16.5" x14ac:dyDescent="0.25">
      <c r="A14" s="66" t="s">
        <v>38</v>
      </c>
      <c r="B14" s="29">
        <v>67</v>
      </c>
      <c r="C14" s="30">
        <v>65</v>
      </c>
      <c r="D14" s="86">
        <f t="shared" si="0"/>
        <v>0.97014925373134331</v>
      </c>
      <c r="E14" s="68">
        <f t="shared" si="1"/>
        <v>2</v>
      </c>
      <c r="F14" s="86">
        <f t="shared" si="2"/>
        <v>2.9850746268656716E-2</v>
      </c>
      <c r="G14" s="25"/>
      <c r="H14" s="66" t="s">
        <v>38</v>
      </c>
      <c r="I14" s="29"/>
      <c r="J14" s="29"/>
      <c r="K14" s="69" t="e">
        <f t="shared" si="9"/>
        <v>#DIV/0!</v>
      </c>
      <c r="L14" s="30">
        <f t="shared" si="10"/>
        <v>0</v>
      </c>
      <c r="M14" s="69" t="e">
        <f t="shared" si="11"/>
        <v>#DIV/0!</v>
      </c>
      <c r="N14" s="26"/>
      <c r="O14" s="66" t="s">
        <v>38</v>
      </c>
      <c r="P14" s="29">
        <v>92</v>
      </c>
      <c r="Q14" s="29">
        <v>90</v>
      </c>
      <c r="R14" s="86">
        <f t="shared" si="3"/>
        <v>0.97826086956521741</v>
      </c>
      <c r="S14" s="30">
        <f t="shared" si="4"/>
        <v>2</v>
      </c>
      <c r="T14" s="86">
        <f t="shared" si="5"/>
        <v>2.1739130434782608E-2</v>
      </c>
      <c r="U14" s="26"/>
      <c r="V14" s="66" t="s">
        <v>38</v>
      </c>
      <c r="W14" s="29">
        <v>38</v>
      </c>
      <c r="X14" s="29">
        <v>37</v>
      </c>
      <c r="Y14" s="86">
        <f t="shared" si="6"/>
        <v>0.97368421052631582</v>
      </c>
      <c r="Z14" s="30">
        <f t="shared" si="7"/>
        <v>1</v>
      </c>
      <c r="AA14" s="86">
        <f t="shared" si="8"/>
        <v>2.6315789473684209E-2</v>
      </c>
    </row>
    <row r="15" spans="1:27" ht="16.5" x14ac:dyDescent="0.25">
      <c r="A15" s="66" t="s">
        <v>39</v>
      </c>
      <c r="B15" s="29">
        <v>107</v>
      </c>
      <c r="C15" s="30">
        <v>103</v>
      </c>
      <c r="D15" s="86">
        <f t="shared" si="0"/>
        <v>0.96261682242990654</v>
      </c>
      <c r="E15" s="68">
        <f t="shared" si="1"/>
        <v>4</v>
      </c>
      <c r="F15" s="86">
        <f t="shared" si="2"/>
        <v>3.7383177570093455E-2</v>
      </c>
      <c r="G15" s="25"/>
      <c r="H15" s="66" t="s">
        <v>39</v>
      </c>
      <c r="I15" s="29"/>
      <c r="J15" s="29"/>
      <c r="K15" s="69" t="e">
        <f t="shared" si="9"/>
        <v>#DIV/0!</v>
      </c>
      <c r="L15" s="30">
        <f t="shared" si="10"/>
        <v>0</v>
      </c>
      <c r="M15" s="69" t="e">
        <f t="shared" si="11"/>
        <v>#DIV/0!</v>
      </c>
      <c r="N15" s="26"/>
      <c r="O15" s="66" t="s">
        <v>39</v>
      </c>
      <c r="P15" s="29">
        <v>109</v>
      </c>
      <c r="Q15" s="29">
        <v>105</v>
      </c>
      <c r="R15" s="86">
        <f t="shared" si="3"/>
        <v>0.96330275229357798</v>
      </c>
      <c r="S15" s="30">
        <f t="shared" si="4"/>
        <v>4</v>
      </c>
      <c r="T15" s="86">
        <f t="shared" si="5"/>
        <v>3.669724770642202E-2</v>
      </c>
      <c r="U15" s="26"/>
      <c r="V15" s="66" t="s">
        <v>39</v>
      </c>
      <c r="W15" s="29">
        <v>45</v>
      </c>
      <c r="X15" s="29">
        <v>44</v>
      </c>
      <c r="Y15" s="86">
        <f t="shared" si="6"/>
        <v>0.97777777777777775</v>
      </c>
      <c r="Z15" s="30">
        <f t="shared" si="7"/>
        <v>1</v>
      </c>
      <c r="AA15" s="86">
        <f t="shared" si="8"/>
        <v>2.2222222222222223E-2</v>
      </c>
    </row>
    <row r="16" spans="1:27" x14ac:dyDescent="0.25">
      <c r="A16" s="66" t="s">
        <v>40</v>
      </c>
      <c r="B16" s="29">
        <v>282</v>
      </c>
      <c r="C16" s="30">
        <v>271</v>
      </c>
      <c r="D16" s="86">
        <f t="shared" si="0"/>
        <v>0.96099290780141844</v>
      </c>
      <c r="E16" s="68">
        <f t="shared" si="1"/>
        <v>11</v>
      </c>
      <c r="F16" s="86">
        <f t="shared" si="2"/>
        <v>3.9007092198581561E-2</v>
      </c>
      <c r="G16" s="25"/>
      <c r="H16" s="66" t="s">
        <v>40</v>
      </c>
      <c r="I16" s="29"/>
      <c r="J16" s="29"/>
      <c r="K16" s="69" t="e">
        <f t="shared" si="9"/>
        <v>#DIV/0!</v>
      </c>
      <c r="L16" s="30">
        <f t="shared" si="10"/>
        <v>0</v>
      </c>
      <c r="M16" s="69" t="e">
        <f t="shared" si="11"/>
        <v>#DIV/0!</v>
      </c>
      <c r="N16" s="26"/>
      <c r="O16" s="66" t="s">
        <v>40</v>
      </c>
      <c r="P16" s="29">
        <v>321</v>
      </c>
      <c r="Q16" s="29">
        <v>318</v>
      </c>
      <c r="R16" s="86">
        <f t="shared" si="3"/>
        <v>0.99065420560747663</v>
      </c>
      <c r="S16" s="30">
        <f t="shared" si="4"/>
        <v>3</v>
      </c>
      <c r="T16" s="86">
        <f t="shared" si="5"/>
        <v>9.3457943925233638E-3</v>
      </c>
      <c r="U16" s="26"/>
      <c r="V16" s="66" t="s">
        <v>40</v>
      </c>
      <c r="W16" s="29">
        <v>146</v>
      </c>
      <c r="X16" s="29">
        <v>142</v>
      </c>
      <c r="Y16" s="86">
        <f t="shared" si="6"/>
        <v>0.9726027397260274</v>
      </c>
      <c r="Z16" s="30">
        <f t="shared" si="7"/>
        <v>4</v>
      </c>
      <c r="AA16" s="86">
        <f t="shared" si="8"/>
        <v>2.7397260273972601E-2</v>
      </c>
    </row>
    <row r="17" spans="1:27" x14ac:dyDescent="0.25">
      <c r="A17" s="66" t="s">
        <v>41</v>
      </c>
      <c r="B17" s="29">
        <v>1027</v>
      </c>
      <c r="C17" s="30">
        <v>964</v>
      </c>
      <c r="D17" s="86">
        <f t="shared" si="0"/>
        <v>0.9386562804284323</v>
      </c>
      <c r="E17" s="68">
        <f t="shared" si="1"/>
        <v>63</v>
      </c>
      <c r="F17" s="86">
        <f t="shared" si="2"/>
        <v>6.1343719571567673E-2</v>
      </c>
      <c r="G17" s="25"/>
      <c r="H17" s="66" t="s">
        <v>41</v>
      </c>
      <c r="I17" s="29"/>
      <c r="J17" s="29"/>
      <c r="K17" s="69" t="e">
        <f t="shared" si="9"/>
        <v>#DIV/0!</v>
      </c>
      <c r="L17" s="30">
        <f t="shared" si="10"/>
        <v>0</v>
      </c>
      <c r="M17" s="69" t="e">
        <f t="shared" si="11"/>
        <v>#DIV/0!</v>
      </c>
      <c r="N17" s="26"/>
      <c r="O17" s="66" t="s">
        <v>41</v>
      </c>
      <c r="P17" s="29">
        <v>785</v>
      </c>
      <c r="Q17" s="29">
        <v>767</v>
      </c>
      <c r="R17" s="86">
        <f t="shared" si="3"/>
        <v>0.97707006369426752</v>
      </c>
      <c r="S17" s="30">
        <f t="shared" si="4"/>
        <v>18</v>
      </c>
      <c r="T17" s="86">
        <f t="shared" si="5"/>
        <v>2.2929936305732482E-2</v>
      </c>
      <c r="U17" s="26"/>
      <c r="V17" s="66" t="s">
        <v>41</v>
      </c>
      <c r="W17" s="29">
        <v>427</v>
      </c>
      <c r="X17" s="29">
        <v>415</v>
      </c>
      <c r="Y17" s="86">
        <f t="shared" si="6"/>
        <v>0.97189695550351285</v>
      </c>
      <c r="Z17" s="30">
        <f t="shared" si="7"/>
        <v>12</v>
      </c>
      <c r="AA17" s="86">
        <f t="shared" si="8"/>
        <v>2.8103044496487119E-2</v>
      </c>
    </row>
    <row r="18" spans="1:27" x14ac:dyDescent="0.25">
      <c r="A18" s="66" t="s">
        <v>42</v>
      </c>
      <c r="B18" s="29">
        <v>300</v>
      </c>
      <c r="C18" s="30">
        <v>282</v>
      </c>
      <c r="D18" s="86">
        <f t="shared" si="0"/>
        <v>0.94</v>
      </c>
      <c r="E18" s="68">
        <f t="shared" si="1"/>
        <v>18</v>
      </c>
      <c r="F18" s="86">
        <f t="shared" si="2"/>
        <v>0.06</v>
      </c>
      <c r="G18" s="25"/>
      <c r="H18" s="66" t="s">
        <v>42</v>
      </c>
      <c r="I18" s="29"/>
      <c r="J18" s="29"/>
      <c r="K18" s="69" t="e">
        <f t="shared" si="9"/>
        <v>#DIV/0!</v>
      </c>
      <c r="L18" s="30">
        <f t="shared" si="10"/>
        <v>0</v>
      </c>
      <c r="M18" s="69" t="e">
        <f t="shared" si="11"/>
        <v>#DIV/0!</v>
      </c>
      <c r="N18" s="26"/>
      <c r="O18" s="66" t="s">
        <v>42</v>
      </c>
      <c r="P18" s="29">
        <v>336</v>
      </c>
      <c r="Q18" s="29">
        <v>331</v>
      </c>
      <c r="R18" s="86">
        <f t="shared" si="3"/>
        <v>0.98511904761904767</v>
      </c>
      <c r="S18" s="30">
        <f t="shared" si="4"/>
        <v>5</v>
      </c>
      <c r="T18" s="86">
        <f t="shared" si="5"/>
        <v>1.488095238095238E-2</v>
      </c>
      <c r="U18" s="26"/>
      <c r="V18" s="66" t="s">
        <v>42</v>
      </c>
      <c r="W18" s="29">
        <v>171</v>
      </c>
      <c r="X18" s="29">
        <v>167</v>
      </c>
      <c r="Y18" s="86">
        <f t="shared" si="6"/>
        <v>0.97660818713450293</v>
      </c>
      <c r="Z18" s="30">
        <f t="shared" si="7"/>
        <v>4</v>
      </c>
      <c r="AA18" s="86">
        <f t="shared" si="8"/>
        <v>2.3391812865497075E-2</v>
      </c>
    </row>
    <row r="19" spans="1:27" x14ac:dyDescent="0.25">
      <c r="A19" s="66" t="s">
        <v>83</v>
      </c>
      <c r="B19" s="29">
        <v>129</v>
      </c>
      <c r="C19" s="30">
        <v>123</v>
      </c>
      <c r="D19" s="86">
        <f t="shared" si="0"/>
        <v>0.95348837209302328</v>
      </c>
      <c r="E19" s="68">
        <f t="shared" si="1"/>
        <v>6</v>
      </c>
      <c r="F19" s="86">
        <f t="shared" si="2"/>
        <v>4.6511627906976744E-2</v>
      </c>
      <c r="G19" s="25"/>
      <c r="H19" s="66" t="s">
        <v>83</v>
      </c>
      <c r="I19" s="29"/>
      <c r="J19" s="29"/>
      <c r="K19" s="69" t="e">
        <f t="shared" si="9"/>
        <v>#DIV/0!</v>
      </c>
      <c r="L19" s="30">
        <f t="shared" si="10"/>
        <v>0</v>
      </c>
      <c r="M19" s="69" t="e">
        <f t="shared" si="11"/>
        <v>#DIV/0!</v>
      </c>
      <c r="N19" s="26"/>
      <c r="O19" s="66" t="s">
        <v>83</v>
      </c>
      <c r="P19" s="29">
        <v>182</v>
      </c>
      <c r="Q19" s="29">
        <v>182</v>
      </c>
      <c r="R19" s="86">
        <f t="shared" si="3"/>
        <v>1</v>
      </c>
      <c r="S19" s="30">
        <f t="shared" si="4"/>
        <v>0</v>
      </c>
      <c r="T19" s="86">
        <f t="shared" si="5"/>
        <v>0</v>
      </c>
      <c r="U19" s="26"/>
      <c r="V19" s="66" t="s">
        <v>83</v>
      </c>
      <c r="W19" s="29">
        <v>148</v>
      </c>
      <c r="X19" s="29">
        <v>144</v>
      </c>
      <c r="Y19" s="86">
        <f t="shared" si="6"/>
        <v>0.97297297297297303</v>
      </c>
      <c r="Z19" s="30">
        <f t="shared" si="7"/>
        <v>4</v>
      </c>
      <c r="AA19" s="86">
        <f t="shared" si="8"/>
        <v>2.7027027027027029E-2</v>
      </c>
    </row>
    <row r="20" spans="1:27" x14ac:dyDescent="0.25">
      <c r="A20" s="66" t="s">
        <v>78</v>
      </c>
      <c r="B20" s="29">
        <v>61</v>
      </c>
      <c r="C20" s="30">
        <v>53</v>
      </c>
      <c r="D20" s="86">
        <f t="shared" si="0"/>
        <v>0.86885245901639341</v>
      </c>
      <c r="E20" s="68">
        <f t="shared" si="1"/>
        <v>8</v>
      </c>
      <c r="F20" s="86">
        <f t="shared" si="2"/>
        <v>0.13114754098360656</v>
      </c>
      <c r="G20" s="25"/>
      <c r="H20" s="66" t="s">
        <v>78</v>
      </c>
      <c r="I20" s="29"/>
      <c r="J20" s="29"/>
      <c r="K20" s="69" t="e">
        <f t="shared" si="9"/>
        <v>#DIV/0!</v>
      </c>
      <c r="L20" s="30">
        <f t="shared" si="10"/>
        <v>0</v>
      </c>
      <c r="M20" s="69" t="e">
        <f t="shared" si="11"/>
        <v>#DIV/0!</v>
      </c>
      <c r="N20" s="26"/>
      <c r="O20" s="66" t="s">
        <v>78</v>
      </c>
      <c r="P20" s="29">
        <v>80</v>
      </c>
      <c r="Q20" s="29">
        <v>80</v>
      </c>
      <c r="R20" s="86">
        <f t="shared" si="3"/>
        <v>1</v>
      </c>
      <c r="S20" s="30">
        <f t="shared" si="4"/>
        <v>0</v>
      </c>
      <c r="T20" s="86">
        <f t="shared" si="5"/>
        <v>0</v>
      </c>
      <c r="U20" s="26"/>
      <c r="V20" s="66" t="s">
        <v>78</v>
      </c>
      <c r="W20" s="29">
        <v>83</v>
      </c>
      <c r="X20" s="29">
        <v>80</v>
      </c>
      <c r="Y20" s="86">
        <f t="shared" si="6"/>
        <v>0.96385542168674698</v>
      </c>
      <c r="Z20" s="30">
        <f t="shared" si="7"/>
        <v>3</v>
      </c>
      <c r="AA20" s="86">
        <f t="shared" si="8"/>
        <v>3.614457831325301E-2</v>
      </c>
    </row>
    <row r="21" spans="1:27" x14ac:dyDescent="0.25">
      <c r="A21" s="66" t="s">
        <v>15</v>
      </c>
      <c r="B21" s="70">
        <f>SUM(B7:B20)</f>
        <v>2386</v>
      </c>
      <c r="C21" s="70">
        <f>SUM(C7:C20)</f>
        <v>2261</v>
      </c>
      <c r="D21" s="93">
        <f t="shared" si="0"/>
        <v>0.94761106454316846</v>
      </c>
      <c r="E21" s="71">
        <f t="shared" si="1"/>
        <v>125</v>
      </c>
      <c r="F21" s="93">
        <f t="shared" si="2"/>
        <v>5.2388935456831515E-2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 t="e">
        <f t="shared" si="9"/>
        <v>#DIV/0!</v>
      </c>
      <c r="L21" s="42">
        <f t="shared" si="10"/>
        <v>0</v>
      </c>
      <c r="M21" s="42" t="e">
        <f t="shared" si="11"/>
        <v>#DIV/0!</v>
      </c>
      <c r="N21" s="26"/>
      <c r="O21" s="66" t="s">
        <v>15</v>
      </c>
      <c r="P21" s="70">
        <f>SUM(P7:P20)</f>
        <v>2307</v>
      </c>
      <c r="Q21" s="70">
        <f>SUM(Q7:Q20)</f>
        <v>2273</v>
      </c>
      <c r="R21" s="96">
        <f t="shared" si="3"/>
        <v>0.98526224534026874</v>
      </c>
      <c r="S21" s="95">
        <f>SUM(S7:S20)</f>
        <v>34</v>
      </c>
      <c r="T21" s="93">
        <f t="shared" si="5"/>
        <v>1.4737754659731253E-2</v>
      </c>
      <c r="U21" s="26"/>
      <c r="V21" s="66" t="s">
        <v>15</v>
      </c>
      <c r="W21" s="70">
        <f>SUM(W7:W20)</f>
        <v>1483</v>
      </c>
      <c r="X21" s="70">
        <f>SUM(X7:X20)</f>
        <v>1448</v>
      </c>
      <c r="Y21" s="96">
        <f t="shared" si="6"/>
        <v>0.97639919082939985</v>
      </c>
      <c r="Z21" s="95">
        <f>SUM(Z7:Z20)</f>
        <v>35</v>
      </c>
      <c r="AA21" s="93">
        <f t="shared" si="8"/>
        <v>2.3600809170600135E-2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8" t="s">
        <v>45</v>
      </c>
      <c r="B23" s="139" t="s">
        <v>26</v>
      </c>
      <c r="C23" s="139" t="s">
        <v>27</v>
      </c>
      <c r="D23" s="136" t="s">
        <v>28</v>
      </c>
      <c r="E23" s="139" t="s">
        <v>29</v>
      </c>
      <c r="F23" s="136" t="s">
        <v>30</v>
      </c>
      <c r="G23" s="25"/>
      <c r="H23" s="138" t="s">
        <v>45</v>
      </c>
      <c r="I23" s="139" t="s">
        <v>26</v>
      </c>
      <c r="J23" s="139" t="s">
        <v>27</v>
      </c>
      <c r="K23" s="136" t="s">
        <v>28</v>
      </c>
      <c r="L23" s="139" t="s">
        <v>29</v>
      </c>
      <c r="M23" s="136" t="s">
        <v>30</v>
      </c>
      <c r="N23" s="26"/>
      <c r="O23" s="138" t="s">
        <v>45</v>
      </c>
      <c r="P23" s="139" t="s">
        <v>26</v>
      </c>
      <c r="Q23" s="139" t="s">
        <v>27</v>
      </c>
      <c r="R23" s="136" t="s">
        <v>28</v>
      </c>
      <c r="S23" s="139" t="s">
        <v>29</v>
      </c>
      <c r="T23" s="136" t="s">
        <v>30</v>
      </c>
      <c r="U23" s="26"/>
      <c r="V23" s="138" t="s">
        <v>45</v>
      </c>
      <c r="W23" s="139" t="s">
        <v>26</v>
      </c>
      <c r="X23" s="139" t="s">
        <v>27</v>
      </c>
      <c r="Y23" s="136" t="s">
        <v>28</v>
      </c>
      <c r="Z23" s="139" t="s">
        <v>29</v>
      </c>
      <c r="AA23" s="136" t="s">
        <v>30</v>
      </c>
    </row>
    <row r="24" spans="1:27" x14ac:dyDescent="0.25">
      <c r="A24" s="138"/>
      <c r="B24" s="139"/>
      <c r="C24" s="139"/>
      <c r="D24" s="136"/>
      <c r="E24" s="139"/>
      <c r="F24" s="136"/>
      <c r="G24" s="25"/>
      <c r="H24" s="138"/>
      <c r="I24" s="139"/>
      <c r="J24" s="139"/>
      <c r="K24" s="136"/>
      <c r="L24" s="139"/>
      <c r="M24" s="136"/>
      <c r="N24" s="26"/>
      <c r="O24" s="138"/>
      <c r="P24" s="139"/>
      <c r="Q24" s="139"/>
      <c r="R24" s="136"/>
      <c r="S24" s="139"/>
      <c r="T24" s="136"/>
      <c r="U24" s="26"/>
      <c r="V24" s="138"/>
      <c r="W24" s="139"/>
      <c r="X24" s="139"/>
      <c r="Y24" s="136"/>
      <c r="Z24" s="139"/>
      <c r="AA24" s="136"/>
    </row>
    <row r="25" spans="1:27" x14ac:dyDescent="0.25">
      <c r="A25" s="63" t="s">
        <v>46</v>
      </c>
      <c r="B25" s="35">
        <v>106</v>
      </c>
      <c r="C25" s="35">
        <v>94</v>
      </c>
      <c r="D25" s="91">
        <f t="shared" ref="D25:D35" si="12">+C25/B25</f>
        <v>0.8867924528301887</v>
      </c>
      <c r="E25" s="64">
        <f t="shared" ref="E25:E35" si="13">+B25-C25</f>
        <v>12</v>
      </c>
      <c r="F25" s="91">
        <f t="shared" ref="F25:F35" si="14">+E25/B25</f>
        <v>0.11320754716981132</v>
      </c>
      <c r="G25" s="25"/>
      <c r="H25" s="63" t="s">
        <v>46</v>
      </c>
      <c r="I25" s="35"/>
      <c r="J25" s="35"/>
      <c r="K25" s="34" t="e">
        <f>+J25/I25</f>
        <v>#DIV/0!</v>
      </c>
      <c r="L25" s="81">
        <f t="shared" ref="L25:L35" si="15">+I25-J25</f>
        <v>0</v>
      </c>
      <c r="M25" s="34" t="e">
        <f t="shared" ref="M25:M35" si="16">+L25/I25</f>
        <v>#DIV/0!</v>
      </c>
      <c r="N25" s="26"/>
      <c r="O25" s="63" t="s">
        <v>46</v>
      </c>
      <c r="P25" s="35">
        <v>136</v>
      </c>
      <c r="Q25" s="35">
        <v>135</v>
      </c>
      <c r="R25" s="91">
        <f t="shared" ref="R25:R35" si="17">+Q25/P25</f>
        <v>0.99264705882352944</v>
      </c>
      <c r="S25" s="81">
        <f t="shared" ref="S25:S35" si="18">+P25-Q25</f>
        <v>1</v>
      </c>
      <c r="T25" s="91">
        <f t="shared" ref="T25:T35" si="19">+S25/P25</f>
        <v>7.3529411764705881E-3</v>
      </c>
      <c r="U25" s="26"/>
      <c r="V25" s="63" t="s">
        <v>46</v>
      </c>
      <c r="W25" s="35">
        <v>234</v>
      </c>
      <c r="X25" s="81">
        <v>231</v>
      </c>
      <c r="Y25" s="91">
        <f t="shared" ref="Y25:Y35" si="20">+X25/W25</f>
        <v>0.98717948717948723</v>
      </c>
      <c r="Z25" s="81">
        <f t="shared" ref="Z25:Z35" si="21">+W25-X25</f>
        <v>3</v>
      </c>
      <c r="AA25" s="91">
        <f t="shared" ref="AA25:AA35" si="22">+Z25/W25</f>
        <v>1.282051282051282E-2</v>
      </c>
    </row>
    <row r="26" spans="1:27" x14ac:dyDescent="0.25">
      <c r="A26" s="63" t="s">
        <v>47</v>
      </c>
      <c r="B26" s="35">
        <v>373</v>
      </c>
      <c r="C26" s="35">
        <v>362</v>
      </c>
      <c r="D26" s="91">
        <f t="shared" si="12"/>
        <v>0.97050938337801607</v>
      </c>
      <c r="E26" s="64">
        <f t="shared" si="13"/>
        <v>11</v>
      </c>
      <c r="F26" s="91">
        <f t="shared" si="14"/>
        <v>2.9490616621983913E-2</v>
      </c>
      <c r="G26" s="25"/>
      <c r="H26" s="63" t="s">
        <v>47</v>
      </c>
      <c r="I26" s="35"/>
      <c r="J26" s="35"/>
      <c r="K26" s="34" t="e">
        <f t="shared" ref="K26:K35" si="23">+J26/I26</f>
        <v>#DIV/0!</v>
      </c>
      <c r="L26" s="81">
        <f t="shared" si="15"/>
        <v>0</v>
      </c>
      <c r="M26" s="34" t="e">
        <f t="shared" si="16"/>
        <v>#DIV/0!</v>
      </c>
      <c r="N26" s="26"/>
      <c r="O26" s="63" t="s">
        <v>47</v>
      </c>
      <c r="P26" s="35">
        <v>233</v>
      </c>
      <c r="Q26" s="35">
        <v>229</v>
      </c>
      <c r="R26" s="91">
        <f t="shared" si="17"/>
        <v>0.98283261802575106</v>
      </c>
      <c r="S26" s="81">
        <f t="shared" si="18"/>
        <v>4</v>
      </c>
      <c r="T26" s="91">
        <f t="shared" si="19"/>
        <v>1.7167381974248927E-2</v>
      </c>
      <c r="U26" s="26"/>
      <c r="V26" s="63" t="s">
        <v>47</v>
      </c>
      <c r="W26" s="35">
        <v>126</v>
      </c>
      <c r="X26" s="81">
        <v>123</v>
      </c>
      <c r="Y26" s="91">
        <f t="shared" si="20"/>
        <v>0.97619047619047616</v>
      </c>
      <c r="Z26" s="81">
        <f t="shared" si="21"/>
        <v>3</v>
      </c>
      <c r="AA26" s="91">
        <f t="shared" si="22"/>
        <v>2.3809523809523808E-2</v>
      </c>
    </row>
    <row r="27" spans="1:27" x14ac:dyDescent="0.25">
      <c r="A27" s="63" t="s">
        <v>79</v>
      </c>
      <c r="B27" s="35">
        <v>27</v>
      </c>
      <c r="C27" s="35">
        <v>26</v>
      </c>
      <c r="D27" s="91">
        <f t="shared" si="12"/>
        <v>0.96296296296296291</v>
      </c>
      <c r="E27" s="64">
        <f t="shared" si="13"/>
        <v>1</v>
      </c>
      <c r="F27" s="91">
        <f t="shared" si="14"/>
        <v>3.7037037037037035E-2</v>
      </c>
      <c r="G27" s="25"/>
      <c r="H27" s="63" t="s">
        <v>79</v>
      </c>
      <c r="I27" s="35"/>
      <c r="J27" s="35"/>
      <c r="K27" s="34" t="e">
        <f t="shared" si="23"/>
        <v>#DIV/0!</v>
      </c>
      <c r="L27" s="81">
        <f t="shared" si="15"/>
        <v>0</v>
      </c>
      <c r="M27" s="34" t="e">
        <f t="shared" si="16"/>
        <v>#DIV/0!</v>
      </c>
      <c r="N27" s="26"/>
      <c r="O27" s="63" t="s">
        <v>79</v>
      </c>
      <c r="P27" s="35">
        <v>17</v>
      </c>
      <c r="Q27" s="35">
        <v>17</v>
      </c>
      <c r="R27" s="91">
        <f t="shared" si="17"/>
        <v>1</v>
      </c>
      <c r="S27" s="81">
        <f t="shared" si="18"/>
        <v>0</v>
      </c>
      <c r="T27" s="91">
        <f t="shared" si="19"/>
        <v>0</v>
      </c>
      <c r="U27" s="26"/>
      <c r="V27" s="63" t="s">
        <v>79</v>
      </c>
      <c r="W27" s="35">
        <v>34</v>
      </c>
      <c r="X27" s="81">
        <v>34</v>
      </c>
      <c r="Y27" s="91">
        <f t="shared" si="20"/>
        <v>1</v>
      </c>
      <c r="Z27" s="81">
        <f t="shared" si="21"/>
        <v>0</v>
      </c>
      <c r="AA27" s="91">
        <f t="shared" si="22"/>
        <v>0</v>
      </c>
    </row>
    <row r="28" spans="1:27" x14ac:dyDescent="0.25">
      <c r="A28" s="63" t="s">
        <v>80</v>
      </c>
      <c r="B28" s="35">
        <v>353</v>
      </c>
      <c r="C28" s="35">
        <v>326</v>
      </c>
      <c r="D28" s="91">
        <f t="shared" si="12"/>
        <v>0.92351274787535409</v>
      </c>
      <c r="E28" s="64">
        <f t="shared" si="13"/>
        <v>27</v>
      </c>
      <c r="F28" s="91">
        <f t="shared" si="14"/>
        <v>7.6487252124645896E-2</v>
      </c>
      <c r="G28" s="25"/>
      <c r="H28" s="63" t="s">
        <v>80</v>
      </c>
      <c r="I28" s="35"/>
      <c r="J28" s="35"/>
      <c r="K28" s="34" t="e">
        <f t="shared" si="23"/>
        <v>#DIV/0!</v>
      </c>
      <c r="L28" s="81">
        <f t="shared" si="15"/>
        <v>0</v>
      </c>
      <c r="M28" s="34" t="e">
        <f t="shared" si="16"/>
        <v>#DIV/0!</v>
      </c>
      <c r="N28" s="26"/>
      <c r="O28" s="63" t="s">
        <v>80</v>
      </c>
      <c r="P28" s="35">
        <v>353</v>
      </c>
      <c r="Q28" s="35">
        <v>346</v>
      </c>
      <c r="R28" s="91">
        <f t="shared" si="17"/>
        <v>0.98016997167138808</v>
      </c>
      <c r="S28" s="81">
        <f t="shared" si="18"/>
        <v>7</v>
      </c>
      <c r="T28" s="91">
        <f t="shared" si="19"/>
        <v>1.9830028328611898E-2</v>
      </c>
      <c r="U28" s="26"/>
      <c r="V28" s="63" t="s">
        <v>80</v>
      </c>
      <c r="W28" s="35">
        <v>366</v>
      </c>
      <c r="X28" s="81">
        <v>358</v>
      </c>
      <c r="Y28" s="91">
        <f t="shared" si="20"/>
        <v>0.97814207650273222</v>
      </c>
      <c r="Z28" s="81">
        <f t="shared" si="21"/>
        <v>8</v>
      </c>
      <c r="AA28" s="91">
        <f t="shared" si="22"/>
        <v>2.185792349726776E-2</v>
      </c>
    </row>
    <row r="29" spans="1:27" x14ac:dyDescent="0.25">
      <c r="A29" s="63" t="s">
        <v>82</v>
      </c>
      <c r="B29" s="35">
        <v>4</v>
      </c>
      <c r="C29" s="35">
        <v>4</v>
      </c>
      <c r="D29" s="91">
        <f>IFERROR(+C29/B29,0)</f>
        <v>1</v>
      </c>
      <c r="E29" s="64">
        <f t="shared" si="13"/>
        <v>0</v>
      </c>
      <c r="F29" s="91">
        <f>IFERROR(+E29/B29,0)</f>
        <v>0</v>
      </c>
      <c r="G29" s="25"/>
      <c r="H29" s="63" t="s">
        <v>82</v>
      </c>
      <c r="I29" s="35"/>
      <c r="J29" s="35"/>
      <c r="K29" s="34" t="e">
        <f t="shared" si="23"/>
        <v>#DIV/0!</v>
      </c>
      <c r="L29" s="81">
        <f t="shared" si="15"/>
        <v>0</v>
      </c>
      <c r="M29" s="34" t="e">
        <f t="shared" si="16"/>
        <v>#DIV/0!</v>
      </c>
      <c r="N29" s="26"/>
      <c r="O29" s="63" t="s">
        <v>82</v>
      </c>
      <c r="P29" s="35">
        <v>4</v>
      </c>
      <c r="Q29" s="35">
        <v>4</v>
      </c>
      <c r="R29" s="91">
        <f t="shared" si="17"/>
        <v>1</v>
      </c>
      <c r="S29" s="81">
        <f t="shared" si="18"/>
        <v>0</v>
      </c>
      <c r="T29" s="91">
        <f t="shared" si="19"/>
        <v>0</v>
      </c>
      <c r="U29" s="26"/>
      <c r="V29" s="63" t="s">
        <v>82</v>
      </c>
      <c r="W29" s="35">
        <v>28</v>
      </c>
      <c r="X29" s="81">
        <v>28</v>
      </c>
      <c r="Y29" s="91">
        <f t="shared" si="20"/>
        <v>1</v>
      </c>
      <c r="Z29" s="81">
        <f t="shared" si="21"/>
        <v>0</v>
      </c>
      <c r="AA29" s="91">
        <f t="shared" si="22"/>
        <v>0</v>
      </c>
    </row>
    <row r="30" spans="1:27" x14ac:dyDescent="0.25">
      <c r="A30" s="63" t="s">
        <v>51</v>
      </c>
      <c r="B30" s="35">
        <v>123</v>
      </c>
      <c r="C30" s="35">
        <v>112</v>
      </c>
      <c r="D30" s="91">
        <f t="shared" si="12"/>
        <v>0.91056910569105687</v>
      </c>
      <c r="E30" s="64">
        <f t="shared" si="13"/>
        <v>11</v>
      </c>
      <c r="F30" s="91">
        <f t="shared" si="14"/>
        <v>8.943089430894309E-2</v>
      </c>
      <c r="G30" s="25"/>
      <c r="H30" s="63" t="s">
        <v>51</v>
      </c>
      <c r="I30" s="35"/>
      <c r="J30" s="35"/>
      <c r="K30" s="34" t="e">
        <f t="shared" si="23"/>
        <v>#DIV/0!</v>
      </c>
      <c r="L30" s="81">
        <f t="shared" si="15"/>
        <v>0</v>
      </c>
      <c r="M30" s="34" t="e">
        <f t="shared" si="16"/>
        <v>#DIV/0!</v>
      </c>
      <c r="N30" s="26"/>
      <c r="O30" s="63" t="s">
        <v>51</v>
      </c>
      <c r="P30" s="35">
        <v>135</v>
      </c>
      <c r="Q30" s="35">
        <v>132</v>
      </c>
      <c r="R30" s="91">
        <f t="shared" si="17"/>
        <v>0.97777777777777775</v>
      </c>
      <c r="S30" s="81">
        <f t="shared" si="18"/>
        <v>3</v>
      </c>
      <c r="T30" s="91">
        <f t="shared" si="19"/>
        <v>2.2222222222222223E-2</v>
      </c>
      <c r="U30" s="26"/>
      <c r="V30" s="63" t="s">
        <v>51</v>
      </c>
      <c r="W30" s="35">
        <v>179</v>
      </c>
      <c r="X30" s="81">
        <v>177</v>
      </c>
      <c r="Y30" s="91">
        <f t="shared" si="20"/>
        <v>0.98882681564245811</v>
      </c>
      <c r="Z30" s="81">
        <f t="shared" si="21"/>
        <v>2</v>
      </c>
      <c r="AA30" s="91">
        <f t="shared" si="22"/>
        <v>1.11731843575419E-2</v>
      </c>
    </row>
    <row r="31" spans="1:27" x14ac:dyDescent="0.25">
      <c r="A31" s="63" t="s">
        <v>52</v>
      </c>
      <c r="B31" s="35">
        <v>377</v>
      </c>
      <c r="C31" s="35">
        <v>329</v>
      </c>
      <c r="D31" s="91">
        <f t="shared" si="12"/>
        <v>0.87267904509283822</v>
      </c>
      <c r="E31" s="64">
        <f t="shared" si="13"/>
        <v>48</v>
      </c>
      <c r="F31" s="91">
        <f t="shared" si="14"/>
        <v>0.1273209549071618</v>
      </c>
      <c r="G31" s="25"/>
      <c r="H31" s="63" t="s">
        <v>52</v>
      </c>
      <c r="I31" s="35"/>
      <c r="J31" s="35"/>
      <c r="K31" s="34" t="e">
        <f t="shared" si="23"/>
        <v>#DIV/0!</v>
      </c>
      <c r="L31" s="81">
        <f t="shared" si="15"/>
        <v>0</v>
      </c>
      <c r="M31" s="34" t="e">
        <f t="shared" si="16"/>
        <v>#DIV/0!</v>
      </c>
      <c r="N31" s="26"/>
      <c r="O31" s="63" t="s">
        <v>52</v>
      </c>
      <c r="P31" s="35">
        <v>269</v>
      </c>
      <c r="Q31" s="35">
        <v>262</v>
      </c>
      <c r="R31" s="91">
        <f t="shared" si="17"/>
        <v>0.97397769516728627</v>
      </c>
      <c r="S31" s="81">
        <f t="shared" si="18"/>
        <v>7</v>
      </c>
      <c r="T31" s="91">
        <f t="shared" si="19"/>
        <v>2.6022304832713755E-2</v>
      </c>
      <c r="U31" s="26"/>
      <c r="V31" s="63" t="s">
        <v>52</v>
      </c>
      <c r="W31" s="35">
        <v>230</v>
      </c>
      <c r="X31" s="81">
        <v>202</v>
      </c>
      <c r="Y31" s="91">
        <f t="shared" si="20"/>
        <v>0.87826086956521743</v>
      </c>
      <c r="Z31" s="81">
        <f t="shared" si="21"/>
        <v>28</v>
      </c>
      <c r="AA31" s="91">
        <f t="shared" si="22"/>
        <v>0.12173913043478261</v>
      </c>
    </row>
    <row r="32" spans="1:27" x14ac:dyDescent="0.25">
      <c r="A32" s="63" t="s">
        <v>53</v>
      </c>
      <c r="B32" s="35">
        <v>15</v>
      </c>
      <c r="C32" s="35">
        <v>13</v>
      </c>
      <c r="D32" s="91">
        <f t="shared" si="12"/>
        <v>0.8666666666666667</v>
      </c>
      <c r="E32" s="64">
        <f t="shared" si="13"/>
        <v>2</v>
      </c>
      <c r="F32" s="91">
        <f t="shared" si="14"/>
        <v>0.13333333333333333</v>
      </c>
      <c r="G32" s="25"/>
      <c r="H32" s="63" t="s">
        <v>53</v>
      </c>
      <c r="I32" s="35"/>
      <c r="J32" s="35"/>
      <c r="K32" s="34" t="e">
        <f t="shared" si="23"/>
        <v>#DIV/0!</v>
      </c>
      <c r="L32" s="81">
        <f t="shared" si="15"/>
        <v>0</v>
      </c>
      <c r="M32" s="34" t="e">
        <f t="shared" si="16"/>
        <v>#DIV/0!</v>
      </c>
      <c r="N32" s="26"/>
      <c r="O32" s="63" t="s">
        <v>53</v>
      </c>
      <c r="P32" s="35">
        <v>15</v>
      </c>
      <c r="Q32" s="35">
        <v>12</v>
      </c>
      <c r="R32" s="91">
        <f t="shared" si="17"/>
        <v>0.8</v>
      </c>
      <c r="S32" s="81">
        <f t="shared" si="18"/>
        <v>3</v>
      </c>
      <c r="T32" s="91">
        <f t="shared" si="19"/>
        <v>0.2</v>
      </c>
      <c r="U32" s="26"/>
      <c r="V32" s="63" t="s">
        <v>53</v>
      </c>
      <c r="W32" s="35">
        <v>39</v>
      </c>
      <c r="X32" s="81">
        <v>37</v>
      </c>
      <c r="Y32" s="91">
        <f t="shared" si="20"/>
        <v>0.94871794871794868</v>
      </c>
      <c r="Z32" s="81">
        <f t="shared" si="21"/>
        <v>2</v>
      </c>
      <c r="AA32" s="91">
        <f t="shared" si="22"/>
        <v>5.128205128205128E-2</v>
      </c>
    </row>
    <row r="33" spans="1:27" x14ac:dyDescent="0.25">
      <c r="A33" s="63" t="s">
        <v>54</v>
      </c>
      <c r="B33" s="35">
        <v>7</v>
      </c>
      <c r="C33" s="35">
        <v>7</v>
      </c>
      <c r="D33" s="91">
        <f t="shared" si="12"/>
        <v>1</v>
      </c>
      <c r="E33" s="64">
        <f t="shared" si="13"/>
        <v>0</v>
      </c>
      <c r="F33" s="91">
        <f t="shared" si="14"/>
        <v>0</v>
      </c>
      <c r="G33" s="25"/>
      <c r="H33" s="63" t="s">
        <v>54</v>
      </c>
      <c r="I33" s="35"/>
      <c r="J33" s="35"/>
      <c r="K33" s="34" t="e">
        <f t="shared" si="23"/>
        <v>#DIV/0!</v>
      </c>
      <c r="L33" s="81">
        <f t="shared" si="15"/>
        <v>0</v>
      </c>
      <c r="M33" s="34" t="e">
        <f t="shared" si="16"/>
        <v>#DIV/0!</v>
      </c>
      <c r="N33" s="26"/>
      <c r="O33" s="63" t="s">
        <v>54</v>
      </c>
      <c r="P33" s="35">
        <v>6</v>
      </c>
      <c r="Q33" s="35">
        <v>6</v>
      </c>
      <c r="R33" s="91">
        <f t="shared" si="17"/>
        <v>1</v>
      </c>
      <c r="S33" s="81">
        <f t="shared" si="18"/>
        <v>0</v>
      </c>
      <c r="T33" s="91">
        <f t="shared" si="19"/>
        <v>0</v>
      </c>
      <c r="U33" s="26"/>
      <c r="V33" s="63" t="s">
        <v>54</v>
      </c>
      <c r="W33" s="35">
        <v>11</v>
      </c>
      <c r="X33" s="81">
        <v>9</v>
      </c>
      <c r="Y33" s="91">
        <f t="shared" si="20"/>
        <v>0.81818181818181823</v>
      </c>
      <c r="Z33" s="81">
        <f t="shared" si="21"/>
        <v>2</v>
      </c>
      <c r="AA33" s="91">
        <f t="shared" si="22"/>
        <v>0.18181818181818182</v>
      </c>
    </row>
    <row r="34" spans="1:27" x14ac:dyDescent="0.25">
      <c r="A34" s="63" t="s">
        <v>55</v>
      </c>
      <c r="B34" s="35">
        <v>2</v>
      </c>
      <c r="C34" s="35">
        <v>2</v>
      </c>
      <c r="D34" s="91">
        <f t="shared" si="12"/>
        <v>1</v>
      </c>
      <c r="E34" s="64">
        <f t="shared" si="13"/>
        <v>0</v>
      </c>
      <c r="F34" s="91">
        <f t="shared" si="14"/>
        <v>0</v>
      </c>
      <c r="G34" s="25"/>
      <c r="H34" s="63" t="s">
        <v>55</v>
      </c>
      <c r="I34" s="35"/>
      <c r="J34" s="35"/>
      <c r="K34" s="34" t="e">
        <f t="shared" si="23"/>
        <v>#DIV/0!</v>
      </c>
      <c r="L34" s="81">
        <f t="shared" si="15"/>
        <v>0</v>
      </c>
      <c r="M34" s="34" t="e">
        <f t="shared" si="16"/>
        <v>#DIV/0!</v>
      </c>
      <c r="N34" s="26"/>
      <c r="O34" s="63" t="s">
        <v>55</v>
      </c>
      <c r="P34" s="35">
        <v>7</v>
      </c>
      <c r="Q34" s="35">
        <v>7</v>
      </c>
      <c r="R34" s="91">
        <f t="shared" si="17"/>
        <v>1</v>
      </c>
      <c r="S34" s="81">
        <f t="shared" si="18"/>
        <v>0</v>
      </c>
      <c r="T34" s="91">
        <f t="shared" si="19"/>
        <v>0</v>
      </c>
      <c r="U34" s="26"/>
      <c r="V34" s="63" t="s">
        <v>55</v>
      </c>
      <c r="W34" s="35">
        <v>6</v>
      </c>
      <c r="X34" s="81">
        <v>6</v>
      </c>
      <c r="Y34" s="91">
        <f>IFERROR(+X34/W34,"0.00"%)</f>
        <v>1</v>
      </c>
      <c r="Z34" s="81">
        <f t="shared" si="21"/>
        <v>0</v>
      </c>
      <c r="AA34" s="91">
        <f>IFERROR(+Z34/W34,"0%")</f>
        <v>0</v>
      </c>
    </row>
    <row r="35" spans="1:27" x14ac:dyDescent="0.25">
      <c r="A35" s="63" t="s">
        <v>15</v>
      </c>
      <c r="B35" s="65">
        <f>SUM(B25:B34)</f>
        <v>1387</v>
      </c>
      <c r="C35" s="65">
        <f>SUM(C25:C34)</f>
        <v>1275</v>
      </c>
      <c r="D35" s="92">
        <f t="shared" si="12"/>
        <v>0.91925018024513339</v>
      </c>
      <c r="E35" s="76">
        <f t="shared" si="13"/>
        <v>112</v>
      </c>
      <c r="F35" s="92">
        <f t="shared" si="14"/>
        <v>8.0749819754866614E-2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 t="e">
        <f t="shared" si="23"/>
        <v>#DIV/0!</v>
      </c>
      <c r="L35" s="36">
        <f t="shared" si="15"/>
        <v>0</v>
      </c>
      <c r="M35" s="36" t="e">
        <f t="shared" si="16"/>
        <v>#DIV/0!</v>
      </c>
      <c r="N35" s="26"/>
      <c r="O35" s="63" t="s">
        <v>15</v>
      </c>
      <c r="P35" s="65">
        <f>SUM(P25:P34)</f>
        <v>1175</v>
      </c>
      <c r="Q35" s="65">
        <f>SUM(Q25:Q34)</f>
        <v>1150</v>
      </c>
      <c r="R35" s="92">
        <f t="shared" si="17"/>
        <v>0.97872340425531912</v>
      </c>
      <c r="S35" s="94">
        <f t="shared" si="18"/>
        <v>25</v>
      </c>
      <c r="T35" s="92">
        <f t="shared" si="19"/>
        <v>2.1276595744680851E-2</v>
      </c>
      <c r="U35" s="26"/>
      <c r="V35" s="63" t="s">
        <v>15</v>
      </c>
      <c r="W35" s="65">
        <f>SUM(W25:W34)</f>
        <v>1253</v>
      </c>
      <c r="X35" s="65">
        <f>SUM(X25:X34)</f>
        <v>1205</v>
      </c>
      <c r="Y35" s="92">
        <f t="shared" si="20"/>
        <v>0.96169193934557062</v>
      </c>
      <c r="Z35" s="94">
        <f t="shared" si="21"/>
        <v>48</v>
      </c>
      <c r="AA35" s="92">
        <f t="shared" si="22"/>
        <v>3.830806065442937E-2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7" t="s">
        <v>56</v>
      </c>
      <c r="B37" s="137" t="s">
        <v>26</v>
      </c>
      <c r="C37" s="137" t="s">
        <v>27</v>
      </c>
      <c r="D37" s="136" t="s">
        <v>28</v>
      </c>
      <c r="E37" s="137" t="s">
        <v>29</v>
      </c>
      <c r="F37" s="136" t="s">
        <v>30</v>
      </c>
      <c r="G37" s="25"/>
      <c r="H37" s="137" t="s">
        <v>56</v>
      </c>
      <c r="I37" s="137" t="s">
        <v>26</v>
      </c>
      <c r="J37" s="137" t="s">
        <v>27</v>
      </c>
      <c r="K37" s="136" t="s">
        <v>28</v>
      </c>
      <c r="L37" s="137" t="s">
        <v>29</v>
      </c>
      <c r="M37" s="136" t="s">
        <v>30</v>
      </c>
      <c r="N37" s="26"/>
      <c r="O37" s="137" t="s">
        <v>56</v>
      </c>
      <c r="P37" s="137" t="s">
        <v>26</v>
      </c>
      <c r="Q37" s="137" t="s">
        <v>27</v>
      </c>
      <c r="R37" s="136" t="s">
        <v>28</v>
      </c>
      <c r="S37" s="137" t="s">
        <v>29</v>
      </c>
      <c r="T37" s="136" t="s">
        <v>30</v>
      </c>
      <c r="U37" s="26"/>
      <c r="V37" s="137" t="s">
        <v>56</v>
      </c>
      <c r="W37" s="137" t="s">
        <v>26</v>
      </c>
      <c r="X37" s="137" t="s">
        <v>27</v>
      </c>
      <c r="Y37" s="136" t="s">
        <v>28</v>
      </c>
      <c r="Z37" s="137" t="s">
        <v>29</v>
      </c>
      <c r="AA37" s="136" t="s">
        <v>30</v>
      </c>
    </row>
    <row r="38" spans="1:27" x14ac:dyDescent="0.25">
      <c r="A38" s="137"/>
      <c r="B38" s="137"/>
      <c r="C38" s="137"/>
      <c r="D38" s="136"/>
      <c r="E38" s="137"/>
      <c r="F38" s="136"/>
      <c r="G38" s="25"/>
      <c r="H38" s="137"/>
      <c r="I38" s="137"/>
      <c r="J38" s="137"/>
      <c r="K38" s="136"/>
      <c r="L38" s="137"/>
      <c r="M38" s="136"/>
      <c r="N38" s="26"/>
      <c r="O38" s="137"/>
      <c r="P38" s="137"/>
      <c r="Q38" s="137"/>
      <c r="R38" s="136"/>
      <c r="S38" s="137"/>
      <c r="T38" s="136"/>
      <c r="U38" s="26"/>
      <c r="V38" s="137"/>
      <c r="W38" s="137"/>
      <c r="X38" s="137"/>
      <c r="Y38" s="136"/>
      <c r="Z38" s="137"/>
      <c r="AA38" s="136"/>
    </row>
    <row r="39" spans="1:27" x14ac:dyDescent="0.25">
      <c r="A39" s="72" t="s">
        <v>57</v>
      </c>
      <c r="B39" s="38">
        <v>2517</v>
      </c>
      <c r="C39" s="38">
        <v>2355</v>
      </c>
      <c r="D39" s="87">
        <f t="shared" ref="D39:D47" si="24">+C39/B39</f>
        <v>0.93563766388557812</v>
      </c>
      <c r="E39" s="73">
        <f t="shared" ref="E39:E47" si="25">+B39-C39</f>
        <v>162</v>
      </c>
      <c r="F39" s="87">
        <f t="shared" ref="F39:F47" si="26">+E39/B39</f>
        <v>6.4362336114421936E-2</v>
      </c>
      <c r="G39" s="25"/>
      <c r="H39" s="72" t="s">
        <v>57</v>
      </c>
      <c r="I39" s="38"/>
      <c r="J39" s="38"/>
      <c r="K39" s="39" t="e">
        <f>+J39/I39</f>
        <v>#DIV/0!</v>
      </c>
      <c r="L39" s="40">
        <f t="shared" ref="L39:L47" si="27">+I39-J39</f>
        <v>0</v>
      </c>
      <c r="M39" s="39" t="e">
        <f t="shared" ref="M39:M47" si="28">+L39/I39</f>
        <v>#DIV/0!</v>
      </c>
      <c r="N39" s="26"/>
      <c r="O39" s="72" t="s">
        <v>57</v>
      </c>
      <c r="P39" s="38">
        <v>1762</v>
      </c>
      <c r="Q39" s="38">
        <v>1719</v>
      </c>
      <c r="R39" s="87">
        <f t="shared" ref="R39:R47" si="29">+Q39/P39</f>
        <v>0.97559591373439269</v>
      </c>
      <c r="S39" s="40">
        <f t="shared" ref="S39:S47" si="30">+P39-Q39</f>
        <v>43</v>
      </c>
      <c r="T39" s="87">
        <f t="shared" ref="T39:T47" si="31">+S39/P39</f>
        <v>2.4404086265607264E-2</v>
      </c>
      <c r="U39" s="26"/>
      <c r="V39" s="72" t="s">
        <v>57</v>
      </c>
      <c r="W39" s="38">
        <v>1190</v>
      </c>
      <c r="X39" s="40">
        <v>1149</v>
      </c>
      <c r="Y39" s="87">
        <f t="shared" ref="Y39:Y47" si="32">+X39/W39</f>
        <v>0.96554621848739497</v>
      </c>
      <c r="Z39" s="40">
        <f t="shared" ref="Z39:Z47" si="33">+W39-X39</f>
        <v>41</v>
      </c>
      <c r="AA39" s="87">
        <f t="shared" ref="AA39:AA47" si="34">+Z39/W39</f>
        <v>3.4453781512605045E-2</v>
      </c>
    </row>
    <row r="40" spans="1:27" x14ac:dyDescent="0.25">
      <c r="A40" s="72" t="s">
        <v>58</v>
      </c>
      <c r="B40" s="38">
        <v>3255</v>
      </c>
      <c r="C40" s="38">
        <v>3083</v>
      </c>
      <c r="D40" s="87">
        <f t="shared" si="24"/>
        <v>0.94715821812596002</v>
      </c>
      <c r="E40" s="73">
        <f t="shared" si="25"/>
        <v>172</v>
      </c>
      <c r="F40" s="87">
        <f t="shared" si="26"/>
        <v>5.2841781874039942E-2</v>
      </c>
      <c r="G40" s="25"/>
      <c r="H40" s="72" t="s">
        <v>58</v>
      </c>
      <c r="I40" s="38"/>
      <c r="J40" s="38"/>
      <c r="K40" s="39" t="e">
        <f t="shared" ref="K40:K47" si="35">+J40/I40</f>
        <v>#DIV/0!</v>
      </c>
      <c r="L40" s="40">
        <f t="shared" si="27"/>
        <v>0</v>
      </c>
      <c r="M40" s="39" t="e">
        <f t="shared" si="28"/>
        <v>#DIV/0!</v>
      </c>
      <c r="N40" s="26"/>
      <c r="O40" s="72" t="s">
        <v>58</v>
      </c>
      <c r="P40" s="38">
        <v>3067</v>
      </c>
      <c r="Q40" s="38">
        <v>3022</v>
      </c>
      <c r="R40" s="87">
        <f t="shared" si="29"/>
        <v>0.98532768177372021</v>
      </c>
      <c r="S40" s="40">
        <f t="shared" si="30"/>
        <v>45</v>
      </c>
      <c r="T40" s="87">
        <f t="shared" si="31"/>
        <v>1.4672318226279752E-2</v>
      </c>
      <c r="U40" s="26"/>
      <c r="V40" s="72" t="s">
        <v>58</v>
      </c>
      <c r="W40" s="38">
        <v>1773</v>
      </c>
      <c r="X40" s="40">
        <v>1720</v>
      </c>
      <c r="Y40" s="87">
        <f t="shared" si="32"/>
        <v>0.97010716300056399</v>
      </c>
      <c r="Z40" s="40">
        <f t="shared" si="33"/>
        <v>53</v>
      </c>
      <c r="AA40" s="87">
        <f t="shared" si="34"/>
        <v>2.9892836999435984E-2</v>
      </c>
    </row>
    <row r="41" spans="1:27" x14ac:dyDescent="0.25">
      <c r="A41" s="72" t="s">
        <v>59</v>
      </c>
      <c r="B41" s="38">
        <v>42</v>
      </c>
      <c r="C41" s="38">
        <v>40</v>
      </c>
      <c r="D41" s="87">
        <f t="shared" si="24"/>
        <v>0.95238095238095233</v>
      </c>
      <c r="E41" s="73">
        <f t="shared" si="25"/>
        <v>2</v>
      </c>
      <c r="F41" s="87">
        <f t="shared" si="26"/>
        <v>4.7619047619047616E-2</v>
      </c>
      <c r="G41" s="25"/>
      <c r="H41" s="72" t="s">
        <v>59</v>
      </c>
      <c r="I41" s="38"/>
      <c r="J41" s="38"/>
      <c r="K41" s="39" t="e">
        <f t="shared" si="35"/>
        <v>#DIV/0!</v>
      </c>
      <c r="L41" s="40">
        <f t="shared" si="27"/>
        <v>0</v>
      </c>
      <c r="M41" s="39" t="e">
        <f t="shared" si="28"/>
        <v>#DIV/0!</v>
      </c>
      <c r="N41" s="26"/>
      <c r="O41" s="72" t="s">
        <v>59</v>
      </c>
      <c r="P41" s="38">
        <v>39</v>
      </c>
      <c r="Q41" s="38">
        <v>38</v>
      </c>
      <c r="R41" s="87">
        <f t="shared" si="29"/>
        <v>0.97435897435897434</v>
      </c>
      <c r="S41" s="40">
        <f t="shared" si="30"/>
        <v>1</v>
      </c>
      <c r="T41" s="87">
        <f t="shared" si="31"/>
        <v>2.564102564102564E-2</v>
      </c>
      <c r="U41" s="26"/>
      <c r="V41" s="72" t="s">
        <v>59</v>
      </c>
      <c r="W41" s="38">
        <v>42</v>
      </c>
      <c r="X41" s="40">
        <v>39</v>
      </c>
      <c r="Y41" s="87">
        <f t="shared" si="32"/>
        <v>0.9285714285714286</v>
      </c>
      <c r="Z41" s="40">
        <f t="shared" si="33"/>
        <v>3</v>
      </c>
      <c r="AA41" s="87">
        <f t="shared" si="34"/>
        <v>7.1428571428571425E-2</v>
      </c>
    </row>
    <row r="42" spans="1:27" x14ac:dyDescent="0.25">
      <c r="A42" s="72" t="s">
        <v>60</v>
      </c>
      <c r="B42" s="38">
        <v>44</v>
      </c>
      <c r="C42" s="38">
        <v>41</v>
      </c>
      <c r="D42" s="87">
        <f t="shared" si="24"/>
        <v>0.93181818181818177</v>
      </c>
      <c r="E42" s="73">
        <f t="shared" si="25"/>
        <v>3</v>
      </c>
      <c r="F42" s="87">
        <f t="shared" si="26"/>
        <v>6.8181818181818177E-2</v>
      </c>
      <c r="G42" s="25"/>
      <c r="H42" s="72" t="s">
        <v>60</v>
      </c>
      <c r="I42" s="38"/>
      <c r="J42" s="38"/>
      <c r="K42" s="39" t="e">
        <f t="shared" si="35"/>
        <v>#DIV/0!</v>
      </c>
      <c r="L42" s="40">
        <f t="shared" si="27"/>
        <v>0</v>
      </c>
      <c r="M42" s="39" t="e">
        <f t="shared" si="28"/>
        <v>#DIV/0!</v>
      </c>
      <c r="N42" s="26"/>
      <c r="O42" s="72" t="s">
        <v>60</v>
      </c>
      <c r="P42" s="38">
        <v>35</v>
      </c>
      <c r="Q42" s="38">
        <v>35</v>
      </c>
      <c r="R42" s="87">
        <f t="shared" si="29"/>
        <v>1</v>
      </c>
      <c r="S42" s="40">
        <f t="shared" si="30"/>
        <v>0</v>
      </c>
      <c r="T42" s="87">
        <f t="shared" si="31"/>
        <v>0</v>
      </c>
      <c r="U42" s="26"/>
      <c r="V42" s="72" t="s">
        <v>60</v>
      </c>
      <c r="W42" s="38">
        <v>101</v>
      </c>
      <c r="X42" s="40">
        <v>97</v>
      </c>
      <c r="Y42" s="87">
        <f t="shared" si="32"/>
        <v>0.96039603960396036</v>
      </c>
      <c r="Z42" s="40">
        <f t="shared" si="33"/>
        <v>4</v>
      </c>
      <c r="AA42" s="87">
        <f t="shared" si="34"/>
        <v>3.9603960396039604E-2</v>
      </c>
    </row>
    <row r="43" spans="1:27" x14ac:dyDescent="0.25">
      <c r="A43" s="72" t="s">
        <v>81</v>
      </c>
      <c r="B43" s="38">
        <v>256</v>
      </c>
      <c r="C43" s="38">
        <v>241</v>
      </c>
      <c r="D43" s="87">
        <f t="shared" si="24"/>
        <v>0.94140625</v>
      </c>
      <c r="E43" s="73">
        <f t="shared" si="25"/>
        <v>15</v>
      </c>
      <c r="F43" s="87">
        <f t="shared" si="26"/>
        <v>5.859375E-2</v>
      </c>
      <c r="G43" s="25"/>
      <c r="H43" s="72" t="s">
        <v>81</v>
      </c>
      <c r="I43" s="38"/>
      <c r="J43" s="38"/>
      <c r="K43" s="39" t="e">
        <f t="shared" si="35"/>
        <v>#DIV/0!</v>
      </c>
      <c r="L43" s="40">
        <f t="shared" si="27"/>
        <v>0</v>
      </c>
      <c r="M43" s="39" t="e">
        <f t="shared" si="28"/>
        <v>#DIV/0!</v>
      </c>
      <c r="N43" s="26"/>
      <c r="O43" s="72" t="s">
        <v>81</v>
      </c>
      <c r="P43" s="38">
        <v>281</v>
      </c>
      <c r="Q43" s="38">
        <v>277</v>
      </c>
      <c r="R43" s="87">
        <f t="shared" si="29"/>
        <v>0.98576512455516019</v>
      </c>
      <c r="S43" s="40">
        <f t="shared" si="30"/>
        <v>4</v>
      </c>
      <c r="T43" s="87">
        <f t="shared" si="31"/>
        <v>1.4234875444839857E-2</v>
      </c>
      <c r="U43" s="26"/>
      <c r="V43" s="72" t="s">
        <v>81</v>
      </c>
      <c r="W43" s="38">
        <v>246</v>
      </c>
      <c r="X43" s="40">
        <v>243</v>
      </c>
      <c r="Y43" s="87">
        <f t="shared" si="32"/>
        <v>0.98780487804878048</v>
      </c>
      <c r="Z43" s="40">
        <f t="shared" si="33"/>
        <v>3</v>
      </c>
      <c r="AA43" s="87">
        <f t="shared" si="34"/>
        <v>1.2195121951219513E-2</v>
      </c>
    </row>
    <row r="44" spans="1:27" x14ac:dyDescent="0.25">
      <c r="A44" s="72" t="s">
        <v>62</v>
      </c>
      <c r="B44" s="38">
        <v>25</v>
      </c>
      <c r="C44" s="38">
        <v>23</v>
      </c>
      <c r="D44" s="87">
        <f t="shared" si="24"/>
        <v>0.92</v>
      </c>
      <c r="E44" s="73">
        <f t="shared" si="25"/>
        <v>2</v>
      </c>
      <c r="F44" s="87">
        <f t="shared" si="26"/>
        <v>0.08</v>
      </c>
      <c r="G44" s="25"/>
      <c r="H44" s="72" t="s">
        <v>62</v>
      </c>
      <c r="I44" s="38"/>
      <c r="J44" s="38"/>
      <c r="K44" s="39" t="e">
        <f t="shared" si="35"/>
        <v>#DIV/0!</v>
      </c>
      <c r="L44" s="40">
        <f t="shared" si="27"/>
        <v>0</v>
      </c>
      <c r="M44" s="39" t="e">
        <f t="shared" si="28"/>
        <v>#DIV/0!</v>
      </c>
      <c r="N44" s="26"/>
      <c r="O44" s="72" t="s">
        <v>62</v>
      </c>
      <c r="P44" s="38">
        <v>37</v>
      </c>
      <c r="Q44" s="38">
        <v>36</v>
      </c>
      <c r="R44" s="87">
        <f t="shared" si="29"/>
        <v>0.97297297297297303</v>
      </c>
      <c r="S44" s="40">
        <f t="shared" si="30"/>
        <v>1</v>
      </c>
      <c r="T44" s="87">
        <f t="shared" si="31"/>
        <v>2.7027027027027029E-2</v>
      </c>
      <c r="U44" s="26"/>
      <c r="V44" s="72" t="s">
        <v>62</v>
      </c>
      <c r="W44" s="38">
        <v>37</v>
      </c>
      <c r="X44" s="40">
        <v>36</v>
      </c>
      <c r="Y44" s="87">
        <f t="shared" si="32"/>
        <v>0.97297297297297303</v>
      </c>
      <c r="Z44" s="40">
        <f t="shared" si="33"/>
        <v>1</v>
      </c>
      <c r="AA44" s="87">
        <f t="shared" si="34"/>
        <v>2.7027027027027029E-2</v>
      </c>
    </row>
    <row r="45" spans="1:27" x14ac:dyDescent="0.25">
      <c r="A45" s="72" t="s">
        <v>63</v>
      </c>
      <c r="B45" s="38">
        <v>257</v>
      </c>
      <c r="C45" s="38">
        <v>236</v>
      </c>
      <c r="D45" s="87">
        <f t="shared" si="24"/>
        <v>0.91828793774319062</v>
      </c>
      <c r="E45" s="73">
        <f t="shared" si="25"/>
        <v>21</v>
      </c>
      <c r="F45" s="87">
        <f t="shared" si="26"/>
        <v>8.171206225680934E-2</v>
      </c>
      <c r="G45" s="25"/>
      <c r="H45" s="72" t="s">
        <v>63</v>
      </c>
      <c r="I45" s="38"/>
      <c r="J45" s="38"/>
      <c r="K45" s="39" t="e">
        <f t="shared" si="35"/>
        <v>#DIV/0!</v>
      </c>
      <c r="L45" s="40">
        <f t="shared" si="27"/>
        <v>0</v>
      </c>
      <c r="M45" s="39" t="e">
        <f t="shared" si="28"/>
        <v>#DIV/0!</v>
      </c>
      <c r="N45" s="26"/>
      <c r="O45" s="72" t="s">
        <v>63</v>
      </c>
      <c r="P45" s="38">
        <v>240</v>
      </c>
      <c r="Q45" s="38">
        <v>238</v>
      </c>
      <c r="R45" s="87">
        <f t="shared" si="29"/>
        <v>0.9916666666666667</v>
      </c>
      <c r="S45" s="40">
        <f t="shared" si="30"/>
        <v>2</v>
      </c>
      <c r="T45" s="87">
        <f t="shared" si="31"/>
        <v>8.3333333333333332E-3</v>
      </c>
      <c r="U45" s="26"/>
      <c r="V45" s="72" t="s">
        <v>63</v>
      </c>
      <c r="W45" s="38">
        <v>172</v>
      </c>
      <c r="X45" s="40">
        <v>165</v>
      </c>
      <c r="Y45" s="87">
        <f t="shared" si="32"/>
        <v>0.95930232558139539</v>
      </c>
      <c r="Z45" s="40">
        <f t="shared" si="33"/>
        <v>7</v>
      </c>
      <c r="AA45" s="87">
        <f t="shared" si="34"/>
        <v>4.0697674418604654E-2</v>
      </c>
    </row>
    <row r="46" spans="1:27" x14ac:dyDescent="0.25">
      <c r="A46" s="72" t="s">
        <v>64</v>
      </c>
      <c r="B46" s="38">
        <v>258</v>
      </c>
      <c r="C46" s="38">
        <v>237</v>
      </c>
      <c r="D46" s="87">
        <f t="shared" si="24"/>
        <v>0.91860465116279066</v>
      </c>
      <c r="E46" s="73">
        <f t="shared" si="25"/>
        <v>21</v>
      </c>
      <c r="F46" s="87">
        <f t="shared" si="26"/>
        <v>8.1395348837209308E-2</v>
      </c>
      <c r="G46" s="25"/>
      <c r="H46" s="72" t="s">
        <v>64</v>
      </c>
      <c r="I46" s="38"/>
      <c r="J46" s="38"/>
      <c r="K46" s="39" t="e">
        <f t="shared" si="35"/>
        <v>#DIV/0!</v>
      </c>
      <c r="L46" s="40">
        <f t="shared" si="27"/>
        <v>0</v>
      </c>
      <c r="M46" s="39" t="e">
        <f t="shared" si="28"/>
        <v>#DIV/0!</v>
      </c>
      <c r="N46" s="26"/>
      <c r="O46" s="72" t="s">
        <v>64</v>
      </c>
      <c r="P46" s="38">
        <v>236</v>
      </c>
      <c r="Q46" s="38">
        <v>230</v>
      </c>
      <c r="R46" s="87">
        <f t="shared" si="29"/>
        <v>0.97457627118644063</v>
      </c>
      <c r="S46" s="40">
        <f t="shared" si="30"/>
        <v>6</v>
      </c>
      <c r="T46" s="87">
        <f t="shared" si="31"/>
        <v>2.5423728813559324E-2</v>
      </c>
      <c r="U46" s="26"/>
      <c r="V46" s="72" t="s">
        <v>64</v>
      </c>
      <c r="W46" s="38">
        <v>195</v>
      </c>
      <c r="X46" s="40">
        <v>189</v>
      </c>
      <c r="Y46" s="87">
        <f t="shared" si="32"/>
        <v>0.96923076923076923</v>
      </c>
      <c r="Z46" s="40">
        <f t="shared" si="33"/>
        <v>6</v>
      </c>
      <c r="AA46" s="87">
        <f t="shared" si="34"/>
        <v>3.0769230769230771E-2</v>
      </c>
    </row>
    <row r="47" spans="1:27" x14ac:dyDescent="0.25">
      <c r="A47" s="72" t="s">
        <v>15</v>
      </c>
      <c r="B47" s="74">
        <f>SUM(B39:B46)</f>
        <v>6654</v>
      </c>
      <c r="C47" s="74">
        <f>SUM(C39:C46)</f>
        <v>6256</v>
      </c>
      <c r="D47" s="88">
        <f t="shared" si="24"/>
        <v>0.94018635407273821</v>
      </c>
      <c r="E47" s="75">
        <f t="shared" si="25"/>
        <v>398</v>
      </c>
      <c r="F47" s="88">
        <f t="shared" si="26"/>
        <v>5.9813645927261801E-2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 t="e">
        <f t="shared" si="35"/>
        <v>#DIV/0!</v>
      </c>
      <c r="L47" s="41">
        <f t="shared" si="27"/>
        <v>0</v>
      </c>
      <c r="M47" s="41" t="e">
        <f t="shared" si="28"/>
        <v>#DIV/0!</v>
      </c>
      <c r="N47" s="26"/>
      <c r="O47" s="72" t="s">
        <v>15</v>
      </c>
      <c r="P47" s="74">
        <f>SUM(P39:P46)</f>
        <v>5697</v>
      </c>
      <c r="Q47" s="74">
        <f>SUM(Q39:Q46)</f>
        <v>5595</v>
      </c>
      <c r="R47" s="88">
        <f t="shared" si="29"/>
        <v>0.98209583991574512</v>
      </c>
      <c r="S47" s="84">
        <f t="shared" si="30"/>
        <v>102</v>
      </c>
      <c r="T47" s="88">
        <f t="shared" si="31"/>
        <v>1.7904160084254869E-2</v>
      </c>
      <c r="U47" s="26"/>
      <c r="V47" s="72" t="s">
        <v>15</v>
      </c>
      <c r="W47" s="74">
        <f>SUM(W39:W46)</f>
        <v>3756</v>
      </c>
      <c r="X47" s="74">
        <f>SUM(X39:X46)</f>
        <v>3638</v>
      </c>
      <c r="Y47" s="88">
        <f t="shared" si="32"/>
        <v>0.96858359957401496</v>
      </c>
      <c r="Z47" s="84">
        <f t="shared" si="33"/>
        <v>118</v>
      </c>
      <c r="AA47" s="88">
        <f t="shared" si="34"/>
        <v>3.1416400425985092E-2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10427</v>
      </c>
      <c r="C49" s="44">
        <f>SUM(C47,C35,C21)</f>
        <v>9792</v>
      </c>
      <c r="D49" s="58">
        <f>+C49/B49</f>
        <v>0.93910041239090825</v>
      </c>
      <c r="E49" s="79">
        <f>+B49-C49</f>
        <v>635</v>
      </c>
      <c r="F49" s="59">
        <f>+E49/B49</f>
        <v>6.0899587609091782E-2</v>
      </c>
      <c r="G49" s="25"/>
      <c r="H49" s="43" t="s">
        <v>15</v>
      </c>
      <c r="I49" s="44">
        <f>+'TOTAL POR MES DICIEMBRE'!B51</f>
        <v>24929</v>
      </c>
      <c r="J49" s="44">
        <f>+'TOTAL POR MES DICIEMBRE'!C51</f>
        <v>24645</v>
      </c>
      <c r="K49" s="58">
        <f t="shared" ref="K49" si="36">+J49/I49</f>
        <v>0.98860764571382731</v>
      </c>
      <c r="L49" s="79">
        <f t="shared" ref="L49" si="37">+I49-J49</f>
        <v>284</v>
      </c>
      <c r="M49" s="59">
        <f t="shared" ref="M49" si="38">+L49/I49</f>
        <v>1.139235428617273E-2</v>
      </c>
      <c r="N49" s="26"/>
      <c r="O49" s="43" t="s">
        <v>15</v>
      </c>
      <c r="P49" s="47">
        <f>SUM(P47,P35,P21)</f>
        <v>9179</v>
      </c>
      <c r="Q49" s="47">
        <f>SUM(Q47,Q35,Q21)</f>
        <v>9018</v>
      </c>
      <c r="R49" s="58">
        <f>+Q49/P49</f>
        <v>0.98245996295892801</v>
      </c>
      <c r="S49" s="79">
        <f>SUM(S47,S35,S21)</f>
        <v>161</v>
      </c>
      <c r="T49" s="59">
        <f>+S49/P49</f>
        <v>1.7540037041072012E-2</v>
      </c>
      <c r="U49" s="26"/>
      <c r="V49" s="43" t="s">
        <v>15</v>
      </c>
      <c r="W49" s="44">
        <f>SUM(W47,W35,W21)</f>
        <v>6492</v>
      </c>
      <c r="X49" s="44">
        <f>SUM(X47,X35,X21)</f>
        <v>6291</v>
      </c>
      <c r="Y49" s="58">
        <f>+X49/W49</f>
        <v>0.96903881700554528</v>
      </c>
      <c r="Z49" s="79">
        <f>SUM(Z47,Z35,Z21)</f>
        <v>201</v>
      </c>
      <c r="AA49" s="59">
        <f>+Z49/W49</f>
        <v>3.0961182994454713E-2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  <row r="52" spans="1:27" x14ac:dyDescent="0.25">
      <c r="B52" s="60"/>
      <c r="C52" s="60"/>
      <c r="P52" s="60"/>
      <c r="Q52" s="60"/>
      <c r="W52" s="60"/>
      <c r="X52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TOTAL POR MES OCTUBRE</vt:lpstr>
      <vt:lpstr>TOTAL POR MES NOVIEMBRE</vt:lpstr>
      <vt:lpstr>TOTAL POR MES DICIEMBRE</vt:lpstr>
      <vt:lpstr>TOTAL OCTUBRE POR REGIÓN</vt:lpstr>
      <vt:lpstr>TOTAL NOVIEMBRE POR REGIÓN</vt:lpstr>
      <vt:lpstr>TOTAL DICIEMBRE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Richard R. Montilla Montero</cp:lastModifiedBy>
  <cp:lastPrinted>2018-05-08T16:34:23Z</cp:lastPrinted>
  <dcterms:created xsi:type="dcterms:W3CDTF">2018-05-08T16:08:15Z</dcterms:created>
  <dcterms:modified xsi:type="dcterms:W3CDTF">2021-01-18T13:03:46Z</dcterms:modified>
</cp:coreProperties>
</file>