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cruz\Desktop\Estados\Estados y Reporte 2022\Ejecucion Presupuestaria\AGOSTO\"/>
    </mc:Choice>
  </mc:AlternateContent>
  <bookViews>
    <workbookView xWindow="0" yWindow="0" windowWidth="20490" windowHeight="7455" activeTab="2"/>
  </bookViews>
  <sheets>
    <sheet name="Ejecucion" sheetId="7" r:id="rId1"/>
    <sheet name="Variacion" sheetId="2" r:id="rId2"/>
    <sheet name="Transparencia" sheetId="3" r:id="rId3"/>
    <sheet name="Flujo" sheetId="4" r:id="rId4"/>
  </sheets>
  <externalReferences>
    <externalReference r:id="rId5"/>
  </externalReferences>
  <definedNames>
    <definedName name="_xlnm.Print_Area" localSheetId="3">Flujo!$A$2:$O$65</definedName>
    <definedName name="_xlnm.Print_Area" localSheetId="2">Transparencia!$A$1:$P$90</definedName>
    <definedName name="_xlnm.Print_Titles" localSheetId="2">Transparencia!$1:$6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6" i="2" l="1"/>
  <c r="C86" i="2"/>
  <c r="D61" i="2"/>
  <c r="D87" i="2" s="1"/>
  <c r="C61" i="2"/>
  <c r="C87" i="2" s="1"/>
  <c r="C18" i="2"/>
  <c r="D88" i="2" l="1"/>
  <c r="C31" i="2"/>
  <c r="C32" i="2" s="1"/>
  <c r="J41" i="4" l="1"/>
  <c r="I60" i="4" l="1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N47" i="4"/>
  <c r="M47" i="4"/>
  <c r="L47" i="4"/>
  <c r="K47" i="4"/>
  <c r="J47" i="4"/>
  <c r="I47" i="4"/>
  <c r="G47" i="4"/>
  <c r="D47" i="4"/>
  <c r="C47" i="4"/>
  <c r="P45" i="4"/>
  <c r="O45" i="4"/>
  <c r="H47" i="4"/>
  <c r="F47" i="4"/>
  <c r="E47" i="4"/>
  <c r="P44" i="4"/>
  <c r="P47" i="4" s="1"/>
  <c r="O44" i="4"/>
  <c r="O47" i="4" s="1"/>
  <c r="O40" i="4"/>
  <c r="N40" i="4"/>
  <c r="M40" i="4"/>
  <c r="L40" i="4"/>
  <c r="K40" i="4"/>
  <c r="C41" i="4"/>
  <c r="P39" i="4"/>
  <c r="O39" i="4"/>
  <c r="N39" i="4"/>
  <c r="N41" i="4" s="1"/>
  <c r="M39" i="4"/>
  <c r="L39" i="4"/>
  <c r="K39" i="4"/>
  <c r="I41" i="4"/>
  <c r="H41" i="4"/>
  <c r="G41" i="4"/>
  <c r="F41" i="4"/>
  <c r="E41" i="4"/>
  <c r="D41" i="4"/>
  <c r="P35" i="4"/>
  <c r="O35" i="4"/>
  <c r="N35" i="4"/>
  <c r="M35" i="4"/>
  <c r="L35" i="4"/>
  <c r="K35" i="4"/>
  <c r="P34" i="4"/>
  <c r="O34" i="4"/>
  <c r="N34" i="4"/>
  <c r="M34" i="4"/>
  <c r="L34" i="4"/>
  <c r="K34" i="4"/>
  <c r="O33" i="4"/>
  <c r="N33" i="4"/>
  <c r="M33" i="4"/>
  <c r="L33" i="4"/>
  <c r="K33" i="4"/>
  <c r="P32" i="4"/>
  <c r="P31" i="4" s="1"/>
  <c r="O32" i="4"/>
  <c r="O31" i="4" s="1"/>
  <c r="N32" i="4"/>
  <c r="N31" i="4" s="1"/>
  <c r="M32" i="4"/>
  <c r="M31" i="4" s="1"/>
  <c r="L32" i="4"/>
  <c r="L31" i="4" s="1"/>
  <c r="K32" i="4"/>
  <c r="K31" i="4" s="1"/>
  <c r="J36" i="4"/>
  <c r="G36" i="4"/>
  <c r="F36" i="4"/>
  <c r="C36" i="4"/>
  <c r="I36" i="4"/>
  <c r="I57" i="4" s="1"/>
  <c r="H36" i="4"/>
  <c r="E36" i="4"/>
  <c r="D36" i="4"/>
  <c r="K25" i="4"/>
  <c r="I25" i="4"/>
  <c r="G25" i="4"/>
  <c r="E25" i="4"/>
  <c r="D25" i="4"/>
  <c r="P23" i="4"/>
  <c r="P25" i="4" s="1"/>
  <c r="O23" i="4"/>
  <c r="O25" i="4" s="1"/>
  <c r="N23" i="4"/>
  <c r="N25" i="4" s="1"/>
  <c r="M23" i="4"/>
  <c r="M25" i="4" s="1"/>
  <c r="L23" i="4"/>
  <c r="L25" i="4" s="1"/>
  <c r="J25" i="4"/>
  <c r="H25" i="4"/>
  <c r="F25" i="4"/>
  <c r="C25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P15" i="4"/>
  <c r="O15" i="4"/>
  <c r="N15" i="4"/>
  <c r="M15" i="4"/>
  <c r="L15" i="4"/>
  <c r="K15" i="4"/>
  <c r="I15" i="4"/>
  <c r="H15" i="4"/>
  <c r="G15" i="4"/>
  <c r="F15" i="4"/>
  <c r="E15" i="4"/>
  <c r="D15" i="4"/>
  <c r="C15" i="4"/>
  <c r="P14" i="4"/>
  <c r="O14" i="4"/>
  <c r="N14" i="4"/>
  <c r="M14" i="4"/>
  <c r="L14" i="4"/>
  <c r="K14" i="4"/>
  <c r="I14" i="4"/>
  <c r="H14" i="4"/>
  <c r="G14" i="4"/>
  <c r="F14" i="4"/>
  <c r="E14" i="4"/>
  <c r="D14" i="4"/>
  <c r="C14" i="4"/>
  <c r="P13" i="4"/>
  <c r="O13" i="4"/>
  <c r="N13" i="4"/>
  <c r="M13" i="4"/>
  <c r="L13" i="4"/>
  <c r="K13" i="4"/>
  <c r="I13" i="4"/>
  <c r="H13" i="4"/>
  <c r="G13" i="4"/>
  <c r="F13" i="4"/>
  <c r="E13" i="4"/>
  <c r="D13" i="4"/>
  <c r="C13" i="4"/>
  <c r="P12" i="4"/>
  <c r="O12" i="4"/>
  <c r="N12" i="4"/>
  <c r="M12" i="4"/>
  <c r="L12" i="4"/>
  <c r="K12" i="4"/>
  <c r="I12" i="4"/>
  <c r="H12" i="4"/>
  <c r="G12" i="4"/>
  <c r="F12" i="4"/>
  <c r="E12" i="4"/>
  <c r="D12" i="4"/>
  <c r="C12" i="4"/>
  <c r="P11" i="4"/>
  <c r="O11" i="4"/>
  <c r="N11" i="4"/>
  <c r="M11" i="4"/>
  <c r="L11" i="4"/>
  <c r="K11" i="4"/>
  <c r="I11" i="4"/>
  <c r="H11" i="4"/>
  <c r="G11" i="4"/>
  <c r="F11" i="4"/>
  <c r="E11" i="4"/>
  <c r="D11" i="4"/>
  <c r="C11" i="4"/>
  <c r="P10" i="4"/>
  <c r="O10" i="4"/>
  <c r="N10" i="4"/>
  <c r="M10" i="4"/>
  <c r="L10" i="4"/>
  <c r="K10" i="4"/>
  <c r="J16" i="4"/>
  <c r="I10" i="4"/>
  <c r="H10" i="4"/>
  <c r="G10" i="4"/>
  <c r="F10" i="4"/>
  <c r="E10" i="4"/>
  <c r="D10" i="4"/>
  <c r="C10" i="4"/>
  <c r="H72" i="3"/>
  <c r="I72" i="3"/>
  <c r="J72" i="3"/>
  <c r="L36" i="4" l="1"/>
  <c r="E16" i="4"/>
  <c r="M16" i="4"/>
  <c r="L41" i="4"/>
  <c r="L57" i="4" s="1"/>
  <c r="I16" i="4"/>
  <c r="I27" i="4" s="1"/>
  <c r="I61" i="4" s="1"/>
  <c r="F16" i="4"/>
  <c r="N16" i="4"/>
  <c r="N27" i="4" s="1"/>
  <c r="M36" i="4"/>
  <c r="M57" i="4" s="1"/>
  <c r="K41" i="4"/>
  <c r="O41" i="4"/>
  <c r="G16" i="4"/>
  <c r="K16" i="4"/>
  <c r="K27" i="4" s="1"/>
  <c r="O16" i="4"/>
  <c r="O27" i="4" s="1"/>
  <c r="N36" i="4"/>
  <c r="N57" i="4" s="1"/>
  <c r="C16" i="4"/>
  <c r="D16" i="4"/>
  <c r="D27" i="4" s="1"/>
  <c r="H16" i="4"/>
  <c r="H27" i="4" s="1"/>
  <c r="L16" i="4"/>
  <c r="L27" i="4" s="1"/>
  <c r="P16" i="4"/>
  <c r="P27" i="4" s="1"/>
  <c r="K36" i="4"/>
  <c r="K57" i="4" s="1"/>
  <c r="O36" i="4"/>
  <c r="M41" i="4"/>
  <c r="G27" i="4"/>
  <c r="C27" i="4"/>
  <c r="C61" i="4" s="1"/>
  <c r="D60" i="4" s="1"/>
  <c r="D61" i="4" s="1"/>
  <c r="E27" i="4"/>
  <c r="M27" i="4"/>
  <c r="C57" i="4"/>
  <c r="F57" i="4"/>
  <c r="D57" i="4"/>
  <c r="E57" i="4"/>
  <c r="H57" i="4"/>
  <c r="J57" i="4"/>
  <c r="G57" i="4"/>
  <c r="F27" i="4"/>
  <c r="J27" i="4"/>
  <c r="P9" i="3"/>
  <c r="O57" i="4" l="1"/>
  <c r="C59" i="4"/>
  <c r="C66" i="4"/>
  <c r="I59" i="4"/>
  <c r="I66" i="4"/>
  <c r="J60" i="4"/>
  <c r="J61" i="4" s="1"/>
  <c r="D59" i="4"/>
  <c r="E60" i="4"/>
  <c r="E61" i="4" s="1"/>
  <c r="K60" i="4" l="1"/>
  <c r="K61" i="4" s="1"/>
  <c r="J59" i="4"/>
  <c r="E66" i="4"/>
  <c r="E59" i="4"/>
  <c r="F60" i="4"/>
  <c r="F61" i="4" s="1"/>
  <c r="P81" i="3"/>
  <c r="O80" i="3"/>
  <c r="N80" i="3"/>
  <c r="M80" i="3"/>
  <c r="L80" i="3"/>
  <c r="K80" i="3"/>
  <c r="I80" i="3"/>
  <c r="C80" i="3"/>
  <c r="B80" i="3"/>
  <c r="P79" i="3"/>
  <c r="P78" i="3"/>
  <c r="O77" i="3"/>
  <c r="N77" i="3"/>
  <c r="M77" i="3"/>
  <c r="L77" i="3"/>
  <c r="K77" i="3"/>
  <c r="I77" i="3"/>
  <c r="C77" i="3"/>
  <c r="B77" i="3"/>
  <c r="P76" i="3"/>
  <c r="O74" i="3"/>
  <c r="O82" i="3" s="1"/>
  <c r="N74" i="3"/>
  <c r="M74" i="3"/>
  <c r="L74" i="3"/>
  <c r="K74" i="3"/>
  <c r="K82" i="3" s="1"/>
  <c r="J82" i="3"/>
  <c r="I74" i="3"/>
  <c r="F82" i="3"/>
  <c r="C74" i="3"/>
  <c r="C82" i="3" s="1"/>
  <c r="B74" i="3"/>
  <c r="P71" i="3"/>
  <c r="P70" i="3"/>
  <c r="P69" i="3"/>
  <c r="P68" i="3"/>
  <c r="P67" i="3"/>
  <c r="P66" i="3"/>
  <c r="P65" i="3"/>
  <c r="P64" i="3"/>
  <c r="P63" i="3"/>
  <c r="P62" i="3"/>
  <c r="O60" i="3"/>
  <c r="N60" i="3"/>
  <c r="M60" i="3"/>
  <c r="L60" i="3"/>
  <c r="P59" i="3"/>
  <c r="P58" i="3"/>
  <c r="P57" i="3"/>
  <c r="P51" i="3"/>
  <c r="O50" i="3"/>
  <c r="N50" i="3"/>
  <c r="M50" i="3"/>
  <c r="L50" i="3"/>
  <c r="P48" i="3"/>
  <c r="P47" i="3"/>
  <c r="P46" i="3"/>
  <c r="P45" i="3"/>
  <c r="P44" i="3"/>
  <c r="P43" i="3"/>
  <c r="O42" i="3"/>
  <c r="N42" i="3"/>
  <c r="M42" i="3"/>
  <c r="L42" i="3"/>
  <c r="P39" i="3"/>
  <c r="P38" i="3"/>
  <c r="P37" i="3"/>
  <c r="O34" i="3"/>
  <c r="N34" i="3"/>
  <c r="M34" i="3"/>
  <c r="L34" i="3"/>
  <c r="P32" i="3"/>
  <c r="P29" i="3"/>
  <c r="P27" i="3"/>
  <c r="P25" i="3"/>
  <c r="O24" i="3"/>
  <c r="N24" i="3"/>
  <c r="M24" i="3"/>
  <c r="L24" i="3"/>
  <c r="O14" i="3"/>
  <c r="N14" i="3"/>
  <c r="M14" i="3"/>
  <c r="L14" i="3"/>
  <c r="O8" i="3"/>
  <c r="N8" i="3"/>
  <c r="M8" i="3"/>
  <c r="L8" i="3"/>
  <c r="B82" i="3" l="1"/>
  <c r="L82" i="3"/>
  <c r="N82" i="3"/>
  <c r="G60" i="4"/>
  <c r="G61" i="4" s="1"/>
  <c r="F59" i="4"/>
  <c r="L60" i="4"/>
  <c r="L61" i="4" s="1"/>
  <c r="K59" i="4"/>
  <c r="P15" i="3"/>
  <c r="P17" i="3"/>
  <c r="P19" i="3"/>
  <c r="P21" i="3"/>
  <c r="P23" i="3"/>
  <c r="B72" i="3"/>
  <c r="B84" i="3" s="1"/>
  <c r="G72" i="3"/>
  <c r="P31" i="3"/>
  <c r="L72" i="3"/>
  <c r="L84" i="3" s="1"/>
  <c r="P50" i="3"/>
  <c r="P52" i="3"/>
  <c r="P54" i="3"/>
  <c r="P56" i="3"/>
  <c r="P61" i="3"/>
  <c r="E82" i="3"/>
  <c r="I82" i="3"/>
  <c r="M82" i="3"/>
  <c r="P10" i="3"/>
  <c r="P11" i="3"/>
  <c r="P13" i="3"/>
  <c r="M72" i="3"/>
  <c r="P16" i="3"/>
  <c r="P18" i="3"/>
  <c r="P20" i="3"/>
  <c r="P22" i="3"/>
  <c r="P28" i="3"/>
  <c r="P30" i="3"/>
  <c r="P41" i="3"/>
  <c r="P49" i="3"/>
  <c r="N72" i="3"/>
  <c r="N84" i="3" s="1"/>
  <c r="P53" i="3"/>
  <c r="P55" i="3"/>
  <c r="P12" i="3"/>
  <c r="C72" i="3"/>
  <c r="C84" i="3" s="1"/>
  <c r="P33" i="3"/>
  <c r="P35" i="3"/>
  <c r="P36" i="3"/>
  <c r="P34" i="3"/>
  <c r="F72" i="3"/>
  <c r="F84" i="3" s="1"/>
  <c r="K72" i="3"/>
  <c r="K84" i="3" s="1"/>
  <c r="O72" i="3"/>
  <c r="O84" i="3" s="1"/>
  <c r="P77" i="3"/>
  <c r="P80" i="3"/>
  <c r="P60" i="3"/>
  <c r="P24" i="3"/>
  <c r="J84" i="3"/>
  <c r="P26" i="3"/>
  <c r="P40" i="3"/>
  <c r="P42" i="3"/>
  <c r="L59" i="4" l="1"/>
  <c r="M60" i="4"/>
  <c r="M61" i="4" s="1"/>
  <c r="H60" i="4"/>
  <c r="H61" i="4" s="1"/>
  <c r="G59" i="4"/>
  <c r="G66" i="4"/>
  <c r="P14" i="3"/>
  <c r="P8" i="3"/>
  <c r="E72" i="3"/>
  <c r="E84" i="3" s="1"/>
  <c r="I84" i="3"/>
  <c r="M84" i="3"/>
  <c r="D82" i="3"/>
  <c r="D72" i="3"/>
  <c r="P72" i="3" l="1"/>
  <c r="M59" i="4"/>
  <c r="N60" i="4"/>
  <c r="N61" i="4" s="1"/>
  <c r="H59" i="4"/>
  <c r="H66" i="4"/>
  <c r="D84" i="3"/>
  <c r="O60" i="4" l="1"/>
  <c r="O61" i="4" s="1"/>
  <c r="N59" i="4"/>
  <c r="P75" i="3"/>
  <c r="P60" i="4" l="1"/>
  <c r="O59" i="4"/>
  <c r="G82" i="3"/>
  <c r="G84" i="3" s="1"/>
  <c r="P84" i="3" s="1"/>
  <c r="P74" i="3"/>
  <c r="P82" i="3" s="1"/>
  <c r="P40" i="4" l="1"/>
  <c r="P41" i="4" s="1"/>
  <c r="P33" i="4" l="1"/>
  <c r="P36" i="4" s="1"/>
  <c r="P57" i="4" s="1"/>
  <c r="P61" i="4" s="1"/>
  <c r="P59" i="4" s="1"/>
</calcChain>
</file>

<file path=xl/comments1.xml><?xml version="1.0" encoding="utf-8"?>
<comments xmlns="http://schemas.openxmlformats.org/spreadsheetml/2006/main">
  <authors>
    <author>Sara Moreta</author>
  </authors>
  <commentList>
    <comment ref="A17" authorId="0" shapeId="0">
      <text>
        <r>
          <rPr>
            <sz val="9"/>
            <color indexed="81"/>
            <rFont val="Tahoma"/>
            <family val="2"/>
          </rPr>
          <t>Se coloca la variacion del efectivo tal cual esta</t>
        </r>
      </text>
    </comment>
  </commentList>
</comments>
</file>

<file path=xl/sharedStrings.xml><?xml version="1.0" encoding="utf-8"?>
<sst xmlns="http://schemas.openxmlformats.org/spreadsheetml/2006/main" count="834" uniqueCount="694">
  <si>
    <t>Cuenta</t>
  </si>
  <si>
    <t>CLASIFICACION</t>
  </si>
  <si>
    <t>Ejecutado</t>
  </si>
  <si>
    <t>Pagado</t>
  </si>
  <si>
    <t>Presupuestado</t>
  </si>
  <si>
    <t>Variación Acumulada</t>
  </si>
  <si>
    <t xml:space="preserve">  </t>
  </si>
  <si>
    <t>INGRESOS CORRIENTES</t>
  </si>
  <si>
    <t>4-114232</t>
  </si>
  <si>
    <t>Contribución CDT</t>
  </si>
  <si>
    <t>4-9108</t>
  </si>
  <si>
    <t>Derecho Uso del Espectro</t>
  </si>
  <si>
    <t xml:space="preserve">INTERESES </t>
  </si>
  <si>
    <t>4-161206</t>
  </si>
  <si>
    <t>Intereses Certificados Financieros</t>
  </si>
  <si>
    <t>4-16121</t>
  </si>
  <si>
    <t>Intereses Cuenta Corriente</t>
  </si>
  <si>
    <t>---</t>
  </si>
  <si>
    <t>OTROS INGRESOS</t>
  </si>
  <si>
    <t>4-9105</t>
  </si>
  <si>
    <t>Depositos no identificados</t>
  </si>
  <si>
    <t>4-9112</t>
  </si>
  <si>
    <t>Servicios Adm. y Serv. de Telecomunicaciones</t>
  </si>
  <si>
    <t>4-9113</t>
  </si>
  <si>
    <t>Intereses Indemnizatorios CDT</t>
  </si>
  <si>
    <t>4-9114</t>
  </si>
  <si>
    <t xml:space="preserve">Licitacion Publica </t>
  </si>
  <si>
    <t>4-9117</t>
  </si>
  <si>
    <t>4-9154</t>
  </si>
  <si>
    <t>Firma Digital</t>
  </si>
  <si>
    <t>4-9199</t>
  </si>
  <si>
    <t>Otros Ingresos</t>
  </si>
  <si>
    <t>TOTAL DE INGRESOS</t>
  </si>
  <si>
    <t>GASTOS CORRIENTES</t>
  </si>
  <si>
    <t>REMUNERACIONES Y CONTRIBUCIONES</t>
  </si>
  <si>
    <t>6-211</t>
  </si>
  <si>
    <t>6-2111</t>
  </si>
  <si>
    <t>REMUNERACIONES</t>
  </si>
  <si>
    <t>6-211101</t>
  </si>
  <si>
    <t>Sueldos Empleados Fijos</t>
  </si>
  <si>
    <t>Sueldos al Personal de Carácter Temporal</t>
  </si>
  <si>
    <t>6-211206</t>
  </si>
  <si>
    <t>Jornales</t>
  </si>
  <si>
    <t>6-2114</t>
  </si>
  <si>
    <t>6-211503</t>
  </si>
  <si>
    <t>Prestaciones Laborales</t>
  </si>
  <si>
    <t>6-211601</t>
  </si>
  <si>
    <t>Vacaciones</t>
  </si>
  <si>
    <t>6-212</t>
  </si>
  <si>
    <t>SOBRESUELDOS</t>
  </si>
  <si>
    <t>6-2122</t>
  </si>
  <si>
    <t>6-212201</t>
  </si>
  <si>
    <t>Compensacion Horas Extras</t>
  </si>
  <si>
    <t>6-212205</t>
  </si>
  <si>
    <t>Compensación por Servicios de Seguridad</t>
  </si>
  <si>
    <t>6-212206</t>
  </si>
  <si>
    <t>Incentivo por Rendimiento Individual (6-2141 Bono CD; 6-212209- Bono por Desempeño)</t>
  </si>
  <si>
    <t>6-214</t>
  </si>
  <si>
    <t>GRATIFICACIONES Y BONIFICACIONES</t>
  </si>
  <si>
    <t>6-214201</t>
  </si>
  <si>
    <t xml:space="preserve">Bono Escolar </t>
  </si>
  <si>
    <t>6-214202</t>
  </si>
  <si>
    <t>Gratificaciones por Pasantias</t>
  </si>
  <si>
    <t>6-214204</t>
  </si>
  <si>
    <t>Oras Gratificaciones (6-2143-Bono Vacacional; 6-2144-Bono Estudiantil 14)</t>
  </si>
  <si>
    <t>6-215</t>
  </si>
  <si>
    <t>CONTRIBUCIONES A LA SEGURIDAD SOCIAL</t>
  </si>
  <si>
    <t>6-2151</t>
  </si>
  <si>
    <t>6-2152</t>
  </si>
  <si>
    <t>6-2153</t>
  </si>
  <si>
    <t>CONTRATACION DE SERVICIOS</t>
  </si>
  <si>
    <t>6-221</t>
  </si>
  <si>
    <t>SERVICIOS BÁSICOS</t>
  </si>
  <si>
    <t>6-2213</t>
  </si>
  <si>
    <t>Teléfonos</t>
  </si>
  <si>
    <t>6-2214</t>
  </si>
  <si>
    <t>Telefax y Correo</t>
  </si>
  <si>
    <t>6-2215</t>
  </si>
  <si>
    <t>Servicio de Internet y TV por Cable</t>
  </si>
  <si>
    <t>6-2216</t>
  </si>
  <si>
    <t>Energía Eléctrica</t>
  </si>
  <si>
    <t>6-2217</t>
  </si>
  <si>
    <t xml:space="preserve">Agua </t>
  </si>
  <si>
    <t>6-2218</t>
  </si>
  <si>
    <t>Recoleccion Residuos Sólidos</t>
  </si>
  <si>
    <t>6-222</t>
  </si>
  <si>
    <t>PUBLICIDAD, IMPRESIÓN Y ENCUADERNACIÓN</t>
  </si>
  <si>
    <t>6-2221</t>
  </si>
  <si>
    <t>6-2222</t>
  </si>
  <si>
    <t>6-223</t>
  </si>
  <si>
    <t>VIÁTICOS</t>
  </si>
  <si>
    <t>6-2231</t>
  </si>
  <si>
    <t xml:space="preserve">     Viaticos dentro del Pais</t>
  </si>
  <si>
    <t xml:space="preserve">     Viaticos fuera del Pais</t>
  </si>
  <si>
    <t>6-224</t>
  </si>
  <si>
    <t>TRANSPORTE Y ALMACENAJE</t>
  </si>
  <si>
    <t>6-2241</t>
  </si>
  <si>
    <t xml:space="preserve">    Pasaje</t>
  </si>
  <si>
    <t>6-2242</t>
  </si>
  <si>
    <t xml:space="preserve">    Flete</t>
  </si>
  <si>
    <t>6-2244</t>
  </si>
  <si>
    <t xml:space="preserve">    Peaje</t>
  </si>
  <si>
    <t>6-225</t>
  </si>
  <si>
    <t>ALQUILERES Y RENTAS</t>
  </si>
  <si>
    <t>6-2251</t>
  </si>
  <si>
    <t>Alquiler y Renta de Edificios y Locales</t>
  </si>
  <si>
    <t>6-225302</t>
  </si>
  <si>
    <t>Alquiler Equipos de Cómputos</t>
  </si>
  <si>
    <t>6-2254</t>
  </si>
  <si>
    <t>Alquiler Equipo de Transporte</t>
  </si>
  <si>
    <t>6-2258</t>
  </si>
  <si>
    <t>Otros Alquileres</t>
  </si>
  <si>
    <t>Alquileres diversos</t>
  </si>
  <si>
    <t>Alquiler Planta Electrica</t>
  </si>
  <si>
    <t>Alquiler de Parqueos</t>
  </si>
  <si>
    <t>Alquiler de Estaciones Moviles</t>
  </si>
  <si>
    <t>6-2259</t>
  </si>
  <si>
    <t>Derechos de Uso</t>
  </si>
  <si>
    <t>6-225901</t>
  </si>
  <si>
    <t>Licencias Informaticas</t>
  </si>
  <si>
    <t>6-226</t>
  </si>
  <si>
    <t>SEGUROS</t>
  </si>
  <si>
    <t>6-2261</t>
  </si>
  <si>
    <t>6-2262</t>
  </si>
  <si>
    <t xml:space="preserve">     Bienes Muebles (vehículos)</t>
  </si>
  <si>
    <t>6-2263</t>
  </si>
  <si>
    <t>Seguro de Personas</t>
  </si>
  <si>
    <t>6-22631</t>
  </si>
  <si>
    <t>Seguro de Vida</t>
  </si>
  <si>
    <t>6-22632</t>
  </si>
  <si>
    <t>Seguro Salud Local</t>
  </si>
  <si>
    <t>Seguro Salud Internacional</t>
  </si>
  <si>
    <t>6-22633</t>
  </si>
  <si>
    <t>Seguro Ultimos Gastos</t>
  </si>
  <si>
    <t>6-227</t>
  </si>
  <si>
    <t>SERVICIOS DE CONSERVACIÓN, REPARACIONES MENORES E INSTALACIONES TEMPORALES</t>
  </si>
  <si>
    <t>6-2271</t>
  </si>
  <si>
    <t>Contratación de Obras Menores</t>
  </si>
  <si>
    <t>6-227101</t>
  </si>
  <si>
    <t>Obras menores en edificaciones</t>
  </si>
  <si>
    <t>6-227102</t>
  </si>
  <si>
    <t>Servicios especiales de mantenimiento y reparación</t>
  </si>
  <si>
    <t>6-227104</t>
  </si>
  <si>
    <t>Mant. y Reparación de Obras Civiles en Inst.</t>
  </si>
  <si>
    <t>6-227106</t>
  </si>
  <si>
    <t>Instalaciones Electricas</t>
  </si>
  <si>
    <t>6-2272</t>
  </si>
  <si>
    <t>Mantenimiento y Rep. de Maquinarias y Equipos</t>
  </si>
  <si>
    <t>6-227201</t>
  </si>
  <si>
    <t xml:space="preserve">Mantenimiento y Reparación de Muebles y equipo de oficina </t>
  </si>
  <si>
    <t>6-227202</t>
  </si>
  <si>
    <t xml:space="preserve">Mant. y reparación de equipo de computación </t>
  </si>
  <si>
    <t>6-227204</t>
  </si>
  <si>
    <t>Mant y Reparación equipos Sanitarios y de Laboratorios</t>
  </si>
  <si>
    <t>6-227205</t>
  </si>
  <si>
    <t>Mant. y reparación de equipos Comunicación</t>
  </si>
  <si>
    <t>6-227206</t>
  </si>
  <si>
    <t>Mantenimiento y Reparación Equipo de Transporte</t>
  </si>
  <si>
    <t>6-228</t>
  </si>
  <si>
    <t>OTROS SERVICIOS NO INCLUIDOS EN CONCEPTOS ANTERIORES</t>
  </si>
  <si>
    <t>6-2281</t>
  </si>
  <si>
    <t>Gastos Judiciales</t>
  </si>
  <si>
    <t>6-2282</t>
  </si>
  <si>
    <t>Comisiones y Gastos Bancarios</t>
  </si>
  <si>
    <t>6-2283</t>
  </si>
  <si>
    <t>Servicios Sanitarios Médicos</t>
  </si>
  <si>
    <t>6-2285</t>
  </si>
  <si>
    <t>Fumigación, Lavandería, limpieza de oficina</t>
  </si>
  <si>
    <t>6-228501</t>
  </si>
  <si>
    <t>Fumigación</t>
  </si>
  <si>
    <t>6-228502</t>
  </si>
  <si>
    <t>Lavandería</t>
  </si>
  <si>
    <t>6-228503</t>
  </si>
  <si>
    <t xml:space="preserve">Limpieza  Higiene </t>
  </si>
  <si>
    <t>6-2286</t>
  </si>
  <si>
    <t>Organización de Eventos y Festividades</t>
  </si>
  <si>
    <t>6-2287</t>
  </si>
  <si>
    <t>Servicios Técnicos y Prof. prestados</t>
  </si>
  <si>
    <t>6-228704</t>
  </si>
  <si>
    <t>Servicios de Capacitacion</t>
  </si>
  <si>
    <t>6-228705</t>
  </si>
  <si>
    <t xml:space="preserve">Servicios de Informática y sistema </t>
  </si>
  <si>
    <t>6-228706</t>
  </si>
  <si>
    <t>Otros Servicios Profesionales y Técnicos</t>
  </si>
  <si>
    <t>6-2288</t>
  </si>
  <si>
    <t xml:space="preserve"> Impuestos, Derechos y Tasas</t>
  </si>
  <si>
    <t>6-228801</t>
  </si>
  <si>
    <t xml:space="preserve">     Impuestos</t>
  </si>
  <si>
    <t>6-228803</t>
  </si>
  <si>
    <t xml:space="preserve">     Tasas</t>
  </si>
  <si>
    <t>6-229</t>
  </si>
  <si>
    <t>Otras Contrataciones de Servicios</t>
  </si>
  <si>
    <t>6-229203</t>
  </si>
  <si>
    <t>Servicios de Catering</t>
  </si>
  <si>
    <t>MATERIALES Y SUMINISTROS</t>
  </si>
  <si>
    <t>6-231</t>
  </si>
  <si>
    <t>ALIMENTOS Y PRODUCTOS AGROFORESTALES</t>
  </si>
  <si>
    <t>6-2311</t>
  </si>
  <si>
    <t>6-2313</t>
  </si>
  <si>
    <t>Productos Agroforestales y Pecuarios</t>
  </si>
  <si>
    <t>6-2314</t>
  </si>
  <si>
    <t>Madera, corcho y sus manufacturas</t>
  </si>
  <si>
    <t>6-232</t>
  </si>
  <si>
    <t>TEXTILES Y VESTUARIOS</t>
  </si>
  <si>
    <t>6-2321</t>
  </si>
  <si>
    <t>Hilados y Telas</t>
  </si>
  <si>
    <t>6-2322</t>
  </si>
  <si>
    <t>Acabados Textiles</t>
  </si>
  <si>
    <t>6-2323</t>
  </si>
  <si>
    <t xml:space="preserve">Prendas de Vestir </t>
  </si>
  <si>
    <t>6-233</t>
  </si>
  <si>
    <t>PRODUCTOS DE PAPEL, CARTÓN E IMPRESOS</t>
  </si>
  <si>
    <t>6-2332</t>
  </si>
  <si>
    <t>Papel y Cartón</t>
  </si>
  <si>
    <t>6-2333</t>
  </si>
  <si>
    <t>Productos de Artes Gráficas</t>
  </si>
  <si>
    <t>6-2334</t>
  </si>
  <si>
    <t>Libros, Revistas y Periódicos</t>
  </si>
  <si>
    <t>6-234</t>
  </si>
  <si>
    <t>PRODUCTOS FARMACÉUTICOS</t>
  </si>
  <si>
    <t>6-2341</t>
  </si>
  <si>
    <t>Productos Medicinales para uso Humano</t>
  </si>
  <si>
    <t>6-235</t>
  </si>
  <si>
    <t>PRODUCTOS DE CUERO, CAUCHO Y PLÁSTICO</t>
  </si>
  <si>
    <t>6-2353</t>
  </si>
  <si>
    <t>6-2355</t>
  </si>
  <si>
    <t>Artículos Plásticos</t>
  </si>
  <si>
    <t>6-236</t>
  </si>
  <si>
    <t>PRODUCTOS DE MINERALES, METÁLICOS Y NO METÁLICOS</t>
  </si>
  <si>
    <t>6-2361</t>
  </si>
  <si>
    <t>Productos de Cemento, Cal, Asbesto, Yeso y Arc.</t>
  </si>
  <si>
    <t>6-236101</t>
  </si>
  <si>
    <t xml:space="preserve">    Productos de Cemento</t>
  </si>
  <si>
    <t>6-236104</t>
  </si>
  <si>
    <t xml:space="preserve">    Productos de Yeso</t>
  </si>
  <si>
    <t>6-2362</t>
  </si>
  <si>
    <t>Productos de Vidrio, Loza y Porcelana</t>
  </si>
  <si>
    <t>6-236201</t>
  </si>
  <si>
    <t>Productos de Vidrio</t>
  </si>
  <si>
    <t>6-236202</t>
  </si>
  <si>
    <t>Productos de Loza</t>
  </si>
  <si>
    <t>6-2363</t>
  </si>
  <si>
    <t>Productos Metálicos y sus Derivados</t>
  </si>
  <si>
    <t>6-236304</t>
  </si>
  <si>
    <t>6-236306</t>
  </si>
  <si>
    <t>6-237</t>
  </si>
  <si>
    <t>COMBUSTIBLES, LUBRICANTES, PRODUCTOS QUÍMICOS Y CONEXOS</t>
  </si>
  <si>
    <t>6-2371</t>
  </si>
  <si>
    <t>Combustibles y Lubricantes</t>
  </si>
  <si>
    <t>6-237101</t>
  </si>
  <si>
    <t>Gasolina</t>
  </si>
  <si>
    <t>6-237102</t>
  </si>
  <si>
    <t>Gasoil</t>
  </si>
  <si>
    <t>6-237105</t>
  </si>
  <si>
    <t>Aceites y Grasas</t>
  </si>
  <si>
    <t>6-2372</t>
  </si>
  <si>
    <t>Productos Químicos y Conexos</t>
  </si>
  <si>
    <t>6-237203</t>
  </si>
  <si>
    <t>Productos Químicos de Uso Personal</t>
  </si>
  <si>
    <t>6-237205</t>
  </si>
  <si>
    <t>Insecticida, Fumigantes y Otros</t>
  </si>
  <si>
    <t>6-237206</t>
  </si>
  <si>
    <t>6-239</t>
  </si>
  <si>
    <t>PRODUCTOS Y ÚTILES VARIOS</t>
  </si>
  <si>
    <t>6-2391</t>
  </si>
  <si>
    <t xml:space="preserve">Material para Limpieza </t>
  </si>
  <si>
    <t>6-2392</t>
  </si>
  <si>
    <t>Utiles de Escritorio, Oficina e Informática</t>
  </si>
  <si>
    <t>6-2393</t>
  </si>
  <si>
    <t>6-2396</t>
  </si>
  <si>
    <t>Productos Electricos y Afines</t>
  </si>
  <si>
    <t>6-2398</t>
  </si>
  <si>
    <t>Otros Repuestos y Accesorios Menores</t>
  </si>
  <si>
    <t>6-2399</t>
  </si>
  <si>
    <t xml:space="preserve">Productos y Utiles Varios NIP </t>
  </si>
  <si>
    <t>6-24</t>
  </si>
  <si>
    <t>TRANSFERENCIAS DE CORRIENTES</t>
  </si>
  <si>
    <t>6-241</t>
  </si>
  <si>
    <t>TRANSFERENCIAS CORRIENTES AL SECTOR PRIVADO</t>
  </si>
  <si>
    <t>6-2412</t>
  </si>
  <si>
    <t>Ayudas y Donaciones</t>
  </si>
  <si>
    <t>6-241202</t>
  </si>
  <si>
    <t>Ayudas y Donaciones Ocasionales a Hogares</t>
  </si>
  <si>
    <t>6-247</t>
  </si>
  <si>
    <t>TRANSFERENCIAS CORRIENTES AL SECTOR EXTERNO</t>
  </si>
  <si>
    <t>6-2472</t>
  </si>
  <si>
    <t>Transferencias Corrientes a Organismos Intern.</t>
  </si>
  <si>
    <t>6-249</t>
  </si>
  <si>
    <t>TRANSFERENCIAS CORRIENTES DESTINADAS A OTRAS INSTITUCIONES PUBLICAS</t>
  </si>
  <si>
    <t>6-249101</t>
  </si>
  <si>
    <t>TOTAL GASTOS CORRIENTES</t>
  </si>
  <si>
    <t>6-91</t>
  </si>
  <si>
    <t>6-92</t>
  </si>
  <si>
    <t>TOTAL DE GASTOS</t>
  </si>
  <si>
    <t>1-2</t>
  </si>
  <si>
    <t>1-26</t>
  </si>
  <si>
    <t>BIENES MUEBLES, INMUEBLES E INTANGIBLES</t>
  </si>
  <si>
    <t>1-261</t>
  </si>
  <si>
    <t>MOBILIARIO Y EQUIPO</t>
  </si>
  <si>
    <t>1-261001</t>
  </si>
  <si>
    <t>Terrenos Urbanos sin Mejoras</t>
  </si>
  <si>
    <t>1-2611</t>
  </si>
  <si>
    <t>1-2613</t>
  </si>
  <si>
    <t>Equipos de Cómputo</t>
  </si>
  <si>
    <t>1-2614</t>
  </si>
  <si>
    <t>Electrodomesticos</t>
  </si>
  <si>
    <t>1-2619-001</t>
  </si>
  <si>
    <t>Activos Banco Mundial</t>
  </si>
  <si>
    <t>1-2619-002</t>
  </si>
  <si>
    <t>Otros Mobiliarios y Equipos de Oficina</t>
  </si>
  <si>
    <t>1-2619-004</t>
  </si>
  <si>
    <t>Equipos de comunicación y monitoreo</t>
  </si>
  <si>
    <t>1-262</t>
  </si>
  <si>
    <t>MOBILIARIO Y EQUIPO EDUCACIONAL Y RECREATIVO</t>
  </si>
  <si>
    <t>1-2621</t>
  </si>
  <si>
    <t>Equipos y Aparatos Audiovisuales</t>
  </si>
  <si>
    <t>1-2623</t>
  </si>
  <si>
    <t>Cámaras Fotográficas y de Video</t>
  </si>
  <si>
    <t>1-264</t>
  </si>
  <si>
    <t>VEHÍCULOS Y EQUIPO DE TRANSPORTE, TRACCIÓN Y ELEVACIÓN</t>
  </si>
  <si>
    <t>1-2641</t>
  </si>
  <si>
    <t>Automoviles y Camiones</t>
  </si>
  <si>
    <t>1-265</t>
  </si>
  <si>
    <t>MAQUINARIA, OTROS EQUIPOS Y HERRAMIENTAS</t>
  </si>
  <si>
    <t>1-2654</t>
  </si>
  <si>
    <t>Sistema de Aire Acondicionado, Calefacción  y Ref.</t>
  </si>
  <si>
    <t>1-2655</t>
  </si>
  <si>
    <t>Equipos de Comunicación, Telecomunicaciones y Señalamiento</t>
  </si>
  <si>
    <t>1-2656</t>
  </si>
  <si>
    <t>Equipos de Generación Electrica</t>
  </si>
  <si>
    <t>1-2657</t>
  </si>
  <si>
    <t>Herramientas y Máquinas- Herramientas</t>
  </si>
  <si>
    <t>1-2658</t>
  </si>
  <si>
    <t xml:space="preserve">Otros Equipos </t>
  </si>
  <si>
    <t>1-266</t>
  </si>
  <si>
    <t>EQUIPOS DE DEFENSA Y SEGURIDAD</t>
  </si>
  <si>
    <t>1-2662</t>
  </si>
  <si>
    <t>Equipos de Seguridad</t>
  </si>
  <si>
    <t>1-27</t>
  </si>
  <si>
    <t>OBRAS</t>
  </si>
  <si>
    <t>1-2731</t>
  </si>
  <si>
    <t>Construcciones En Bienes De Uso Publico Concesionados</t>
  </si>
  <si>
    <t>5</t>
  </si>
  <si>
    <t>PROYECTOS   FDT</t>
  </si>
  <si>
    <t>5-3008</t>
  </si>
  <si>
    <t>Proyecto Especial Mujeres en las TIC's - LOYOLA (PB 2017-2018)</t>
  </si>
  <si>
    <t>5-3008-001</t>
  </si>
  <si>
    <t>Matricula Academica</t>
  </si>
  <si>
    <t>5-3008-002</t>
  </si>
  <si>
    <t xml:space="preserve">Manutención de becarias </t>
  </si>
  <si>
    <t>5-4003</t>
  </si>
  <si>
    <t>Componentes Complementarios del proyecto Redes Wi-Fi de Acceso en Lugares Públicos</t>
  </si>
  <si>
    <t>5-4003-001</t>
  </si>
  <si>
    <t>Señaletica</t>
  </si>
  <si>
    <t>5-4003-003</t>
  </si>
  <si>
    <t>Servicio de Internet - Puntos WIFI</t>
  </si>
  <si>
    <t>5-5001</t>
  </si>
  <si>
    <t>Plan Nacional de Banda Ancha (PLAN BIANUAL 2021-2022)</t>
  </si>
  <si>
    <t>5-5001-003</t>
  </si>
  <si>
    <t xml:space="preserve">Proyecto de Conectividad Satelital PNBA - Instituciones en la Frontera  </t>
  </si>
  <si>
    <t>5-5002</t>
  </si>
  <si>
    <t xml:space="preserve">Proyectos Especiales (PB 2021-2022) </t>
  </si>
  <si>
    <t>5-5002-002</t>
  </si>
  <si>
    <t>PE- Radio Santa Maria "Acceso a Television Digital Terrestre"  (P-DFDT-09)</t>
  </si>
  <si>
    <t>5-5003</t>
  </si>
  <si>
    <t>Proyecto Conectar a los No Conectados (PB 2021-2022)</t>
  </si>
  <si>
    <t>5-5003-001</t>
  </si>
  <si>
    <t>5-5003-003</t>
  </si>
  <si>
    <t>Componente: Subsidio a la Demanda</t>
  </si>
  <si>
    <t>5-5003-004</t>
  </si>
  <si>
    <t>Componente: Apropiación Social y Desarrollo de Habilidades</t>
  </si>
  <si>
    <t>5-9100</t>
  </si>
  <si>
    <t>Servicios de Conectividad a Internet</t>
  </si>
  <si>
    <t>Servicio mensual de internet</t>
  </si>
  <si>
    <t>TOTAL DE GASTOS E INVERSION</t>
  </si>
  <si>
    <t>Incremento Caja y Banco</t>
  </si>
  <si>
    <t>TOTAL GENERAL  DE GASTOS</t>
  </si>
  <si>
    <t>INSTITUTO DOMINICANO DE LAS TELECOMUNICACIONES</t>
  </si>
  <si>
    <t>DIRECCION FINANCIERA</t>
  </si>
  <si>
    <t>DEPARTAMENTO DE PRESUPUESTO</t>
  </si>
  <si>
    <t>ESTADO DE EJECUCION PRESUPUESTARIA</t>
  </si>
  <si>
    <t>Balance inicial en caja y banco</t>
  </si>
  <si>
    <t>mas: Ingreso</t>
  </si>
  <si>
    <t>(=) disponible</t>
  </si>
  <si>
    <t>Menos: gastos</t>
  </si>
  <si>
    <t>(=) Balance Final en caja y banco</t>
  </si>
  <si>
    <t>Incremento y/o Disminucion en caja y banco</t>
  </si>
  <si>
    <t>1-11</t>
  </si>
  <si>
    <t xml:space="preserve">Balance inicial </t>
  </si>
  <si>
    <t>Mas: cuentas por pagar del mes</t>
  </si>
  <si>
    <t>Menos: pagos del mes</t>
  </si>
  <si>
    <t>(=) Balance final</t>
  </si>
  <si>
    <t xml:space="preserve">Aumento y/o (disminucion) </t>
  </si>
  <si>
    <t>Acumulado</t>
  </si>
  <si>
    <t>Variación</t>
  </si>
  <si>
    <t>1-13</t>
  </si>
  <si>
    <t>Aumento  cuentas por cobrar</t>
  </si>
  <si>
    <t>1-14</t>
  </si>
  <si>
    <t>Aumento otras ctas por cobrar</t>
  </si>
  <si>
    <t>1-15</t>
  </si>
  <si>
    <t>Aumento de los inventarios</t>
  </si>
  <si>
    <t>1-1611</t>
  </si>
  <si>
    <t>Aumento Seguro de Vehiculos</t>
  </si>
  <si>
    <t>1-1612</t>
  </si>
  <si>
    <t>Aumento Seguros de Propiedad</t>
  </si>
  <si>
    <t>1-1616</t>
  </si>
  <si>
    <t>1-1617</t>
  </si>
  <si>
    <t>Aumento Seguro Medico Internacional</t>
  </si>
  <si>
    <t>1-1618</t>
  </si>
  <si>
    <t>Aumento Seguro Dental</t>
  </si>
  <si>
    <t>1-162</t>
  </si>
  <si>
    <t>Aumento otros pagado anticipado</t>
  </si>
  <si>
    <t>1-1622</t>
  </si>
  <si>
    <t>Aumento de imprevisto</t>
  </si>
  <si>
    <t>1-17</t>
  </si>
  <si>
    <t>Aumento Inversión</t>
  </si>
  <si>
    <t>1-41</t>
  </si>
  <si>
    <t>Aumento fianzas y Depositos</t>
  </si>
  <si>
    <t>2-00</t>
  </si>
  <si>
    <t>2-12</t>
  </si>
  <si>
    <t>2-1301</t>
  </si>
  <si>
    <t>2-1302</t>
  </si>
  <si>
    <t>2-19</t>
  </si>
  <si>
    <t>Disminucion Otras Cuentas por Pagar</t>
  </si>
  <si>
    <t>2-228</t>
  </si>
  <si>
    <t>Disminución Impuestos Retenidos</t>
  </si>
  <si>
    <t>3-1</t>
  </si>
  <si>
    <t>Disminucion Patrimonio</t>
  </si>
  <si>
    <t>Sub-total</t>
  </si>
  <si>
    <t>Aumento de Otras Cuentas por Pagar</t>
  </si>
  <si>
    <t>Aumento impuestos retenidos</t>
  </si>
  <si>
    <t>Aumento patrimonio</t>
  </si>
  <si>
    <t>Disminucion de Cuentas por Cobrar</t>
  </si>
  <si>
    <t>Disminucion  Otras cuentas por cobrar</t>
  </si>
  <si>
    <t>Disminucion de los inventarios</t>
  </si>
  <si>
    <t>Disminucion Seguro Medico Internacional</t>
  </si>
  <si>
    <t>Disminucion otros pagos anticipados</t>
  </si>
  <si>
    <t>Disminucion de imprevistos</t>
  </si>
  <si>
    <t>Disminuciòn de inversiones</t>
  </si>
  <si>
    <t>Disminución de Fianzas y Depósitos</t>
  </si>
  <si>
    <t xml:space="preserve">Totales Netos </t>
  </si>
  <si>
    <t>Cuentas por pagar</t>
  </si>
  <si>
    <t>4 - APLICACIONES FINANCIERAS</t>
  </si>
  <si>
    <t>TOTAL APLICACIONES FINANCIERAS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</si>
  <si>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</si>
  <si>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</si>
  <si>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</si>
  <si>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</si>
  <si>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</si>
  <si>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</si>
  <si>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</si>
  <si>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</si>
  <si>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</si>
  <si>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</si>
  <si>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</si>
  <si>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</si>
  <si>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</si>
  <si>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</si>
  <si>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</si>
  <si>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</si>
  <si>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</si>
  <si>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</si>
  <si>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</si>
  <si>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</si>
  <si>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</si>
  <si>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</si>
  <si>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</si>
  <si>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</si>
  <si>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</si>
  <si>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</si>
  <si>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</si>
  <si>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</si>
  <si>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</si>
  <si>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</si>
  <si>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</si>
  <si>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</si>
  <si>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</si>
  <si>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</si>
  <si>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</si>
  <si>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</si>
  <si>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</si>
  <si>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</si>
  <si>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</si>
  <si>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</si>
  <si>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</si>
  <si>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</si>
  <si>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</si>
  <si>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</si>
  <si>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</si>
  <si>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</si>
  <si>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</si>
  <si>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</si>
  <si>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</si>
  <si>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</si>
  <si>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</si>
  <si>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</si>
  <si>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</si>
  <si>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</si>
  <si>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</si>
  <si>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</si>
  <si>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</si>
  <si>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</si>
  <si>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</si>
  <si>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</si>
  <si>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</si>
  <si>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</si>
  <si>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</si>
  <si>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</si>
  <si>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</si>
  <si>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</si>
  <si>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</si>
  <si>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</si>
  <si>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</si>
  <si>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</si>
  <si>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</si>
  <si>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</si>
  <si>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</si>
  <si>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</si>
  <si>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GASTOS Y APLICACIONES FINANCIERAS</t>
  </si>
  <si>
    <t>_________________________________</t>
  </si>
  <si>
    <t>NELSON ARROYO</t>
  </si>
  <si>
    <t>DIRECTORA EJECUTIVA</t>
  </si>
  <si>
    <t xml:space="preserve">Ejecución de Gastos y Aplicaciones Financieras </t>
  </si>
  <si>
    <t>Valores en RD$</t>
  </si>
  <si>
    <t>Presupuesto Aprobado</t>
  </si>
  <si>
    <t xml:space="preserve"> </t>
  </si>
  <si>
    <t>JULISSA CRUZ ABREU</t>
  </si>
  <si>
    <t>Variacion del mes</t>
  </si>
  <si>
    <t>% mes</t>
  </si>
  <si>
    <t>Productos Metálicos</t>
  </si>
  <si>
    <t>Muebles de Oficina y Estanteria</t>
  </si>
  <si>
    <t>Instituto Dominicano de las Telecomunicaciones</t>
  </si>
  <si>
    <t>Origen y aplicación de los recursos</t>
  </si>
  <si>
    <t>Recursos Originados en Actividades del Periodo</t>
  </si>
  <si>
    <t>Ingresos provenientes de actividades de operativas</t>
  </si>
  <si>
    <t xml:space="preserve">Contribución al Desarrollo de las Telecomunicaciones </t>
  </si>
  <si>
    <t>Ingresos Percibidos en operaciones</t>
  </si>
  <si>
    <t>Recursos Originados por Actividades de Financiamientos</t>
  </si>
  <si>
    <t>Incremento de las Cuentas por Pagar</t>
  </si>
  <si>
    <t>Total recursos por Actividades de Financiamientos</t>
  </si>
  <si>
    <t>Total de Recursos Originados en el Periodo</t>
  </si>
  <si>
    <t>Recursos Aplicados en Actividades del Periodo</t>
  </si>
  <si>
    <t>Recursos Aplicados en Gastos Corrientes</t>
  </si>
  <si>
    <t>Remuneraciones al Personal</t>
  </si>
  <si>
    <t>Contribuciones a la Seguridad Social</t>
  </si>
  <si>
    <t>Contratacion de Servicios</t>
  </si>
  <si>
    <t>Materiales y Suministros</t>
  </si>
  <si>
    <t>Transferencias Corrientes al Sector Público, Privado y Externo</t>
  </si>
  <si>
    <t>Total de Recursos Aplicados en Gastos Corrientes</t>
  </si>
  <si>
    <t>Recursos Aplicados en Gastos de Capital</t>
  </si>
  <si>
    <t>Inversión en Bienes Muebles, Inmuebles e Intangibles</t>
  </si>
  <si>
    <t>Proyectos FDT</t>
  </si>
  <si>
    <t>Total Recursos Aplicados a Gastos de Capital</t>
  </si>
  <si>
    <t>Total Recursos Aplicados en las Actividades del Periodo</t>
  </si>
  <si>
    <t>Excedente (Disminución) de Recursos en las Operaciones del Periodo</t>
  </si>
  <si>
    <t>Efectivo Disponible al Inicio del Ejercicio</t>
  </si>
  <si>
    <t>Efectivo Disponible al Final del Ejercicio</t>
  </si>
  <si>
    <t>% Acum.</t>
  </si>
  <si>
    <t>Otras Fuentes Financieras</t>
  </si>
  <si>
    <t>Variación Cuentas por pagar</t>
  </si>
  <si>
    <t>6-21</t>
  </si>
  <si>
    <t>6-211209</t>
  </si>
  <si>
    <t>6-212203</t>
  </si>
  <si>
    <t>6-212209- Bono por Desempeño</t>
  </si>
  <si>
    <t>6-2141 Bono por Desempeño CD</t>
  </si>
  <si>
    <t>6-22</t>
  </si>
  <si>
    <t>Publicidad y Propaganda</t>
  </si>
  <si>
    <t>Impresión y Encuadernación</t>
  </si>
  <si>
    <t>6-2232</t>
  </si>
  <si>
    <t>6-22634</t>
  </si>
  <si>
    <t>Seguro Dental</t>
  </si>
  <si>
    <t>Festividades</t>
  </si>
  <si>
    <t>6-23</t>
  </si>
  <si>
    <t>6-236303</t>
  </si>
  <si>
    <t>Estructuras Metalicas Acabadas</t>
  </si>
  <si>
    <t>6-237106</t>
  </si>
  <si>
    <t>Lubricantes</t>
  </si>
  <si>
    <t>Pinturas, Lacas, Barnices, Diluyentes y Absorbentes</t>
  </si>
  <si>
    <t>Utiles Menores Médicos-Quirúgicos</t>
  </si>
  <si>
    <t>6-2394</t>
  </si>
  <si>
    <t>Utiles Destinados a Actividades Deportivas y Recreativas</t>
  </si>
  <si>
    <t>6-2395</t>
  </si>
  <si>
    <t>Utiles de Cocina y Comedor</t>
  </si>
  <si>
    <t>6-2416</t>
  </si>
  <si>
    <t>Transferencias Corrientes Ocasionales a Instituciones sin fines de lucro</t>
  </si>
  <si>
    <t>6-241605</t>
  </si>
  <si>
    <t>Depreciacion y  Amortizaciones</t>
  </si>
  <si>
    <t>Depreciación</t>
  </si>
  <si>
    <t>Amortizaciones</t>
  </si>
  <si>
    <t>6-93</t>
  </si>
  <si>
    <t>Otros Gastos</t>
  </si>
  <si>
    <t>Aumento Seguro Medico Nacional</t>
  </si>
  <si>
    <t>Disminucion de Ctas. por Pagar Proveedores</t>
  </si>
  <si>
    <t>Disminucion de Acumulaciones y Retenciones</t>
  </si>
  <si>
    <t>Disminucion Provision Regalia Pascual</t>
  </si>
  <si>
    <t>Disminucion Provision Prestaciones Laborales</t>
  </si>
  <si>
    <t>Otros Gastos (Marzo)</t>
  </si>
  <si>
    <t>Aumento de Ctas. por Pagar Proveedores</t>
  </si>
  <si>
    <t>Aumento de Acumulaciones y Retenciones</t>
  </si>
  <si>
    <t>Aumento Provision Regalia Pascual</t>
  </si>
  <si>
    <t>Aumento Provisión Prestaciones Laborales</t>
  </si>
  <si>
    <t>Disminucion Seguros de Vehiculos</t>
  </si>
  <si>
    <t>Disminucion Seguros de Propiedad</t>
  </si>
  <si>
    <t>Disminucion Seguro Medico Nacional</t>
  </si>
  <si>
    <t>Disminucion Seguro Dental</t>
  </si>
  <si>
    <t>Disminución inmuebles (Enero)</t>
  </si>
  <si>
    <t>Abril</t>
  </si>
  <si>
    <t>Transferencias Corrientes destinadas a Otras Instituciones Publicas</t>
  </si>
  <si>
    <t>Disminución Cuenta por Pagar</t>
  </si>
  <si>
    <t>Presupuesto Modificado</t>
  </si>
  <si>
    <t>Gasto Devengado</t>
  </si>
  <si>
    <t>Enero</t>
  </si>
  <si>
    <t>Febrero</t>
  </si>
  <si>
    <t>Marzo</t>
  </si>
  <si>
    <t xml:space="preserve">     PRESIDENTE CONSEJO DIRECTIVO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</si>
  <si>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</si>
  <si>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</si>
  <si>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</si>
  <si>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</si>
  <si>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</si>
  <si>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</si>
  <si>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</si>
  <si>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</si>
  <si>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</si>
  <si>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Detalle</t>
  </si>
  <si>
    <t>Derecho de Uso DU</t>
  </si>
  <si>
    <t>Ingresos Centro INDOTEL</t>
  </si>
  <si>
    <t>Ingresos Devengados en el periodo</t>
  </si>
  <si>
    <t>Ingresos Devengados</t>
  </si>
  <si>
    <t>Total de Ingresos Devengados en el Periodo</t>
  </si>
  <si>
    <t>Variación en Caja y Banco</t>
  </si>
  <si>
    <t>Recursos Aplicados a Actividades de Financiamientos</t>
  </si>
  <si>
    <t>Incrementos en Cuentas por Cobrar Corto Plazo</t>
  </si>
  <si>
    <t xml:space="preserve">Disminucion de las Cuentas por Pagar Corto Plazo </t>
  </si>
  <si>
    <t>Amortización Prestamos Largo Plazo con Org. Internacionales</t>
  </si>
  <si>
    <t>Total Recursos Aplicados a Actividades de Financiamientos</t>
  </si>
  <si>
    <t>Flujo de Salidas de Efectivos</t>
  </si>
  <si>
    <t>Disminución de Sobregiros Bancarios</t>
  </si>
  <si>
    <t>Disminución de Cuentas por Pagar Internas de Corto Plazo</t>
  </si>
  <si>
    <t>Total Flujos de Salidas de Efectivo</t>
  </si>
  <si>
    <t>Flujo de Efectivo provisto en actividades de Financiamiento</t>
  </si>
  <si>
    <t>VARIACION EJECUCION MENSUAL</t>
  </si>
  <si>
    <t>I</t>
  </si>
  <si>
    <t>INGRESOS CENTRO INDOTEL</t>
  </si>
  <si>
    <t>4-9106</t>
  </si>
  <si>
    <t>Alquiler de espacios</t>
  </si>
  <si>
    <t>Servicios Adm. y Serv. de Telecomunicaciones (No Objecion)</t>
  </si>
  <si>
    <t>Disminución en caja y banco</t>
  </si>
  <si>
    <r>
      <rPr>
        <b/>
        <sz val="9"/>
        <rFont val="Calibri"/>
        <family val="2"/>
        <scheme val="minor"/>
      </rPr>
      <t>6-2142-001</t>
    </r>
    <r>
      <rPr>
        <sz val="9"/>
        <rFont val="Calibri"/>
        <family val="2"/>
        <scheme val="minor"/>
      </rPr>
      <t xml:space="preserve"> Otras Gratificaciones</t>
    </r>
  </si>
  <si>
    <r>
      <rPr>
        <b/>
        <sz val="9"/>
        <rFont val="Calibri"/>
        <family val="2"/>
        <scheme val="minor"/>
      </rPr>
      <t>6-2143</t>
    </r>
    <r>
      <rPr>
        <sz val="9"/>
        <rFont val="Calibri"/>
        <family val="2"/>
        <scheme val="minor"/>
      </rPr>
      <t>-Bono Vacacional</t>
    </r>
  </si>
  <si>
    <r>
      <rPr>
        <b/>
        <sz val="9"/>
        <rFont val="Calibri"/>
        <family val="2"/>
        <scheme val="minor"/>
      </rPr>
      <t>6-2144</t>
    </r>
    <r>
      <rPr>
        <sz val="9"/>
        <rFont val="Calibri"/>
        <family val="2"/>
        <scheme val="minor"/>
      </rPr>
      <t>-Bono Estudiantil 14</t>
    </r>
  </si>
  <si>
    <t>6-212202</t>
  </si>
  <si>
    <t>Promocion y Patrocinio</t>
  </si>
  <si>
    <t>Publicaciones de Avisos Oficiales</t>
  </si>
  <si>
    <t>1-2712</t>
  </si>
  <si>
    <t>Obra para Edificacion No Residencial</t>
  </si>
  <si>
    <t>5-5001-002</t>
  </si>
  <si>
    <t>Estudios Necesidades de Banda Ancha</t>
  </si>
  <si>
    <t>5-5001-005</t>
  </si>
  <si>
    <t>Proyecto de conectividad satelital PNBA - Sabana Real</t>
  </si>
  <si>
    <t>Gastos a administrativos del proyecto (P-DFDT-01)</t>
  </si>
  <si>
    <t>5-5003-002</t>
  </si>
  <si>
    <t xml:space="preserve">Componente: Acceso e Infraestructura </t>
  </si>
  <si>
    <t>Enero-Junio</t>
  </si>
  <si>
    <t>Enero-Diciembre</t>
  </si>
  <si>
    <t>Contribución al Seguro Salud (SFS)</t>
  </si>
  <si>
    <t>Contribución al Fondo de Pensiones (AFP)</t>
  </si>
  <si>
    <t>Contribución al Seguro de Riesgos Laborales (ARL)</t>
  </si>
  <si>
    <t xml:space="preserve">     Bienes Inmuebles (Propiedad)</t>
  </si>
  <si>
    <t>Alimentos y bebidas para Personas</t>
  </si>
  <si>
    <t>Sueldo Anual No. 13 (Regalia Pascual)</t>
  </si>
  <si>
    <t xml:space="preserve">COMPENSACION </t>
  </si>
  <si>
    <t>Compensación por gastos de alimentación</t>
  </si>
  <si>
    <t>Eventos Generales</t>
  </si>
  <si>
    <t>6-228701</t>
  </si>
  <si>
    <t>Servicios Profesionales y Técnicos</t>
  </si>
  <si>
    <t>6-228702</t>
  </si>
  <si>
    <t>Servicios Jurídicos</t>
  </si>
  <si>
    <t>6-228703</t>
  </si>
  <si>
    <t>Servicios de Contabilidad y Auditoria</t>
  </si>
  <si>
    <t>Llantas y Neumaticos</t>
  </si>
  <si>
    <t>Herramientas Menores</t>
  </si>
  <si>
    <t>VARIACION DE CAJA Y BANCO</t>
  </si>
  <si>
    <t>VARIACION CUENTAS POR PAGAR</t>
  </si>
  <si>
    <t>Al 31 de Julio de 2022</t>
  </si>
  <si>
    <t>AL 31 DE AGOSTO 2022</t>
  </si>
  <si>
    <t>Enero - Agosto</t>
  </si>
  <si>
    <t>Disminución de otros activos financieros</t>
  </si>
  <si>
    <t>Disminución de Cuentas por Cobrar</t>
  </si>
  <si>
    <t>6-2233</t>
  </si>
  <si>
    <t xml:space="preserve">     Otros Viaticos </t>
  </si>
  <si>
    <t>Cuentas pagadas de meses y/o Años Anteriores</t>
  </si>
  <si>
    <t>Disminución cuentas por pagar externa largo plazo</t>
  </si>
  <si>
    <t>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</si>
</sst>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1C0A]d&quot; de &quot;mmmm&quot; de &quot;yyyy;@"/>
    <numFmt numFmtId="166" formatCode="[$$-C09]#,##0.00"/>
    <numFmt numFmtId="167" formatCode="[$$-1C0A]#,##0.00_);\([$$-1C0A]#,##0.00\)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81"/>
      <name val="Tahoma"/>
      <family val="2"/>
    </font>
    <font>
      <sz val="8"/>
      <color indexed="8"/>
      <name val="Arial"/>
      <family val="2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8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5">
    <xf numFmtId="0" fontId="0" fillId="0" borderId="0" xfId="0"/>
    <xf numFmtId="0" fontId="4" fillId="0" borderId="3" xfId="0" applyFont="1" applyBorder="1"/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39" fontId="3" fillId="0" borderId="3" xfId="0" applyNumberFormat="1" applyFont="1" applyBorder="1" applyAlignment="1">
      <alignment horizontal="right" wrapText="1"/>
    </xf>
    <xf numFmtId="3" fontId="3" fillId="0" borderId="3" xfId="0" applyNumberFormat="1" applyFont="1" applyBorder="1" applyAlignment="1">
      <alignment wrapText="1"/>
    </xf>
    <xf numFmtId="3" fontId="3" fillId="0" borderId="3" xfId="0" applyNumberFormat="1" applyFont="1" applyBorder="1"/>
    <xf numFmtId="0" fontId="4" fillId="0" borderId="3" xfId="0" applyFont="1" applyBorder="1" applyAlignment="1">
      <alignment horizontal="left" wrapText="1" indent="1"/>
    </xf>
    <xf numFmtId="39" fontId="4" fillId="0" borderId="3" xfId="0" applyNumberFormat="1" applyFont="1" applyBorder="1"/>
    <xf numFmtId="39" fontId="4" fillId="0" borderId="3" xfId="1" applyNumberFormat="1" applyFont="1" applyBorder="1" applyAlignment="1">
      <alignment horizontal="right" wrapText="1"/>
    </xf>
    <xf numFmtId="3" fontId="4" fillId="0" borderId="3" xfId="0" applyNumberFormat="1" applyFont="1" applyBorder="1" applyAlignment="1">
      <alignment wrapText="1"/>
    </xf>
    <xf numFmtId="3" fontId="4" fillId="0" borderId="3" xfId="0" applyNumberFormat="1" applyFont="1" applyBorder="1"/>
    <xf numFmtId="17" fontId="4" fillId="0" borderId="3" xfId="0" quotePrefix="1" applyNumberFormat="1" applyFont="1" applyBorder="1"/>
    <xf numFmtId="0" fontId="4" fillId="0" borderId="3" xfId="0" applyFont="1" applyBorder="1" applyAlignment="1">
      <alignment wrapText="1"/>
    </xf>
    <xf numFmtId="3" fontId="4" fillId="0" borderId="3" xfId="0" applyNumberFormat="1" applyFont="1" applyBorder="1" applyAlignment="1">
      <alignment horizontal="right"/>
    </xf>
    <xf numFmtId="49" fontId="5" fillId="0" borderId="3" xfId="0" applyNumberFormat="1" applyFont="1" applyBorder="1"/>
    <xf numFmtId="0" fontId="4" fillId="3" borderId="3" xfId="0" applyFont="1" applyFill="1" applyBorder="1" applyAlignment="1">
      <alignment horizontal="left" wrapText="1" indent="1"/>
    </xf>
    <xf numFmtId="0" fontId="3" fillId="0" borderId="3" xfId="0" applyFont="1" applyBorder="1"/>
    <xf numFmtId="0" fontId="4" fillId="0" borderId="3" xfId="0" quotePrefix="1" applyFont="1" applyBorder="1"/>
    <xf numFmtId="0" fontId="4" fillId="0" borderId="3" xfId="0" applyFont="1" applyBorder="1" applyAlignment="1">
      <alignment horizontal="left" wrapText="1"/>
    </xf>
    <xf numFmtId="3" fontId="4" fillId="0" borderId="3" xfId="0" applyNumberFormat="1" applyFont="1" applyBorder="1" applyAlignment="1">
      <alignment horizontal="right" wrapText="1"/>
    </xf>
    <xf numFmtId="39" fontId="4" fillId="0" borderId="3" xfId="0" applyNumberFormat="1" applyFont="1" applyBorder="1" applyAlignment="1">
      <alignment wrapText="1"/>
    </xf>
    <xf numFmtId="3" fontId="4" fillId="0" borderId="3" xfId="1" applyNumberFormat="1" applyFont="1" applyBorder="1" applyAlignment="1">
      <alignment wrapText="1"/>
    </xf>
    <xf numFmtId="39" fontId="3" fillId="0" borderId="3" xfId="0" applyNumberFormat="1" applyFont="1" applyBorder="1"/>
    <xf numFmtId="3" fontId="3" fillId="0" borderId="3" xfId="0" applyNumberFormat="1" applyFont="1" applyBorder="1" applyAlignment="1">
      <alignment horizontal="right"/>
    </xf>
    <xf numFmtId="0" fontId="3" fillId="2" borderId="3" xfId="0" applyFont="1" applyFill="1" applyBorder="1" applyAlignment="1">
      <alignment wrapText="1"/>
    </xf>
    <xf numFmtId="39" fontId="3" fillId="2" borderId="3" xfId="1" applyNumberFormat="1" applyFont="1" applyFill="1" applyBorder="1" applyAlignment="1">
      <alignment wrapText="1"/>
    </xf>
    <xf numFmtId="3" fontId="3" fillId="2" borderId="3" xfId="1" applyNumberFormat="1" applyFont="1" applyFill="1" applyBorder="1" applyAlignment="1">
      <alignment wrapText="1"/>
    </xf>
    <xf numFmtId="37" fontId="3" fillId="2" borderId="3" xfId="1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39" fontId="3" fillId="2" borderId="3" xfId="0" applyNumberFormat="1" applyFont="1" applyFill="1" applyBorder="1" applyAlignment="1">
      <alignment horizontal="right" wrapText="1"/>
    </xf>
    <xf numFmtId="3" fontId="3" fillId="2" borderId="3" xfId="0" applyNumberFormat="1" applyFont="1" applyFill="1" applyBorder="1" applyAlignment="1">
      <alignment horizontal="right" wrapText="1"/>
    </xf>
    <xf numFmtId="0" fontId="3" fillId="0" borderId="3" xfId="0" quotePrefix="1" applyFont="1" applyBorder="1"/>
    <xf numFmtId="0" fontId="8" fillId="0" borderId="3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right" wrapText="1"/>
    </xf>
    <xf numFmtId="17" fontId="3" fillId="0" borderId="3" xfId="0" quotePrefix="1" applyNumberFormat="1" applyFont="1" applyBorder="1"/>
    <xf numFmtId="0" fontId="4" fillId="3" borderId="3" xfId="0" quotePrefix="1" applyFont="1" applyFill="1" applyBorder="1"/>
    <xf numFmtId="3" fontId="4" fillId="3" borderId="3" xfId="0" applyNumberFormat="1" applyFont="1" applyFill="1" applyBorder="1" applyAlignment="1">
      <alignment wrapText="1"/>
    </xf>
    <xf numFmtId="0" fontId="4" fillId="5" borderId="3" xfId="0" quotePrefix="1" applyFont="1" applyFill="1" applyBorder="1"/>
    <xf numFmtId="37" fontId="3" fillId="0" borderId="3" xfId="0" applyNumberFormat="1" applyFont="1" applyBorder="1" applyAlignment="1">
      <alignment horizontal="right" wrapText="1"/>
    </xf>
    <xf numFmtId="0" fontId="8" fillId="0" borderId="3" xfId="0" applyFont="1" applyBorder="1" applyAlignment="1">
      <alignment horizontal="left" wrapText="1"/>
    </xf>
    <xf numFmtId="0" fontId="9" fillId="0" borderId="3" xfId="0" applyFont="1" applyBorder="1"/>
    <xf numFmtId="0" fontId="9" fillId="0" borderId="3" xfId="0" applyFont="1" applyBorder="1" applyAlignment="1">
      <alignment wrapText="1"/>
    </xf>
    <xf numFmtId="3" fontId="7" fillId="0" borderId="3" xfId="0" applyNumberFormat="1" applyFont="1" applyBorder="1" applyAlignment="1">
      <alignment horizontal="right"/>
    </xf>
    <xf numFmtId="37" fontId="3" fillId="2" borderId="3" xfId="0" applyNumberFormat="1" applyFont="1" applyFill="1" applyBorder="1" applyAlignment="1">
      <alignment horizontal="right" wrapText="1"/>
    </xf>
    <xf numFmtId="39" fontId="3" fillId="0" borderId="3" xfId="1" applyNumberFormat="1" applyFont="1" applyBorder="1" applyAlignment="1">
      <alignment horizontal="right" wrapText="1"/>
    </xf>
    <xf numFmtId="3" fontId="3" fillId="0" borderId="3" xfId="1" applyNumberFormat="1" applyFont="1" applyBorder="1" applyAlignment="1">
      <alignment horizontal="right" wrapText="1"/>
    </xf>
    <xf numFmtId="37" fontId="3" fillId="0" borderId="3" xfId="1" applyNumberFormat="1" applyFont="1" applyBorder="1" applyAlignment="1">
      <alignment horizontal="right" wrapText="1"/>
    </xf>
    <xf numFmtId="39" fontId="4" fillId="0" borderId="3" xfId="1" applyNumberFormat="1" applyFont="1" applyBorder="1" applyAlignment="1">
      <alignment wrapText="1"/>
    </xf>
    <xf numFmtId="39" fontId="3" fillId="0" borderId="3" xfId="1" applyNumberFormat="1" applyFont="1" applyBorder="1" applyAlignment="1">
      <alignment wrapText="1"/>
    </xf>
    <xf numFmtId="3" fontId="3" fillId="0" borderId="3" xfId="1" applyNumberFormat="1" applyFont="1" applyBorder="1" applyAlignment="1">
      <alignment wrapText="1"/>
    </xf>
    <xf numFmtId="37" fontId="3" fillId="0" borderId="3" xfId="1" applyNumberFormat="1" applyFont="1" applyBorder="1" applyAlignment="1">
      <alignment wrapText="1"/>
    </xf>
    <xf numFmtId="3" fontId="4" fillId="0" borderId="3" xfId="1" applyNumberFormat="1" applyFont="1" applyBorder="1" applyAlignment="1">
      <alignment horizontal="right" wrapText="1"/>
    </xf>
    <xf numFmtId="3" fontId="4" fillId="0" borderId="3" xfId="1" applyNumberFormat="1" applyFont="1" applyFill="1" applyBorder="1" applyAlignment="1">
      <alignment wrapText="1"/>
    </xf>
    <xf numFmtId="0" fontId="3" fillId="0" borderId="3" xfId="0" applyFont="1" applyBorder="1" applyAlignment="1">
      <alignment horizontal="left" wrapText="1"/>
    </xf>
    <xf numFmtId="39" fontId="3" fillId="0" borderId="3" xfId="1" applyNumberFormat="1" applyFont="1" applyFill="1" applyBorder="1" applyAlignment="1">
      <alignment wrapText="1"/>
    </xf>
    <xf numFmtId="3" fontId="3" fillId="0" borderId="3" xfId="1" applyNumberFormat="1" applyFont="1" applyFill="1" applyBorder="1" applyAlignment="1">
      <alignment wrapText="1"/>
    </xf>
    <xf numFmtId="37" fontId="3" fillId="0" borderId="3" xfId="1" applyNumberFormat="1" applyFont="1" applyFill="1" applyBorder="1" applyAlignment="1">
      <alignment wrapText="1"/>
    </xf>
    <xf numFmtId="3" fontId="10" fillId="0" borderId="4" xfId="0" applyNumberFormat="1" applyFont="1" applyBorder="1"/>
    <xf numFmtId="3" fontId="3" fillId="3" borderId="3" xfId="1" applyNumberFormat="1" applyFont="1" applyFill="1" applyBorder="1" applyAlignment="1">
      <alignment horizontal="right" wrapText="1"/>
    </xf>
    <xf numFmtId="0" fontId="8" fillId="0" borderId="3" xfId="0" applyFont="1" applyBorder="1"/>
    <xf numFmtId="0" fontId="11" fillId="0" borderId="3" xfId="0" applyFont="1" applyBorder="1" applyAlignment="1">
      <alignment horizontal="left"/>
    </xf>
    <xf numFmtId="0" fontId="5" fillId="6" borderId="3" xfId="0" applyFont="1" applyFill="1" applyBorder="1" applyAlignment="1">
      <alignment horizontal="left" indent="1"/>
    </xf>
    <xf numFmtId="17" fontId="3" fillId="2" borderId="3" xfId="0" quotePrefix="1" applyNumberFormat="1" applyFont="1" applyFill="1" applyBorder="1"/>
    <xf numFmtId="4" fontId="3" fillId="2" borderId="3" xfId="1" applyNumberFormat="1" applyFont="1" applyFill="1" applyBorder="1" applyAlignment="1">
      <alignment wrapText="1"/>
    </xf>
    <xf numFmtId="10" fontId="3" fillId="2" borderId="5" xfId="0" applyNumberFormat="1" applyFont="1" applyFill="1" applyBorder="1" applyAlignment="1">
      <alignment horizontal="center"/>
    </xf>
    <xf numFmtId="0" fontId="4" fillId="0" borderId="3" xfId="0" quotePrefix="1" applyFont="1" applyBorder="1" applyAlignment="1">
      <alignment horizontal="left"/>
    </xf>
    <xf numFmtId="3" fontId="4" fillId="0" borderId="3" xfId="1" applyNumberFormat="1" applyFont="1" applyBorder="1" applyAlignment="1">
      <alignment horizontal="right"/>
    </xf>
    <xf numFmtId="3" fontId="3" fillId="0" borderId="3" xfId="1" applyNumberFormat="1" applyFont="1" applyFill="1" applyBorder="1" applyAlignment="1">
      <alignment horizontal="right"/>
    </xf>
    <xf numFmtId="3" fontId="3" fillId="0" borderId="3" xfId="1" applyNumberFormat="1" applyFont="1" applyBorder="1" applyAlignment="1">
      <alignment horizontal="right"/>
    </xf>
    <xf numFmtId="49" fontId="4" fillId="0" borderId="3" xfId="0" quotePrefix="1" applyNumberFormat="1" applyFont="1" applyBorder="1"/>
    <xf numFmtId="17" fontId="3" fillId="0" borderId="3" xfId="0" quotePrefix="1" applyNumberFormat="1" applyFont="1" applyBorder="1" applyAlignment="1">
      <alignment horizontal="left"/>
    </xf>
    <xf numFmtId="0" fontId="3" fillId="3" borderId="3" xfId="0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3" fontId="3" fillId="3" borderId="3" xfId="1" applyNumberFormat="1" applyFont="1" applyFill="1" applyBorder="1" applyAlignment="1"/>
    <xf numFmtId="4" fontId="4" fillId="3" borderId="3" xfId="0" applyNumberFormat="1" applyFont="1" applyFill="1" applyBorder="1" applyAlignment="1">
      <alignment wrapText="1"/>
    </xf>
    <xf numFmtId="0" fontId="5" fillId="0" borderId="3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left" vertical="center" wrapText="1" indent="1"/>
    </xf>
    <xf numFmtId="3" fontId="4" fillId="3" borderId="3" xfId="0" applyNumberFormat="1" applyFont="1" applyFill="1" applyBorder="1" applyAlignment="1">
      <alignment horizontal="left" vertical="center" wrapText="1" indent="1"/>
    </xf>
    <xf numFmtId="3" fontId="4" fillId="0" borderId="3" xfId="0" applyNumberFormat="1" applyFont="1" applyBorder="1" applyAlignment="1">
      <alignment horizontal="left" wrapText="1" indent="1"/>
    </xf>
    <xf numFmtId="3" fontId="3" fillId="0" borderId="3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horizontal="left" vertical="center" wrapText="1"/>
    </xf>
    <xf numFmtId="3" fontId="3" fillId="2" borderId="3" xfId="0" applyNumberFormat="1" applyFont="1" applyFill="1" applyBorder="1" applyAlignment="1">
      <alignment vertical="center" wrapText="1"/>
    </xf>
    <xf numFmtId="4" fontId="3" fillId="2" borderId="3" xfId="1" applyNumberFormat="1" applyFont="1" applyFill="1" applyBorder="1" applyAlignment="1">
      <alignment horizontal="right" wrapText="1"/>
    </xf>
    <xf numFmtId="3" fontId="3" fillId="2" borderId="3" xfId="1" applyNumberFormat="1" applyFont="1" applyFill="1" applyBorder="1" applyAlignment="1">
      <alignment horizontal="right" wrapText="1"/>
    </xf>
    <xf numFmtId="4" fontId="3" fillId="0" borderId="3" xfId="0" quotePrefix="1" applyNumberFormat="1" applyFont="1" applyBorder="1"/>
    <xf numFmtId="3" fontId="3" fillId="7" borderId="3" xfId="0" applyNumberFormat="1" applyFont="1" applyFill="1" applyBorder="1" applyAlignment="1">
      <alignment vertical="center" wrapText="1"/>
    </xf>
    <xf numFmtId="39" fontId="3" fillId="2" borderId="3" xfId="1" applyNumberFormat="1" applyFont="1" applyFill="1" applyBorder="1" applyAlignment="1">
      <alignment horizontal="right"/>
    </xf>
    <xf numFmtId="3" fontId="3" fillId="2" borderId="3" xfId="1" applyNumberFormat="1" applyFont="1" applyFill="1" applyBorder="1" applyAlignment="1">
      <alignment horizontal="right"/>
    </xf>
    <xf numFmtId="0" fontId="4" fillId="8" borderId="3" xfId="0" applyFont="1" applyFill="1" applyBorder="1" applyAlignment="1">
      <alignment wrapText="1"/>
    </xf>
    <xf numFmtId="39" fontId="4" fillId="3" borderId="3" xfId="1" applyNumberFormat="1" applyFont="1" applyFill="1" applyBorder="1" applyAlignment="1">
      <alignment horizontal="right" wrapText="1"/>
    </xf>
    <xf numFmtId="0" fontId="4" fillId="0" borderId="0" xfId="0" applyFont="1"/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49" fontId="14" fillId="0" borderId="0" xfId="0" applyNumberFormat="1" applyFont="1"/>
    <xf numFmtId="0" fontId="14" fillId="0" borderId="0" xfId="0" applyFont="1"/>
    <xf numFmtId="0" fontId="15" fillId="0" borderId="0" xfId="0" applyFont="1"/>
    <xf numFmtId="4" fontId="15" fillId="0" borderId="0" xfId="0" applyNumberFormat="1" applyFont="1"/>
    <xf numFmtId="49" fontId="0" fillId="0" borderId="0" xfId="0" applyNumberFormat="1"/>
    <xf numFmtId="0" fontId="2" fillId="0" borderId="0" xfId="0" applyFont="1"/>
    <xf numFmtId="0" fontId="16" fillId="0" borderId="0" xfId="0" applyFont="1"/>
    <xf numFmtId="4" fontId="16" fillId="0" borderId="0" xfId="0" applyNumberFormat="1" applyFont="1"/>
    <xf numFmtId="49" fontId="13" fillId="0" borderId="0" xfId="0" applyNumberFormat="1" applyFont="1"/>
    <xf numFmtId="4" fontId="17" fillId="0" borderId="0" xfId="0" applyNumberFormat="1" applyFont="1"/>
    <xf numFmtId="4" fontId="18" fillId="0" borderId="6" xfId="0" applyNumberFormat="1" applyFont="1" applyBorder="1"/>
    <xf numFmtId="4" fontId="18" fillId="4" borderId="0" xfId="0" applyNumberFormat="1" applyFont="1" applyFill="1"/>
    <xf numFmtId="0" fontId="19" fillId="0" borderId="0" xfId="0" applyFont="1"/>
    <xf numFmtId="4" fontId="20" fillId="0" borderId="0" xfId="0" applyNumberFormat="1" applyFont="1"/>
    <xf numFmtId="4" fontId="21" fillId="0" borderId="0" xfId="0" applyNumberFormat="1" applyFont="1"/>
    <xf numFmtId="4" fontId="18" fillId="0" borderId="0" xfId="0" applyNumberFormat="1" applyFont="1"/>
    <xf numFmtId="0" fontId="22" fillId="0" borderId="0" xfId="0" applyFont="1"/>
    <xf numFmtId="0" fontId="24" fillId="0" borderId="0" xfId="0" applyFont="1"/>
    <xf numFmtId="4" fontId="23" fillId="8" borderId="9" xfId="0" applyNumberFormat="1" applyFont="1" applyFill="1" applyBorder="1" applyAlignment="1">
      <alignment horizontal="center"/>
    </xf>
    <xf numFmtId="4" fontId="23" fillId="0" borderId="9" xfId="0" applyNumberFormat="1" applyFont="1" applyBorder="1" applyAlignment="1">
      <alignment horizontal="center"/>
    </xf>
    <xf numFmtId="49" fontId="19" fillId="0" borderId="0" xfId="0" applyNumberFormat="1" applyFont="1"/>
    <xf numFmtId="0" fontId="25" fillId="0" borderId="10" xfId="0" applyFont="1" applyBorder="1"/>
    <xf numFmtId="0" fontId="25" fillId="0" borderId="11" xfId="0" applyFont="1" applyBorder="1"/>
    <xf numFmtId="0" fontId="2" fillId="0" borderId="11" xfId="0" applyFont="1" applyBorder="1"/>
    <xf numFmtId="49" fontId="2" fillId="0" borderId="0" xfId="0" applyNumberFormat="1" applyFont="1"/>
    <xf numFmtId="49" fontId="26" fillId="0" borderId="0" xfId="0" applyNumberFormat="1" applyFont="1"/>
    <xf numFmtId="0" fontId="26" fillId="0" borderId="11" xfId="0" applyFont="1" applyBorder="1"/>
    <xf numFmtId="0" fontId="25" fillId="0" borderId="13" xfId="0" applyFont="1" applyBorder="1"/>
    <xf numFmtId="49" fontId="16" fillId="0" borderId="0" xfId="0" applyNumberFormat="1" applyFont="1"/>
    <xf numFmtId="0" fontId="27" fillId="9" borderId="7" xfId="0" applyFont="1" applyFill="1" applyBorder="1" applyAlignment="1">
      <alignment horizontal="right"/>
    </xf>
    <xf numFmtId="0" fontId="20" fillId="0" borderId="14" xfId="0" applyFont="1" applyBorder="1" applyAlignment="1">
      <alignment horizontal="right"/>
    </xf>
    <xf numFmtId="4" fontId="20" fillId="0" borderId="15" xfId="0" applyNumberFormat="1" applyFont="1" applyBorder="1"/>
    <xf numFmtId="4" fontId="20" fillId="0" borderId="16" xfId="0" applyNumberFormat="1" applyFont="1" applyBorder="1"/>
    <xf numFmtId="4" fontId="20" fillId="0" borderId="17" xfId="0" applyNumberFormat="1" applyFont="1" applyBorder="1"/>
    <xf numFmtId="4" fontId="20" fillId="0" borderId="18" xfId="0" applyNumberFormat="1" applyFont="1" applyBorder="1"/>
    <xf numFmtId="0" fontId="11" fillId="0" borderId="0" xfId="0" applyFont="1" applyAlignment="1">
      <alignment horizontal="left" vertical="center" wrapText="1" indent="2"/>
    </xf>
    <xf numFmtId="4" fontId="11" fillId="0" borderId="0" xfId="1" applyNumberFormat="1" applyFont="1" applyAlignment="1"/>
    <xf numFmtId="0" fontId="10" fillId="0" borderId="19" xfId="0" applyFont="1" applyBorder="1" applyAlignment="1">
      <alignment horizontal="left" vertical="center" wrapText="1"/>
    </xf>
    <xf numFmtId="4" fontId="10" fillId="0" borderId="19" xfId="1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4" fontId="10" fillId="0" borderId="0" xfId="0" applyNumberFormat="1" applyFont="1" applyAlignment="1">
      <alignment horizontal="right" vertical="center"/>
    </xf>
    <xf numFmtId="4" fontId="10" fillId="0" borderId="19" xfId="0" applyNumberFormat="1" applyFont="1" applyBorder="1" applyAlignment="1">
      <alignment vertical="center" wrapText="1"/>
    </xf>
    <xf numFmtId="0" fontId="10" fillId="11" borderId="0" xfId="0" applyFont="1" applyFill="1" applyAlignment="1">
      <alignment horizontal="left" vertical="center" wrapText="1"/>
    </xf>
    <xf numFmtId="4" fontId="10" fillId="9" borderId="0" xfId="0" applyNumberFormat="1" applyFont="1" applyFill="1" applyAlignment="1">
      <alignment vertical="center"/>
    </xf>
    <xf numFmtId="0" fontId="11" fillId="0" borderId="0" xfId="0" applyFont="1"/>
    <xf numFmtId="4" fontId="11" fillId="0" borderId="0" xfId="0" applyNumberFormat="1" applyFont="1"/>
    <xf numFmtId="0" fontId="10" fillId="10" borderId="20" xfId="0" applyFont="1" applyFill="1" applyBorder="1" applyAlignment="1">
      <alignment horizontal="left" vertical="center" wrapText="1"/>
    </xf>
    <xf numFmtId="4" fontId="10" fillId="12" borderId="0" xfId="0" applyNumberFormat="1" applyFont="1" applyFill="1" applyAlignment="1">
      <alignment vertical="center"/>
    </xf>
    <xf numFmtId="4" fontId="11" fillId="0" borderId="0" xfId="0" applyNumberFormat="1" applyFont="1" applyAlignment="1">
      <alignment horizontal="right" vertical="center"/>
    </xf>
    <xf numFmtId="4" fontId="11" fillId="0" borderId="0" xfId="1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4" fontId="10" fillId="0" borderId="0" xfId="0" applyNumberFormat="1" applyFont="1" applyAlignment="1">
      <alignment vertical="center"/>
    </xf>
    <xf numFmtId="4" fontId="11" fillId="0" borderId="19" xfId="0" applyNumberFormat="1" applyFont="1" applyBorder="1"/>
    <xf numFmtId="4" fontId="11" fillId="0" borderId="0" xfId="0" applyNumberFormat="1" applyFont="1" applyAlignment="1">
      <alignment vertical="center"/>
    </xf>
    <xf numFmtId="4" fontId="11" fillId="0" borderId="0" xfId="1" applyNumberFormat="1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0" fontId="10" fillId="0" borderId="0" xfId="0" applyFont="1" applyAlignment="1">
      <alignment horizontal="left" vertical="center" indent="5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indent="5"/>
    </xf>
    <xf numFmtId="15" fontId="18" fillId="0" borderId="0" xfId="0" applyNumberFormat="1" applyFont="1" applyAlignment="1">
      <alignment horizontal="left"/>
    </xf>
    <xf numFmtId="4" fontId="0" fillId="0" borderId="0" xfId="0" applyNumberFormat="1"/>
    <xf numFmtId="164" fontId="6" fillId="0" borderId="0" xfId="0" applyNumberFormat="1" applyFont="1" applyAlignment="1">
      <alignment horizontal="left" wrapText="1"/>
    </xf>
    <xf numFmtId="0" fontId="2" fillId="0" borderId="0" xfId="0" applyFont="1" applyAlignment="1">
      <alignment vertical="center"/>
    </xf>
    <xf numFmtId="4" fontId="11" fillId="0" borderId="19" xfId="0" applyNumberFormat="1" applyFont="1" applyBorder="1" applyAlignment="1">
      <alignment vertical="center"/>
    </xf>
    <xf numFmtId="4" fontId="0" fillId="0" borderId="19" xfId="0" applyNumberFormat="1" applyBorder="1"/>
    <xf numFmtId="0" fontId="11" fillId="0" borderId="19" xfId="0" applyFont="1" applyBorder="1"/>
    <xf numFmtId="4" fontId="10" fillId="0" borderId="0" xfId="0" applyNumberFormat="1" applyFont="1"/>
    <xf numFmtId="39" fontId="0" fillId="0" borderId="0" xfId="0" applyNumberFormat="1"/>
    <xf numFmtId="43" fontId="10" fillId="0" borderId="19" xfId="1" applyFont="1" applyBorder="1" applyAlignment="1">
      <alignment vertical="center" wrapText="1"/>
    </xf>
    <xf numFmtId="4" fontId="0" fillId="5" borderId="0" xfId="0" applyNumberFormat="1" applyFill="1"/>
    <xf numFmtId="0" fontId="28" fillId="0" borderId="0" xfId="0" applyFont="1"/>
    <xf numFmtId="43" fontId="0" fillId="0" borderId="0" xfId="1" applyFont="1"/>
    <xf numFmtId="0" fontId="30" fillId="0" borderId="0" xfId="0" applyFont="1"/>
    <xf numFmtId="4" fontId="30" fillId="0" borderId="0" xfId="0" applyNumberFormat="1" applyFont="1"/>
    <xf numFmtId="4" fontId="11" fillId="0" borderId="0" xfId="0" applyNumberFormat="1" applyFont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1" xfId="0" applyFont="1" applyBorder="1"/>
    <xf numFmtId="4" fontId="0" fillId="0" borderId="0" xfId="0" applyNumberFormat="1" applyAlignment="1">
      <alignment vertical="center"/>
    </xf>
    <xf numFmtId="0" fontId="26" fillId="0" borderId="13" xfId="0" applyFont="1" applyBorder="1"/>
    <xf numFmtId="3" fontId="3" fillId="0" borderId="24" xfId="0" applyNumberFormat="1" applyFont="1" applyBorder="1" applyAlignment="1">
      <alignment horizontal="center"/>
    </xf>
    <xf numFmtId="9" fontId="3" fillId="0" borderId="25" xfId="0" applyNumberFormat="1" applyFont="1" applyBorder="1" applyAlignment="1">
      <alignment horizontal="center"/>
    </xf>
    <xf numFmtId="10" fontId="3" fillId="0" borderId="5" xfId="0" applyNumberFormat="1" applyFont="1" applyBorder="1" applyAlignment="1">
      <alignment horizontal="center"/>
    </xf>
    <xf numFmtId="10" fontId="4" fillId="0" borderId="5" xfId="0" applyNumberFormat="1" applyFont="1" applyBorder="1" applyAlignment="1">
      <alignment horizontal="center"/>
    </xf>
    <xf numFmtId="10" fontId="4" fillId="0" borderId="5" xfId="0" quotePrefix="1" applyNumberFormat="1" applyFont="1" applyBorder="1" applyAlignment="1">
      <alignment horizontal="center"/>
    </xf>
    <xf numFmtId="9" fontId="3" fillId="0" borderId="5" xfId="0" applyNumberFormat="1" applyFont="1" applyBorder="1" applyAlignment="1">
      <alignment horizontal="center" wrapText="1"/>
    </xf>
    <xf numFmtId="3" fontId="3" fillId="0" borderId="22" xfId="0" applyNumberFormat="1" applyFont="1" applyBorder="1"/>
    <xf numFmtId="3" fontId="9" fillId="0" borderId="23" xfId="0" applyNumberFormat="1" applyFont="1" applyBorder="1" applyAlignment="1">
      <alignment horizontal="right"/>
    </xf>
    <xf numFmtId="9" fontId="9" fillId="0" borderId="5" xfId="0" applyNumberFormat="1" applyFont="1" applyBorder="1" applyAlignment="1">
      <alignment horizontal="center"/>
    </xf>
    <xf numFmtId="3" fontId="3" fillId="2" borderId="22" xfId="0" applyNumberFormat="1" applyFont="1" applyFill="1" applyBorder="1" applyAlignment="1">
      <alignment horizontal="right" wrapText="1"/>
    </xf>
    <xf numFmtId="3" fontId="3" fillId="0" borderId="22" xfId="1" applyNumberFormat="1" applyFont="1" applyBorder="1" applyAlignment="1">
      <alignment horizontal="right" wrapText="1"/>
    </xf>
    <xf numFmtId="3" fontId="4" fillId="0" borderId="22" xfId="1" applyNumberFormat="1" applyFont="1" applyBorder="1" applyAlignment="1">
      <alignment wrapText="1"/>
    </xf>
    <xf numFmtId="3" fontId="4" fillId="5" borderId="3" xfId="1" applyNumberFormat="1" applyFont="1" applyFill="1" applyBorder="1" applyAlignment="1">
      <alignment wrapText="1"/>
    </xf>
    <xf numFmtId="3" fontId="4" fillId="0" borderId="22" xfId="1" applyNumberFormat="1" applyFont="1" applyBorder="1" applyAlignment="1">
      <alignment horizontal="right"/>
    </xf>
    <xf numFmtId="9" fontId="4" fillId="0" borderId="5" xfId="0" applyNumberFormat="1" applyFont="1" applyBorder="1" applyAlignment="1">
      <alignment horizontal="center"/>
    </xf>
    <xf numFmtId="3" fontId="3" fillId="13" borderId="3" xfId="1" applyNumberFormat="1" applyFont="1" applyFill="1" applyBorder="1" applyAlignment="1">
      <alignment wrapText="1"/>
    </xf>
    <xf numFmtId="3" fontId="3" fillId="0" borderId="22" xfId="1" applyNumberFormat="1" applyFont="1" applyFill="1" applyBorder="1" applyAlignment="1">
      <alignment horizontal="right"/>
    </xf>
    <xf numFmtId="10" fontId="4" fillId="0" borderId="5" xfId="0" applyNumberFormat="1" applyFont="1" applyBorder="1" applyAlignment="1">
      <alignment horizontal="center" wrapText="1"/>
    </xf>
    <xf numFmtId="3" fontId="4" fillId="0" borderId="22" xfId="1" applyNumberFormat="1" applyFont="1" applyBorder="1" applyAlignment="1">
      <alignment horizontal="right" wrapText="1"/>
    </xf>
    <xf numFmtId="37" fontId="3" fillId="3" borderId="12" xfId="1" applyNumberFormat="1" applyFont="1" applyFill="1" applyBorder="1" applyAlignment="1">
      <alignment horizontal="right"/>
    </xf>
    <xf numFmtId="3" fontId="4" fillId="3" borderId="3" xfId="1" applyNumberFormat="1" applyFont="1" applyFill="1" applyBorder="1" applyAlignment="1"/>
    <xf numFmtId="37" fontId="4" fillId="3" borderId="12" xfId="1" applyNumberFormat="1" applyFont="1" applyFill="1" applyBorder="1" applyAlignment="1">
      <alignment horizontal="right"/>
    </xf>
    <xf numFmtId="3" fontId="3" fillId="0" borderId="4" xfId="0" applyNumberFormat="1" applyFont="1" applyBorder="1"/>
    <xf numFmtId="43" fontId="4" fillId="0" borderId="3" xfId="0" applyNumberFormat="1" applyFont="1" applyBorder="1" applyAlignment="1">
      <alignment wrapText="1"/>
    </xf>
    <xf numFmtId="0" fontId="30" fillId="0" borderId="0" xfId="0" applyFont="1" applyAlignment="1">
      <alignment horizontal="center" vertical="top"/>
    </xf>
    <xf numFmtId="166" fontId="1" fillId="0" borderId="0" xfId="0" applyNumberFormat="1" applyFont="1" applyAlignment="1">
      <alignment horizontal="right" vertical="top" indent="7"/>
    </xf>
    <xf numFmtId="0" fontId="6" fillId="0" borderId="0" xfId="0" applyFont="1"/>
    <xf numFmtId="0" fontId="32" fillId="0" borderId="0" xfId="0" applyFont="1" applyAlignment="1">
      <alignment horizontal="center" vertical="top"/>
    </xf>
    <xf numFmtId="0" fontId="32" fillId="0" borderId="0" xfId="0" applyFont="1" applyAlignment="1">
      <alignment vertical="top"/>
    </xf>
    <xf numFmtId="0" fontId="31" fillId="0" borderId="0" xfId="0" applyFont="1"/>
    <xf numFmtId="0" fontId="31" fillId="0" borderId="0" xfId="0" applyFont="1" applyAlignment="1">
      <alignment vertical="top"/>
    </xf>
    <xf numFmtId="4" fontId="32" fillId="0" borderId="21" xfId="0" applyNumberFormat="1" applyFont="1" applyBorder="1" applyAlignment="1">
      <alignment horizontal="right" vertical="top"/>
    </xf>
    <xf numFmtId="166" fontId="32" fillId="0" borderId="27" xfId="0" applyNumberFormat="1" applyFont="1" applyBorder="1" applyAlignment="1">
      <alignment horizontal="right" vertical="top"/>
    </xf>
    <xf numFmtId="166" fontId="32" fillId="0" borderId="27" xfId="0" applyNumberFormat="1" applyFont="1" applyBorder="1"/>
    <xf numFmtId="166" fontId="32" fillId="0" borderId="28" xfId="0" applyNumberFormat="1" applyFont="1" applyBorder="1" applyAlignment="1">
      <alignment vertical="top"/>
    </xf>
    <xf numFmtId="0" fontId="4" fillId="3" borderId="3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4" fontId="3" fillId="0" borderId="24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wrapText="1"/>
    </xf>
    <xf numFmtId="49" fontId="3" fillId="2" borderId="3" xfId="0" applyNumberFormat="1" applyFont="1" applyFill="1" applyBorder="1" applyAlignment="1">
      <alignment horizontal="left" wrapText="1"/>
    </xf>
    <xf numFmtId="0" fontId="33" fillId="0" borderId="3" xfId="0" applyFont="1" applyBorder="1" applyAlignment="1">
      <alignment horizontal="left"/>
    </xf>
    <xf numFmtId="0" fontId="34" fillId="6" borderId="3" xfId="0" applyFont="1" applyFill="1" applyBorder="1" applyAlignment="1">
      <alignment horizontal="left" indent="1"/>
    </xf>
    <xf numFmtId="49" fontId="3" fillId="2" borderId="3" xfId="0" quotePrefix="1" applyNumberFormat="1" applyFont="1" applyFill="1" applyBorder="1"/>
    <xf numFmtId="39" fontId="3" fillId="0" borderId="22" xfId="1" applyNumberFormat="1" applyFont="1" applyBorder="1" applyAlignment="1">
      <alignment wrapText="1"/>
    </xf>
    <xf numFmtId="10" fontId="3" fillId="0" borderId="5" xfId="0" quotePrefix="1" applyNumberFormat="1" applyFont="1" applyBorder="1" applyAlignment="1">
      <alignment horizontal="center"/>
    </xf>
    <xf numFmtId="39" fontId="4" fillId="0" borderId="22" xfId="1" applyNumberFormat="1" applyFont="1" applyBorder="1" applyAlignment="1">
      <alignment wrapText="1"/>
    </xf>
    <xf numFmtId="3" fontId="4" fillId="0" borderId="12" xfId="1" applyNumberFormat="1" applyFont="1" applyBorder="1" applyAlignment="1">
      <alignment wrapText="1"/>
    </xf>
    <xf numFmtId="10" fontId="4" fillId="0" borderId="29" xfId="0" quotePrefix="1" applyNumberFormat="1" applyFont="1" applyBorder="1" applyAlignment="1">
      <alignment horizontal="center"/>
    </xf>
    <xf numFmtId="3" fontId="4" fillId="0" borderId="24" xfId="1" applyNumberFormat="1" applyFont="1" applyBorder="1" applyAlignment="1">
      <alignment wrapText="1"/>
    </xf>
    <xf numFmtId="10" fontId="4" fillId="0" borderId="25" xfId="0" quotePrefix="1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left" wrapText="1"/>
    </xf>
    <xf numFmtId="0" fontId="0" fillId="0" borderId="11" xfId="0" applyBorder="1"/>
    <xf numFmtId="43" fontId="36" fillId="0" borderId="0" xfId="1" applyFont="1"/>
    <xf numFmtId="0" fontId="6" fillId="0" borderId="0" xfId="0" applyFont="1" applyAlignment="1">
      <alignment horizontal="center"/>
    </xf>
    <xf numFmtId="0" fontId="4" fillId="0" borderId="30" xfId="0" applyFont="1" applyBorder="1"/>
    <xf numFmtId="3" fontId="3" fillId="2" borderId="2" xfId="0" applyNumberFormat="1" applyFont="1" applyFill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/>
    </xf>
    <xf numFmtId="49" fontId="4" fillId="0" borderId="3" xfId="0" applyNumberFormat="1" applyFont="1" applyBorder="1"/>
    <xf numFmtId="49" fontId="3" fillId="0" borderId="3" xfId="0" applyNumberFormat="1" applyFont="1" applyBorder="1" applyAlignment="1">
      <alignment horizontal="left" vertical="center"/>
    </xf>
    <xf numFmtId="37" fontId="3" fillId="2" borderId="3" xfId="1" applyNumberFormat="1" applyFont="1" applyFill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4" fontId="18" fillId="0" borderId="32" xfId="0" applyNumberFormat="1" applyFont="1" applyBorder="1"/>
    <xf numFmtId="4" fontId="18" fillId="0" borderId="5" xfId="0" applyNumberFormat="1" applyFont="1" applyBorder="1"/>
    <xf numFmtId="4" fontId="18" fillId="0" borderId="33" xfId="0" applyNumberFormat="1" applyFont="1" applyBorder="1"/>
    <xf numFmtId="4" fontId="18" fillId="0" borderId="34" xfId="0" applyNumberFormat="1" applyFont="1" applyBorder="1"/>
    <xf numFmtId="0" fontId="27" fillId="9" borderId="9" xfId="0" applyFont="1" applyFill="1" applyBorder="1" applyAlignment="1">
      <alignment horizontal="right"/>
    </xf>
    <xf numFmtId="4" fontId="38" fillId="10" borderId="3" xfId="0" applyNumberFormat="1" applyFont="1" applyFill="1" applyBorder="1" applyAlignment="1">
      <alignment horizontal="center" vertical="center" wrapText="1"/>
    </xf>
    <xf numFmtId="0" fontId="38" fillId="12" borderId="3" xfId="0" applyFont="1" applyFill="1" applyBorder="1" applyAlignment="1">
      <alignment horizontal="center" vertical="center"/>
    </xf>
    <xf numFmtId="4" fontId="11" fillId="0" borderId="35" xfId="0" applyNumberFormat="1" applyFont="1" applyBorder="1"/>
    <xf numFmtId="4" fontId="39" fillId="0" borderId="0" xfId="0" applyNumberFormat="1" applyFont="1"/>
    <xf numFmtId="166" fontId="31" fillId="0" borderId="0" xfId="0" applyNumberFormat="1" applyFont="1" applyAlignment="1">
      <alignment horizontal="right" vertical="top" indent="7"/>
    </xf>
    <xf numFmtId="166" fontId="32" fillId="0" borderId="0" xfId="0" applyNumberFormat="1" applyFont="1" applyAlignment="1">
      <alignment horizontal="right" vertical="top" indent="7"/>
    </xf>
    <xf numFmtId="4" fontId="31" fillId="0" borderId="0" xfId="0" applyNumberFormat="1" applyFont="1"/>
    <xf numFmtId="4" fontId="31" fillId="0" borderId="21" xfId="0" applyNumberFormat="1" applyFont="1" applyBorder="1"/>
    <xf numFmtId="166" fontId="31" fillId="0" borderId="0" xfId="0" applyNumberFormat="1" applyFont="1"/>
    <xf numFmtId="43" fontId="31" fillId="0" borderId="0" xfId="0" applyNumberFormat="1" applyFont="1"/>
    <xf numFmtId="0" fontId="31" fillId="0" borderId="0" xfId="0" applyFont="1" applyAlignment="1" applyProtection="1">
      <alignment horizontal="left" vertical="top"/>
      <protection locked="0"/>
    </xf>
    <xf numFmtId="167" fontId="32" fillId="0" borderId="0" xfId="0" applyNumberFormat="1" applyFont="1" applyAlignment="1">
      <alignment horizontal="right" vertical="top"/>
    </xf>
    <xf numFmtId="166" fontId="32" fillId="3" borderId="0" xfId="0" applyNumberFormat="1" applyFont="1" applyFill="1"/>
    <xf numFmtId="166" fontId="40" fillId="0" borderId="0" xfId="0" applyNumberFormat="1" applyFont="1"/>
    <xf numFmtId="0" fontId="14" fillId="14" borderId="3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9" fontId="41" fillId="0" borderId="0" xfId="0" applyNumberFormat="1" applyFont="1" applyAlignment="1">
      <alignment horizontal="center"/>
    </xf>
    <xf numFmtId="4" fontId="41" fillId="0" borderId="0" xfId="0" applyNumberFormat="1" applyFont="1" applyAlignment="1">
      <alignment horizontal="center"/>
    </xf>
    <xf numFmtId="9" fontId="3" fillId="0" borderId="24" xfId="0" applyNumberFormat="1" applyFont="1" applyBorder="1" applyAlignment="1">
      <alignment horizontal="center"/>
    </xf>
    <xf numFmtId="10" fontId="4" fillId="0" borderId="0" xfId="0" applyNumberFormat="1" applyFont="1" applyAlignment="1">
      <alignment horizontal="center"/>
    </xf>
    <xf numFmtId="39" fontId="4" fillId="0" borderId="0" xfId="1" applyNumberFormat="1" applyFont="1" applyAlignment="1">
      <alignment horizontal="right"/>
    </xf>
    <xf numFmtId="0" fontId="29" fillId="0" borderId="0" xfId="0" applyFont="1" applyAlignment="1">
      <alignment horizontal="center"/>
    </xf>
    <xf numFmtId="166" fontId="31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6" fontId="38" fillId="0" borderId="0" xfId="0" applyNumberFormat="1" applyFont="1" applyAlignment="1">
      <alignment horizontal="center"/>
    </xf>
    <xf numFmtId="0" fontId="31" fillId="0" borderId="0" xfId="0" applyFont="1" applyAlignment="1">
      <alignment horizontal="right"/>
    </xf>
    <xf numFmtId="4" fontId="31" fillId="0" borderId="0" xfId="0" applyNumberFormat="1" applyFont="1" applyAlignment="1">
      <alignment horizontal="right"/>
    </xf>
    <xf numFmtId="4" fontId="31" fillId="0" borderId="21" xfId="0" applyNumberFormat="1" applyFont="1" applyBorder="1" applyAlignment="1">
      <alignment horizontal="right"/>
    </xf>
    <xf numFmtId="43" fontId="31" fillId="0" borderId="0" xfId="0" applyNumberFormat="1" applyFont="1" applyAlignment="1">
      <alignment horizontal="right"/>
    </xf>
    <xf numFmtId="4" fontId="6" fillId="0" borderId="0" xfId="0" applyNumberFormat="1" applyFont="1"/>
    <xf numFmtId="166" fontId="32" fillId="0" borderId="27" xfId="0" applyNumberFormat="1" applyFont="1" applyBorder="1" applyAlignment="1">
      <alignment horizontal="right"/>
    </xf>
    <xf numFmtId="0" fontId="6" fillId="0" borderId="37" xfId="0" applyFont="1" applyBorder="1"/>
    <xf numFmtId="166" fontId="32" fillId="0" borderId="0" xfId="0" applyNumberFormat="1" applyFont="1" applyAlignment="1">
      <alignment horizontal="right" vertical="top"/>
    </xf>
    <xf numFmtId="0" fontId="6" fillId="0" borderId="21" xfId="0" applyFont="1" applyBorder="1"/>
    <xf numFmtId="166" fontId="32" fillId="0" borderId="0" xfId="0" applyNumberFormat="1" applyFont="1" applyAlignment="1">
      <alignment horizontal="right"/>
    </xf>
    <xf numFmtId="166" fontId="32" fillId="0" borderId="0" xfId="0" applyNumberFormat="1" applyFont="1"/>
    <xf numFmtId="166" fontId="32" fillId="0" borderId="28" xfId="0" applyNumberFormat="1" applyFont="1" applyBorder="1" applyAlignment="1">
      <alignment horizontal="right" vertical="top"/>
    </xf>
    <xf numFmtId="166" fontId="40" fillId="0" borderId="0" xfId="0" applyNumberFormat="1" applyFont="1" applyAlignment="1">
      <alignment horizontal="right"/>
    </xf>
    <xf numFmtId="0" fontId="40" fillId="0" borderId="0" xfId="0" applyFont="1"/>
    <xf numFmtId="166" fontId="6" fillId="0" borderId="0" xfId="0" applyNumberFormat="1" applyFont="1"/>
    <xf numFmtId="0" fontId="4" fillId="0" borderId="36" xfId="0" applyFont="1" applyBorder="1" applyAlignment="1">
      <alignment vertical="center"/>
    </xf>
    <xf numFmtId="0" fontId="3" fillId="0" borderId="27" xfId="0" applyFont="1" applyBorder="1" applyAlignment="1">
      <alignment vertical="center" wrapText="1"/>
    </xf>
    <xf numFmtId="49" fontId="3" fillId="2" borderId="24" xfId="0" applyNumberFormat="1" applyFont="1" applyFill="1" applyBorder="1" applyAlignment="1">
      <alignment horizontal="left" wrapText="1"/>
    </xf>
    <xf numFmtId="0" fontId="3" fillId="2" borderId="24" xfId="0" applyFont="1" applyFill="1" applyBorder="1" applyAlignment="1">
      <alignment wrapText="1"/>
    </xf>
    <xf numFmtId="0" fontId="8" fillId="3" borderId="3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wrapText="1"/>
    </xf>
    <xf numFmtId="17" fontId="4" fillId="5" borderId="3" xfId="0" quotePrefix="1" applyNumberFormat="1" applyFont="1" applyFill="1" applyBorder="1"/>
    <xf numFmtId="0" fontId="4" fillId="5" borderId="3" xfId="0" applyFont="1" applyFill="1" applyBorder="1" applyAlignment="1">
      <alignment horizontal="left" wrapText="1" indent="1"/>
    </xf>
    <xf numFmtId="49" fontId="10" fillId="0" borderId="3" xfId="0" applyNumberFormat="1" applyFont="1" applyBorder="1" applyAlignment="1">
      <alignment horizontal="left"/>
    </xf>
    <xf numFmtId="0" fontId="8" fillId="0" borderId="3" xfId="0" applyFont="1" applyBorder="1" applyAlignment="1">
      <alignment wrapText="1"/>
    </xf>
    <xf numFmtId="0" fontId="10" fillId="6" borderId="3" xfId="0" applyFont="1" applyFill="1" applyBorder="1" applyAlignment="1">
      <alignment horizontal="left" wrapText="1"/>
    </xf>
    <xf numFmtId="49" fontId="8" fillId="0" borderId="3" xfId="0" applyNumberFormat="1" applyFont="1" applyBorder="1" applyAlignment="1">
      <alignment horizontal="left"/>
    </xf>
    <xf numFmtId="0" fontId="8" fillId="6" borderId="3" xfId="0" applyFont="1" applyFill="1" applyBorder="1" applyAlignment="1">
      <alignment horizontal="left" wrapText="1"/>
    </xf>
    <xf numFmtId="49" fontId="3" fillId="0" borderId="3" xfId="0" applyNumberFormat="1" applyFont="1" applyBorder="1" applyAlignment="1">
      <alignment horizontal="left"/>
    </xf>
    <xf numFmtId="0" fontId="3" fillId="6" borderId="3" xfId="0" applyFont="1" applyFill="1" applyBorder="1" applyAlignment="1">
      <alignment horizontal="left" wrapText="1"/>
    </xf>
    <xf numFmtId="164" fontId="34" fillId="0" borderId="0" xfId="0" applyNumberFormat="1" applyFont="1" applyAlignment="1">
      <alignment horizontal="left" wrapText="1"/>
    </xf>
    <xf numFmtId="39" fontId="4" fillId="0" borderId="0" xfId="0" applyNumberFormat="1" applyFont="1" applyAlignment="1">
      <alignment vertical="center"/>
    </xf>
    <xf numFmtId="39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vertical="center" wrapText="1"/>
    </xf>
    <xf numFmtId="3" fontId="4" fillId="0" borderId="26" xfId="0" applyNumberFormat="1" applyFont="1" applyBorder="1" applyAlignment="1">
      <alignment vertical="center" wrapText="1"/>
    </xf>
    <xf numFmtId="3" fontId="4" fillId="0" borderId="31" xfId="1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9" fontId="4" fillId="0" borderId="26" xfId="0" applyNumberFormat="1" applyFont="1" applyBorder="1" applyAlignment="1">
      <alignment horizontal="center" vertical="center" wrapText="1"/>
    </xf>
    <xf numFmtId="4" fontId="8" fillId="0" borderId="4" xfId="0" applyNumberFormat="1" applyFont="1" applyBorder="1"/>
    <xf numFmtId="3" fontId="8" fillId="0" borderId="4" xfId="0" applyNumberFormat="1" applyFont="1" applyBorder="1"/>
    <xf numFmtId="3" fontId="3" fillId="0" borderId="23" xfId="1" applyNumberFormat="1" applyFont="1" applyBorder="1" applyAlignment="1">
      <alignment horizontal="right" wrapText="1"/>
    </xf>
    <xf numFmtId="9" fontId="4" fillId="0" borderId="5" xfId="0" applyNumberFormat="1" applyFont="1" applyBorder="1" applyAlignment="1">
      <alignment horizontal="center" wrapText="1"/>
    </xf>
    <xf numFmtId="0" fontId="14" fillId="0" borderId="0" xfId="0" applyFont="1" applyAlignment="1">
      <alignment horizontal="left"/>
    </xf>
    <xf numFmtId="4" fontId="17" fillId="9" borderId="9" xfId="0" applyNumberFormat="1" applyFont="1" applyFill="1" applyBorder="1"/>
    <xf numFmtId="4" fontId="3" fillId="2" borderId="2" xfId="0" applyNumberFormat="1" applyFont="1" applyFill="1" applyBorder="1" applyAlignment="1">
      <alignment horizontal="center" vertical="center"/>
    </xf>
    <xf numFmtId="39" fontId="4" fillId="0" borderId="3" xfId="0" applyNumberFormat="1" applyFont="1" applyBorder="1" applyAlignment="1">
      <alignment horizontal="right" wrapText="1"/>
    </xf>
    <xf numFmtId="39" fontId="4" fillId="3" borderId="3" xfId="0" applyNumberFormat="1" applyFont="1" applyFill="1" applyBorder="1" applyAlignment="1">
      <alignment horizontal="right" wrapText="1"/>
    </xf>
    <xf numFmtId="39" fontId="4" fillId="4" borderId="3" xfId="0" applyNumberFormat="1" applyFont="1" applyFill="1" applyBorder="1" applyAlignment="1">
      <alignment horizontal="right" wrapText="1"/>
    </xf>
    <xf numFmtId="39" fontId="9" fillId="0" borderId="3" xfId="0" applyNumberFormat="1" applyFont="1" applyBorder="1" applyAlignment="1">
      <alignment wrapText="1"/>
    </xf>
    <xf numFmtId="39" fontId="4" fillId="5" borderId="3" xfId="1" applyNumberFormat="1" applyFont="1" applyFill="1" applyBorder="1" applyAlignment="1">
      <alignment wrapText="1"/>
    </xf>
    <xf numFmtId="39" fontId="4" fillId="0" borderId="3" xfId="1" applyNumberFormat="1" applyFont="1" applyFill="1" applyBorder="1" applyAlignment="1">
      <alignment wrapText="1"/>
    </xf>
    <xf numFmtId="39" fontId="4" fillId="4" borderId="3" xfId="1" applyNumberFormat="1" applyFont="1" applyFill="1" applyBorder="1" applyAlignment="1">
      <alignment wrapText="1"/>
    </xf>
    <xf numFmtId="39" fontId="3" fillId="3" borderId="3" xfId="1" applyNumberFormat="1" applyFont="1" applyFill="1" applyBorder="1" applyAlignment="1">
      <alignment wrapText="1"/>
    </xf>
    <xf numFmtId="4" fontId="10" fillId="0" borderId="4" xfId="0" applyNumberFormat="1" applyFont="1" applyBorder="1"/>
    <xf numFmtId="39" fontId="4" fillId="3" borderId="3" xfId="1" applyNumberFormat="1" applyFont="1" applyFill="1" applyBorder="1" applyAlignment="1">
      <alignment wrapText="1"/>
    </xf>
    <xf numFmtId="4" fontId="18" fillId="5" borderId="39" xfId="0" applyNumberFormat="1" applyFont="1" applyFill="1" applyBorder="1"/>
    <xf numFmtId="4" fontId="18" fillId="5" borderId="40" xfId="0" applyNumberFormat="1" applyFont="1" applyFill="1" applyBorder="1"/>
    <xf numFmtId="4" fontId="18" fillId="5" borderId="38" xfId="0" applyNumberFormat="1" applyFont="1" applyFill="1" applyBorder="1"/>
    <xf numFmtId="4" fontId="18" fillId="5" borderId="5" xfId="0" applyNumberFormat="1" applyFont="1" applyFill="1" applyBorder="1"/>
    <xf numFmtId="4" fontId="18" fillId="5" borderId="41" xfId="0" applyNumberFormat="1" applyFont="1" applyFill="1" applyBorder="1"/>
    <xf numFmtId="4" fontId="18" fillId="5" borderId="29" xfId="0" applyNumberFormat="1" applyFont="1" applyFill="1" applyBorder="1"/>
    <xf numFmtId="4" fontId="18" fillId="0" borderId="42" xfId="0" applyNumberFormat="1" applyFont="1" applyBorder="1"/>
    <xf numFmtId="4" fontId="18" fillId="0" borderId="43" xfId="0" applyNumberFormat="1" applyFont="1" applyBorder="1"/>
    <xf numFmtId="4" fontId="18" fillId="0" borderId="44" xfId="0" applyNumberFormat="1" applyFont="1" applyBorder="1"/>
    <xf numFmtId="4" fontId="18" fillId="0" borderId="45" xfId="0" applyNumberFormat="1" applyFont="1" applyBorder="1"/>
    <xf numFmtId="4" fontId="18" fillId="0" borderId="38" xfId="0" applyNumberFormat="1" applyFont="1" applyBorder="1"/>
    <xf numFmtId="4" fontId="17" fillId="9" borderId="46" xfId="0" applyNumberFormat="1" applyFont="1" applyFill="1" applyBorder="1"/>
    <xf numFmtId="4" fontId="18" fillId="0" borderId="29" xfId="0" applyNumberFormat="1" applyFont="1" applyBorder="1"/>
    <xf numFmtId="4" fontId="17" fillId="9" borderId="7" xfId="0" applyNumberFormat="1" applyFont="1" applyFill="1" applyBorder="1"/>
    <xf numFmtId="4" fontId="17" fillId="9" borderId="47" xfId="0" applyNumberFormat="1" applyFont="1" applyFill="1" applyBorder="1"/>
    <xf numFmtId="49" fontId="4" fillId="3" borderId="3" xfId="0" quotePrefix="1" applyNumberFormat="1" applyFont="1" applyFill="1" applyBorder="1"/>
    <xf numFmtId="3" fontId="37" fillId="2" borderId="1" xfId="0" applyNumberFormat="1" applyFont="1" applyFill="1" applyBorder="1" applyAlignment="1">
      <alignment horizontal="center" vertical="center" wrapText="1"/>
    </xf>
    <xf numFmtId="3" fontId="37" fillId="2" borderId="2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9" fontId="3" fillId="2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15" fillId="14" borderId="3" xfId="0" applyNumberFormat="1" applyFont="1" applyFill="1" applyBorder="1" applyAlignment="1">
      <alignment horizontal="center"/>
    </xf>
    <xf numFmtId="4" fontId="23" fillId="0" borderId="7" xfId="0" applyNumberFormat="1" applyFont="1" applyBorder="1" applyAlignment="1">
      <alignment horizontal="center"/>
    </xf>
    <xf numFmtId="0" fontId="21" fillId="0" borderId="8" xfId="0" applyFont="1" applyBorder="1" applyAlignme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8" fillId="10" borderId="3" xfId="0" applyFont="1" applyFill="1" applyBorder="1" applyAlignment="1">
      <alignment horizontal="center" vertical="center" wrapText="1"/>
    </xf>
    <xf numFmtId="4" fontId="38" fillId="10" borderId="12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0</xdr:row>
      <xdr:rowOff>0</xdr:rowOff>
    </xdr:from>
    <xdr:to>
      <xdr:col>0</xdr:col>
      <xdr:colOff>1543049</xdr:colOff>
      <xdr:row>3</xdr:row>
      <xdr:rowOff>95250</xdr:rowOff>
    </xdr:to>
    <xdr:pic>
      <xdr:nvPicPr>
        <xdr:cNvPr id="2" name="Imagen 1" descr="LOGO INDOTEL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4" y="0"/>
          <a:ext cx="1419225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oreta/OneDrive%20-%20INDOTEL/Documentos/DPTO.%20PRESUPUESTO%20(Agosto%202021)/EJECUCION%20MENSUAL/EJECUCION%202022/07.%20JULIO%202022/Ejecuci&#243;n%20Presupuestaria%20JULI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"/>
      <sheetName val="DIRECCIONES"/>
      <sheetName val="GASTOS (Modificacion)"/>
      <sheetName val="GASTOS"/>
      <sheetName val="INGRESOS"/>
      <sheetName val="PROGRAMACION"/>
      <sheetName val="Presupuesto (base)"/>
      <sheetName val="Flujo"/>
      <sheetName val="Resumen"/>
      <sheetName val="Resumen (Comparado)"/>
      <sheetName val="Presentacion CD"/>
      <sheetName val="Pres. Transparencia"/>
      <sheetName val="Presupuesto por mes"/>
      <sheetName val="Ejecución"/>
      <sheetName val="Variacion"/>
      <sheetName val="Variacion (2)"/>
      <sheetName val="Transparencia"/>
      <sheetName val="Flujo Mensual (Cuadro 1)"/>
      <sheetName val="Estado"/>
      <sheetName val="Graficas"/>
      <sheetName val="Cuadros Anali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C6">
            <v>147214326.66</v>
          </cell>
          <cell r="J6">
            <v>142836332.69999999</v>
          </cell>
          <cell r="S6">
            <v>142902042.69999999</v>
          </cell>
          <cell r="AB6">
            <v>130488175.66</v>
          </cell>
          <cell r="AK6">
            <v>159840033.06</v>
          </cell>
          <cell r="AT6">
            <v>146708892.47999999</v>
          </cell>
          <cell r="AY6">
            <v>869989803.25999999</v>
          </cell>
          <cell r="BM6">
            <v>0</v>
          </cell>
          <cell r="BV6">
            <v>0</v>
          </cell>
          <cell r="CE6">
            <v>0</v>
          </cell>
          <cell r="CN6">
            <v>0</v>
          </cell>
          <cell r="CW6">
            <v>0</v>
          </cell>
          <cell r="DB6">
            <v>1015818872.3199999</v>
          </cell>
        </row>
        <row r="7">
          <cell r="C7">
            <v>0</v>
          </cell>
          <cell r="J7">
            <v>0</v>
          </cell>
          <cell r="S7">
            <v>0</v>
          </cell>
          <cell r="AB7">
            <v>0</v>
          </cell>
          <cell r="AK7">
            <v>0</v>
          </cell>
          <cell r="AT7">
            <v>0</v>
          </cell>
          <cell r="AY7">
            <v>0</v>
          </cell>
          <cell r="BM7">
            <v>0</v>
          </cell>
          <cell r="BV7">
            <v>0</v>
          </cell>
          <cell r="CE7">
            <v>0</v>
          </cell>
          <cell r="CN7">
            <v>0</v>
          </cell>
          <cell r="CW7">
            <v>0</v>
          </cell>
          <cell r="DB7">
            <v>0</v>
          </cell>
        </row>
        <row r="10">
          <cell r="C10">
            <v>1350596.9</v>
          </cell>
          <cell r="J10">
            <v>1382625.24</v>
          </cell>
          <cell r="S10">
            <v>1467605.32</v>
          </cell>
          <cell r="AB10">
            <v>1874087.67</v>
          </cell>
          <cell r="AK10">
            <v>2920408.88</v>
          </cell>
          <cell r="AT10">
            <v>2897539.87</v>
          </cell>
          <cell r="AY10">
            <v>11892863.879999999</v>
          </cell>
          <cell r="BM10">
            <v>0</v>
          </cell>
          <cell r="BV10">
            <v>0</v>
          </cell>
          <cell r="CE10">
            <v>0</v>
          </cell>
          <cell r="CN10">
            <v>0</v>
          </cell>
          <cell r="CW10">
            <v>0</v>
          </cell>
          <cell r="DB10">
            <v>15055108.18</v>
          </cell>
        </row>
        <row r="11">
          <cell r="C11">
            <v>1016370.75</v>
          </cell>
          <cell r="J11">
            <v>948554.31</v>
          </cell>
          <cell r="S11">
            <v>1117435.81</v>
          </cell>
          <cell r="AB11">
            <v>1133007.8</v>
          </cell>
          <cell r="AK11">
            <v>1666924.67</v>
          </cell>
          <cell r="AT11">
            <v>1673832.25</v>
          </cell>
          <cell r="AY11">
            <v>7556125.5899999999</v>
          </cell>
          <cell r="BM11">
            <v>0</v>
          </cell>
          <cell r="BV11">
            <v>0</v>
          </cell>
          <cell r="CE11">
            <v>0</v>
          </cell>
          <cell r="CN11">
            <v>0</v>
          </cell>
          <cell r="CW11">
            <v>0</v>
          </cell>
          <cell r="DB11">
            <v>9390448.0199999996</v>
          </cell>
        </row>
        <row r="13">
          <cell r="C13">
            <v>0</v>
          </cell>
          <cell r="J13">
            <v>0</v>
          </cell>
          <cell r="S13">
            <v>0</v>
          </cell>
          <cell r="AB13">
            <v>0</v>
          </cell>
          <cell r="AK13">
            <v>10000</v>
          </cell>
          <cell r="AT13">
            <v>35000</v>
          </cell>
          <cell r="AY13">
            <v>45000</v>
          </cell>
          <cell r="BM13">
            <v>0</v>
          </cell>
          <cell r="BV13">
            <v>0</v>
          </cell>
          <cell r="CE13">
            <v>0</v>
          </cell>
          <cell r="CN13">
            <v>0</v>
          </cell>
          <cell r="CW13">
            <v>0</v>
          </cell>
          <cell r="DB13">
            <v>45000</v>
          </cell>
        </row>
        <row r="17">
          <cell r="C17">
            <v>60778348.229999997</v>
          </cell>
          <cell r="J17">
            <v>2182907.02</v>
          </cell>
          <cell r="S17">
            <v>1935879.67</v>
          </cell>
          <cell r="AB17">
            <v>15902800.75</v>
          </cell>
          <cell r="AK17">
            <v>1558751.8699999999</v>
          </cell>
          <cell r="AT17">
            <v>2188999.3899999997</v>
          </cell>
          <cell r="AY17">
            <v>84547686.930000007</v>
          </cell>
          <cell r="BM17">
            <v>0</v>
          </cell>
          <cell r="BV17">
            <v>0</v>
          </cell>
          <cell r="CE17">
            <v>0</v>
          </cell>
          <cell r="CN17">
            <v>0</v>
          </cell>
          <cell r="CW17">
            <v>0</v>
          </cell>
          <cell r="DB17">
            <v>86574827.300000012</v>
          </cell>
        </row>
        <row r="42">
          <cell r="BM42">
            <v>0</v>
          </cell>
          <cell r="BV42">
            <v>0</v>
          </cell>
          <cell r="CE42">
            <v>0</v>
          </cell>
          <cell r="CN42">
            <v>0</v>
          </cell>
          <cell r="CW42">
            <v>0</v>
          </cell>
          <cell r="DB42">
            <v>616220643.10000002</v>
          </cell>
        </row>
        <row r="69">
          <cell r="BM69">
            <v>0</v>
          </cell>
          <cell r="BV69">
            <v>0</v>
          </cell>
          <cell r="CE69">
            <v>0</v>
          </cell>
          <cell r="CN69">
            <v>0</v>
          </cell>
          <cell r="CW69">
            <v>0</v>
          </cell>
          <cell r="DB69">
            <v>54259664.090000004</v>
          </cell>
        </row>
        <row r="74">
          <cell r="BM74">
            <v>0</v>
          </cell>
          <cell r="BV74">
            <v>0</v>
          </cell>
          <cell r="CE74">
            <v>0</v>
          </cell>
          <cell r="CN74">
            <v>0</v>
          </cell>
          <cell r="CW74">
            <v>0</v>
          </cell>
          <cell r="DB74">
            <v>202042739.31999999</v>
          </cell>
        </row>
        <row r="153">
          <cell r="BM153">
            <v>0</v>
          </cell>
          <cell r="BV153">
            <v>0</v>
          </cell>
          <cell r="CE153">
            <v>0</v>
          </cell>
          <cell r="CN153">
            <v>0</v>
          </cell>
          <cell r="CW153">
            <v>0</v>
          </cell>
          <cell r="DB153">
            <v>15693124.309999999</v>
          </cell>
        </row>
        <row r="204">
          <cell r="BM204">
            <v>0</v>
          </cell>
          <cell r="BV204">
            <v>0</v>
          </cell>
          <cell r="CE204">
            <v>0</v>
          </cell>
          <cell r="CN204">
            <v>0</v>
          </cell>
          <cell r="CW204">
            <v>0</v>
          </cell>
          <cell r="DB204">
            <v>12821453.34</v>
          </cell>
        </row>
        <row r="231">
          <cell r="BM231">
            <v>0</v>
          </cell>
          <cell r="BV231">
            <v>0</v>
          </cell>
          <cell r="CE231">
            <v>0</v>
          </cell>
          <cell r="CN231">
            <v>0</v>
          </cell>
          <cell r="CW231">
            <v>0</v>
          </cell>
          <cell r="DB231">
            <v>24487853.23</v>
          </cell>
        </row>
        <row r="267">
          <cell r="BM267">
            <v>0</v>
          </cell>
          <cell r="BV267">
            <v>0</v>
          </cell>
          <cell r="CE267">
            <v>0</v>
          </cell>
          <cell r="CN267">
            <v>0</v>
          </cell>
          <cell r="CW267">
            <v>0</v>
          </cell>
          <cell r="DB267">
            <v>4950150.5999999996</v>
          </cell>
        </row>
      </sheetData>
      <sheetData sheetId="14">
        <row r="87">
          <cell r="U87">
            <v>-40448556.479999997</v>
          </cell>
          <cell r="W87">
            <v>-40448556.479999997</v>
          </cell>
          <cell r="Y87">
            <v>-40448556.479999997</v>
          </cell>
          <cell r="AA87">
            <v>-40448556.479999997</v>
          </cell>
          <cell r="AB87">
            <v>-40448556.479999997</v>
          </cell>
        </row>
        <row r="88">
          <cell r="AA88">
            <v>0</v>
          </cell>
          <cell r="AB88">
            <v>-80897112.959999993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73"/>
  <sheetViews>
    <sheetView workbookViewId="0">
      <selection activeCell="B214" sqref="B214"/>
    </sheetView>
  </sheetViews>
  <sheetFormatPr baseColWidth="10" defaultRowHeight="15" x14ac:dyDescent="0.25"/>
  <cols>
    <col min="1" max="1" width="11.28515625" customWidth="1"/>
    <col min="2" max="2" width="35" customWidth="1"/>
    <col min="3" max="3" width="14.7109375" customWidth="1"/>
    <col min="4" max="4" width="16.42578125" customWidth="1"/>
    <col min="5" max="5" width="14.5703125" customWidth="1"/>
    <col min="6" max="6" width="11.5703125" customWidth="1"/>
    <col min="7" max="7" width="8.42578125" customWidth="1"/>
    <col min="8" max="8" width="14" customWidth="1"/>
    <col min="9" max="9" width="16.28515625" customWidth="1"/>
    <col min="10" max="10" width="15" customWidth="1"/>
    <col min="11" max="11" width="7.7109375" customWidth="1"/>
  </cols>
  <sheetData>
    <row r="1" spans="1:82" s="91" customFormat="1" ht="12" x14ac:dyDescent="0.2">
      <c r="B1" s="29"/>
      <c r="C1" s="238"/>
      <c r="D1" s="239"/>
      <c r="G1" s="240"/>
      <c r="K1" s="240"/>
      <c r="L1" s="267"/>
      <c r="M1" s="239"/>
      <c r="P1" s="240"/>
      <c r="U1" s="266"/>
      <c r="V1" s="238"/>
      <c r="W1" s="239"/>
      <c r="Z1" s="240"/>
      <c r="AD1" s="240"/>
      <c r="AE1" s="238"/>
      <c r="AF1" s="239"/>
      <c r="AI1" s="240"/>
      <c r="AM1" s="240"/>
      <c r="AN1" s="238"/>
      <c r="AO1" s="239"/>
      <c r="AR1" s="240"/>
      <c r="AV1" s="240"/>
      <c r="AW1" s="238"/>
      <c r="AX1" s="239"/>
      <c r="BD1" s="240"/>
      <c r="BE1" s="238"/>
      <c r="BF1" s="239"/>
      <c r="BM1" s="240"/>
      <c r="BN1" s="238"/>
      <c r="BO1" s="239"/>
      <c r="BW1" s="240"/>
    </row>
    <row r="2" spans="1:82" x14ac:dyDescent="0.25">
      <c r="A2" s="352" t="s">
        <v>377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</row>
    <row r="3" spans="1:82" x14ac:dyDescent="0.25">
      <c r="A3" s="352" t="s">
        <v>378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</row>
    <row r="4" spans="1:82" x14ac:dyDescent="0.25">
      <c r="A4" s="352" t="s">
        <v>379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</row>
    <row r="5" spans="1:82" x14ac:dyDescent="0.25">
      <c r="A5" s="352" t="s">
        <v>380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</row>
    <row r="6" spans="1:82" x14ac:dyDescent="0.25">
      <c r="A6" s="352" t="s">
        <v>685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</row>
    <row r="7" spans="1:82" ht="15.75" thickBot="1" x14ac:dyDescent="0.3">
      <c r="A7" s="261"/>
      <c r="B7" s="262"/>
      <c r="C7" s="264"/>
      <c r="D7" s="264"/>
      <c r="E7" s="261" t="s">
        <v>642</v>
      </c>
      <c r="F7" s="261"/>
      <c r="G7" s="263"/>
      <c r="H7" s="261"/>
      <c r="I7" s="261"/>
      <c r="J7" s="261"/>
      <c r="K7" s="263"/>
    </row>
    <row r="8" spans="1:82" x14ac:dyDescent="0.25">
      <c r="A8" s="346" t="s">
        <v>0</v>
      </c>
      <c r="B8" s="346" t="s">
        <v>1</v>
      </c>
      <c r="C8" s="213" t="s">
        <v>2</v>
      </c>
      <c r="D8" s="213" t="s">
        <v>3</v>
      </c>
      <c r="E8" s="214" t="s">
        <v>4</v>
      </c>
      <c r="F8" s="348" t="s">
        <v>527</v>
      </c>
      <c r="G8" s="350" t="s">
        <v>528</v>
      </c>
      <c r="H8" s="214" t="s">
        <v>2</v>
      </c>
      <c r="I8" s="214" t="s">
        <v>4</v>
      </c>
      <c r="J8" s="348" t="s">
        <v>5</v>
      </c>
      <c r="K8" s="344" t="s">
        <v>557</v>
      </c>
    </row>
    <row r="9" spans="1:82" ht="15.75" thickBot="1" x14ac:dyDescent="0.3">
      <c r="A9" s="347"/>
      <c r="B9" s="347"/>
      <c r="C9" s="317" t="s">
        <v>618</v>
      </c>
      <c r="D9" s="317" t="s">
        <v>618</v>
      </c>
      <c r="E9" s="317" t="s">
        <v>618</v>
      </c>
      <c r="F9" s="349"/>
      <c r="G9" s="351"/>
      <c r="H9" s="233" t="s">
        <v>686</v>
      </c>
      <c r="I9" s="233" t="s">
        <v>686</v>
      </c>
      <c r="J9" s="349"/>
      <c r="K9" s="345"/>
    </row>
    <row r="10" spans="1:82" x14ac:dyDescent="0.25">
      <c r="A10" s="232" t="s">
        <v>6</v>
      </c>
      <c r="B10" s="2"/>
      <c r="C10" s="215"/>
      <c r="D10" s="234"/>
      <c r="E10" s="177"/>
      <c r="F10" s="177"/>
      <c r="G10" s="178"/>
      <c r="H10" s="177"/>
      <c r="I10" s="177"/>
      <c r="J10" s="177"/>
      <c r="K10" s="265"/>
    </row>
    <row r="11" spans="1:82" x14ac:dyDescent="0.25">
      <c r="A11" s="1"/>
      <c r="B11" s="3" t="s">
        <v>7</v>
      </c>
      <c r="C11" s="4">
        <v>150962395.99000001</v>
      </c>
      <c r="D11" s="4">
        <v>150962395.99000001</v>
      </c>
      <c r="E11" s="5">
        <v>133058413.38847846</v>
      </c>
      <c r="F11" s="6">
        <v>17903982.601521552</v>
      </c>
      <c r="G11" s="179">
        <v>1.1345573131798057</v>
      </c>
      <c r="H11" s="6">
        <v>1166781268.3099999</v>
      </c>
      <c r="I11" s="6">
        <v>1278574376.5472066</v>
      </c>
      <c r="J11" s="6">
        <v>-111793108.2372067</v>
      </c>
      <c r="K11" s="179">
        <v>0.91256425102221717</v>
      </c>
    </row>
    <row r="12" spans="1:82" x14ac:dyDescent="0.25">
      <c r="A12" s="1" t="s">
        <v>8</v>
      </c>
      <c r="B12" s="7" t="s">
        <v>9</v>
      </c>
      <c r="C12" s="8">
        <v>150962395.99000001</v>
      </c>
      <c r="D12" s="9">
        <v>150962395.99000001</v>
      </c>
      <c r="E12" s="10">
        <v>131758413.38847846</v>
      </c>
      <c r="F12" s="11">
        <v>19203982.601521552</v>
      </c>
      <c r="G12" s="180">
        <v>1.1457514712544408</v>
      </c>
      <c r="H12" s="11">
        <v>1166781268.3099999</v>
      </c>
      <c r="I12" s="11">
        <v>1064638043.0772064</v>
      </c>
      <c r="J12" s="11">
        <v>102143225.23279357</v>
      </c>
      <c r="K12" s="180">
        <v>1.0959417389759631</v>
      </c>
    </row>
    <row r="13" spans="1:82" x14ac:dyDescent="0.25">
      <c r="A13" s="12" t="s">
        <v>10</v>
      </c>
      <c r="B13" s="7" t="s">
        <v>11</v>
      </c>
      <c r="C13" s="8">
        <v>0</v>
      </c>
      <c r="D13" s="9">
        <v>0</v>
      </c>
      <c r="E13" s="10">
        <v>1300000</v>
      </c>
      <c r="F13" s="11">
        <v>-1300000</v>
      </c>
      <c r="G13" s="180">
        <v>0</v>
      </c>
      <c r="H13" s="11">
        <v>0</v>
      </c>
      <c r="I13" s="11">
        <v>213936333.47</v>
      </c>
      <c r="J13" s="11">
        <v>-213936333.47</v>
      </c>
      <c r="K13" s="180">
        <v>0</v>
      </c>
    </row>
    <row r="14" spans="1:82" x14ac:dyDescent="0.25">
      <c r="A14" s="12"/>
      <c r="B14" s="13"/>
      <c r="C14" s="8"/>
      <c r="D14" s="8"/>
      <c r="E14" s="14"/>
      <c r="F14" s="6"/>
      <c r="G14" s="179"/>
      <c r="H14" s="11"/>
      <c r="I14" s="11"/>
      <c r="J14" s="6"/>
      <c r="K14" s="179"/>
    </row>
    <row r="15" spans="1:82" x14ac:dyDescent="0.25">
      <c r="A15" s="15"/>
      <c r="B15" s="3" t="s">
        <v>12</v>
      </c>
      <c r="C15" s="4">
        <v>5283067.92</v>
      </c>
      <c r="D15" s="4">
        <v>5283067.92</v>
      </c>
      <c r="E15" s="5">
        <v>848403</v>
      </c>
      <c r="F15" s="6">
        <v>4434664.92</v>
      </c>
      <c r="G15" s="179">
        <v>6.2270735959208068</v>
      </c>
      <c r="H15" s="6">
        <v>29728624.119999997</v>
      </c>
      <c r="I15" s="6">
        <v>6787224</v>
      </c>
      <c r="J15" s="6">
        <v>22941400.119999997</v>
      </c>
      <c r="K15" s="179">
        <v>4.3800858966788185</v>
      </c>
    </row>
    <row r="16" spans="1:82" x14ac:dyDescent="0.25">
      <c r="A16" s="1" t="s">
        <v>13</v>
      </c>
      <c r="B16" s="16" t="s">
        <v>14</v>
      </c>
      <c r="C16" s="9">
        <v>3331298.08</v>
      </c>
      <c r="D16" s="9">
        <v>3331298.08</v>
      </c>
      <c r="E16" s="10">
        <v>500000</v>
      </c>
      <c r="F16" s="11">
        <v>2831298.08</v>
      </c>
      <c r="G16" s="181">
        <v>6.6625961600000005</v>
      </c>
      <c r="H16" s="11">
        <v>18386406.259999998</v>
      </c>
      <c r="I16" s="11">
        <v>4000000</v>
      </c>
      <c r="J16" s="11">
        <v>14386406.259999998</v>
      </c>
      <c r="K16" s="181">
        <v>4.5966015649999994</v>
      </c>
    </row>
    <row r="17" spans="1:11" x14ac:dyDescent="0.25">
      <c r="A17" s="1" t="s">
        <v>15</v>
      </c>
      <c r="B17" s="16" t="s">
        <v>16</v>
      </c>
      <c r="C17" s="9">
        <v>1951769.84</v>
      </c>
      <c r="D17" s="9">
        <v>1951769.84</v>
      </c>
      <c r="E17" s="10">
        <v>348403</v>
      </c>
      <c r="F17" s="11">
        <v>1603366.84</v>
      </c>
      <c r="G17" s="180">
        <v>5.6020465954655965</v>
      </c>
      <c r="H17" s="11">
        <v>11342217.859999999</v>
      </c>
      <c r="I17" s="11">
        <v>2787224</v>
      </c>
      <c r="J17" s="11">
        <v>8554993.8599999994</v>
      </c>
      <c r="K17" s="180">
        <v>4.0693600012055002</v>
      </c>
    </row>
    <row r="18" spans="1:11" x14ac:dyDescent="0.25">
      <c r="A18" s="1"/>
      <c r="B18" s="212"/>
      <c r="C18" s="8"/>
      <c r="D18" s="8"/>
      <c r="E18" s="14"/>
      <c r="F18" s="6"/>
      <c r="G18" s="179"/>
      <c r="H18" s="11"/>
      <c r="I18" s="11"/>
      <c r="J18" s="6"/>
      <c r="K18" s="179"/>
    </row>
    <row r="19" spans="1:11" x14ac:dyDescent="0.25">
      <c r="A19" s="17"/>
      <c r="B19" s="3" t="s">
        <v>643</v>
      </c>
      <c r="C19" s="4">
        <v>0</v>
      </c>
      <c r="D19" s="4">
        <v>0</v>
      </c>
      <c r="E19" s="5">
        <v>0</v>
      </c>
      <c r="F19" s="6">
        <v>0</v>
      </c>
      <c r="G19" s="179" t="s">
        <v>17</v>
      </c>
      <c r="H19" s="6">
        <v>45000</v>
      </c>
      <c r="I19" s="6">
        <v>0</v>
      </c>
      <c r="J19" s="6">
        <v>45000</v>
      </c>
      <c r="K19" s="179" t="s">
        <v>17</v>
      </c>
    </row>
    <row r="20" spans="1:11" x14ac:dyDescent="0.25">
      <c r="A20" s="12" t="s">
        <v>644</v>
      </c>
      <c r="B20" s="7" t="s">
        <v>645</v>
      </c>
      <c r="C20" s="9">
        <v>0</v>
      </c>
      <c r="D20" s="9">
        <v>0</v>
      </c>
      <c r="E20" s="10">
        <v>0</v>
      </c>
      <c r="F20" s="6">
        <v>0</v>
      </c>
      <c r="G20" s="179" t="s">
        <v>17</v>
      </c>
      <c r="H20" s="11">
        <v>45000</v>
      </c>
      <c r="I20" s="11">
        <v>0</v>
      </c>
      <c r="J20" s="6">
        <v>45000</v>
      </c>
      <c r="K20" s="179" t="s">
        <v>17</v>
      </c>
    </row>
    <row r="21" spans="1:11" x14ac:dyDescent="0.25">
      <c r="A21" s="18"/>
      <c r="B21" s="19"/>
      <c r="C21" s="8"/>
      <c r="D21" s="8"/>
      <c r="E21" s="20"/>
      <c r="F21" s="6"/>
      <c r="G21" s="179"/>
      <c r="H21" s="11"/>
      <c r="I21" s="11"/>
      <c r="J21" s="6"/>
      <c r="K21" s="179"/>
    </row>
    <row r="22" spans="1:11" x14ac:dyDescent="0.25">
      <c r="A22" s="1"/>
      <c r="B22" s="3" t="s">
        <v>18</v>
      </c>
      <c r="C22" s="4">
        <v>1907787.6700000002</v>
      </c>
      <c r="D22" s="4">
        <v>1907787.6700000002</v>
      </c>
      <c r="E22" s="6">
        <v>93125537.839999989</v>
      </c>
      <c r="F22" s="6">
        <v>-91217750.169999987</v>
      </c>
      <c r="G22" s="179">
        <v>2.0486192233088535E-2</v>
      </c>
      <c r="H22" s="6">
        <v>88482614.970000014</v>
      </c>
      <c r="I22" s="6">
        <v>743566302.72000003</v>
      </c>
      <c r="J22" s="6">
        <v>-655083687.75</v>
      </c>
      <c r="K22" s="179">
        <v>0.11899761278358971</v>
      </c>
    </row>
    <row r="23" spans="1:11" x14ac:dyDescent="0.25">
      <c r="A23" s="18" t="s">
        <v>19</v>
      </c>
      <c r="B23" s="7" t="s">
        <v>20</v>
      </c>
      <c r="C23" s="9">
        <v>8897.68</v>
      </c>
      <c r="D23" s="9">
        <v>8897.68</v>
      </c>
      <c r="E23" s="10">
        <v>0</v>
      </c>
      <c r="F23" s="11">
        <v>8897.68</v>
      </c>
      <c r="G23" s="181" t="s">
        <v>17</v>
      </c>
      <c r="H23" s="11">
        <v>1738220.98</v>
      </c>
      <c r="I23" s="11">
        <v>0</v>
      </c>
      <c r="J23" s="11">
        <v>1738220.98</v>
      </c>
      <c r="K23" s="181" t="s">
        <v>17</v>
      </c>
    </row>
    <row r="24" spans="1:11" ht="24.75" x14ac:dyDescent="0.25">
      <c r="A24" s="18" t="s">
        <v>21</v>
      </c>
      <c r="B24" s="7" t="s">
        <v>22</v>
      </c>
      <c r="C24" s="9">
        <v>566873.30000000005</v>
      </c>
      <c r="D24" s="9">
        <v>566873.30000000005</v>
      </c>
      <c r="E24" s="10">
        <v>1869000</v>
      </c>
      <c r="F24" s="11">
        <v>-1302126.7</v>
      </c>
      <c r="G24" s="180">
        <v>0.30330299625468166</v>
      </c>
      <c r="H24" s="11">
        <v>8189375.7999999989</v>
      </c>
      <c r="I24" s="11">
        <v>13514000</v>
      </c>
      <c r="J24" s="11">
        <v>-5324624.2000000011</v>
      </c>
      <c r="K24" s="180">
        <v>0.60599199348823429</v>
      </c>
    </row>
    <row r="25" spans="1:11" x14ac:dyDescent="0.25">
      <c r="A25" s="18" t="s">
        <v>23</v>
      </c>
      <c r="B25" s="7" t="s">
        <v>24</v>
      </c>
      <c r="C25" s="9">
        <v>4295.8100000000004</v>
      </c>
      <c r="D25" s="9">
        <v>4295.8100000000004</v>
      </c>
      <c r="E25" s="10">
        <v>4250</v>
      </c>
      <c r="F25" s="11">
        <v>45.8100000000004</v>
      </c>
      <c r="G25" s="180">
        <v>1.010778823529412</v>
      </c>
      <c r="H25" s="11">
        <v>27542.31</v>
      </c>
      <c r="I25" s="11">
        <v>34000</v>
      </c>
      <c r="J25" s="11">
        <v>-6457.6899999999987</v>
      </c>
      <c r="K25" s="180">
        <v>0.81006794117647063</v>
      </c>
    </row>
    <row r="26" spans="1:11" x14ac:dyDescent="0.25">
      <c r="A26" s="18" t="s">
        <v>25</v>
      </c>
      <c r="B26" s="7" t="s">
        <v>26</v>
      </c>
      <c r="C26" s="9">
        <v>0</v>
      </c>
      <c r="D26" s="9"/>
      <c r="E26" s="10">
        <v>91252287.839999989</v>
      </c>
      <c r="F26" s="11">
        <v>-91252287.839999989</v>
      </c>
      <c r="G26" s="180">
        <v>0</v>
      </c>
      <c r="H26" s="11">
        <v>72469375</v>
      </c>
      <c r="I26" s="11">
        <v>730018302.72000003</v>
      </c>
      <c r="J26" s="11">
        <v>-657548927.72000003</v>
      </c>
      <c r="K26" s="180">
        <v>9.9270627503425454E-2</v>
      </c>
    </row>
    <row r="27" spans="1:11" ht="24.75" x14ac:dyDescent="0.25">
      <c r="A27" s="18" t="s">
        <v>27</v>
      </c>
      <c r="B27" s="7" t="s">
        <v>646</v>
      </c>
      <c r="C27" s="9">
        <v>1092529.4099999999</v>
      </c>
      <c r="D27" s="9">
        <v>1092529.4099999999</v>
      </c>
      <c r="E27" s="10">
        <v>0</v>
      </c>
      <c r="F27" s="11">
        <v>1092529.4099999999</v>
      </c>
      <c r="G27" s="180" t="s">
        <v>17</v>
      </c>
      <c r="H27" s="11">
        <v>5776529.4100000001</v>
      </c>
      <c r="I27" s="11">
        <v>0</v>
      </c>
      <c r="J27" s="11">
        <v>5776529.4100000001</v>
      </c>
      <c r="K27" s="180" t="s">
        <v>17</v>
      </c>
    </row>
    <row r="28" spans="1:11" x14ac:dyDescent="0.25">
      <c r="A28" s="18" t="s">
        <v>28</v>
      </c>
      <c r="B28" s="7" t="s">
        <v>29</v>
      </c>
      <c r="C28" s="9">
        <v>0</v>
      </c>
      <c r="D28" s="9">
        <v>0</v>
      </c>
      <c r="E28" s="10">
        <v>0</v>
      </c>
      <c r="F28" s="11">
        <v>0</v>
      </c>
      <c r="G28" s="180" t="s">
        <v>17</v>
      </c>
      <c r="H28" s="11">
        <v>36000</v>
      </c>
      <c r="I28" s="11">
        <v>0</v>
      </c>
      <c r="J28" s="11">
        <v>36000</v>
      </c>
      <c r="K28" s="180" t="s">
        <v>17</v>
      </c>
    </row>
    <row r="29" spans="1:11" x14ac:dyDescent="0.25">
      <c r="A29" s="18" t="s">
        <v>30</v>
      </c>
      <c r="B29" s="7" t="s">
        <v>31</v>
      </c>
      <c r="C29" s="9">
        <v>235191.47</v>
      </c>
      <c r="D29" s="9">
        <v>235191.47</v>
      </c>
      <c r="E29" s="10">
        <v>0</v>
      </c>
      <c r="F29" s="11">
        <v>235191.47</v>
      </c>
      <c r="G29" s="180" t="s">
        <v>17</v>
      </c>
      <c r="H29" s="11">
        <v>245571.47</v>
      </c>
      <c r="I29" s="11">
        <v>0</v>
      </c>
      <c r="J29" s="11">
        <v>245571.47</v>
      </c>
      <c r="K29" s="180" t="s">
        <v>17</v>
      </c>
    </row>
    <row r="30" spans="1:11" x14ac:dyDescent="0.25">
      <c r="A30" s="1"/>
      <c r="B30" s="3"/>
      <c r="C30" s="21"/>
      <c r="D30" s="21"/>
      <c r="E30" s="20"/>
      <c r="F30" s="11"/>
      <c r="G30" s="191"/>
      <c r="H30" s="216">
        <v>0</v>
      </c>
      <c r="I30" s="216">
        <v>0</v>
      </c>
      <c r="J30" s="11">
        <v>0</v>
      </c>
      <c r="K30" s="191" t="s">
        <v>17</v>
      </c>
    </row>
    <row r="31" spans="1:11" x14ac:dyDescent="0.25">
      <c r="A31" s="17"/>
      <c r="B31" s="3" t="s">
        <v>687</v>
      </c>
      <c r="C31" s="21"/>
      <c r="D31" s="21"/>
      <c r="E31" s="20"/>
      <c r="F31" s="11"/>
      <c r="G31" s="191"/>
      <c r="H31" s="216">
        <v>0</v>
      </c>
      <c r="I31" s="216">
        <v>0</v>
      </c>
      <c r="J31" s="11">
        <v>0</v>
      </c>
      <c r="K31" s="191" t="s">
        <v>17</v>
      </c>
    </row>
    <row r="32" spans="1:11" x14ac:dyDescent="0.25">
      <c r="A32" s="1"/>
      <c r="B32" s="13" t="s">
        <v>630</v>
      </c>
      <c r="C32" s="21"/>
      <c r="D32" s="21"/>
      <c r="E32" s="20"/>
      <c r="F32" s="11"/>
      <c r="G32" s="191"/>
      <c r="H32" s="216">
        <v>0</v>
      </c>
      <c r="I32" s="216">
        <v>0</v>
      </c>
      <c r="J32" s="11">
        <v>0</v>
      </c>
      <c r="K32" s="191" t="s">
        <v>17</v>
      </c>
    </row>
    <row r="33" spans="1:11" x14ac:dyDescent="0.25">
      <c r="A33" s="1"/>
      <c r="B33" s="13" t="s">
        <v>688</v>
      </c>
      <c r="C33" s="21"/>
      <c r="D33" s="21"/>
      <c r="E33" s="20"/>
      <c r="F33" s="11"/>
      <c r="G33" s="191"/>
      <c r="H33" s="216">
        <v>0</v>
      </c>
      <c r="I33" s="216">
        <v>0</v>
      </c>
      <c r="J33" s="11">
        <v>0</v>
      </c>
      <c r="K33" s="191" t="s">
        <v>17</v>
      </c>
    </row>
    <row r="34" spans="1:11" x14ac:dyDescent="0.25">
      <c r="A34" s="1"/>
      <c r="B34" s="3"/>
      <c r="C34" s="21"/>
      <c r="D34" s="21"/>
      <c r="E34" s="20"/>
      <c r="F34" s="11"/>
      <c r="G34" s="191"/>
      <c r="H34" s="216">
        <v>0</v>
      </c>
      <c r="I34" s="216">
        <v>0</v>
      </c>
      <c r="J34" s="11">
        <v>0</v>
      </c>
      <c r="K34" s="191" t="s">
        <v>17</v>
      </c>
    </row>
    <row r="35" spans="1:11" x14ac:dyDescent="0.25">
      <c r="A35" s="17"/>
      <c r="B35" s="3" t="s">
        <v>558</v>
      </c>
      <c r="C35" s="21"/>
      <c r="D35" s="21"/>
      <c r="E35" s="20"/>
      <c r="F35" s="11"/>
      <c r="G35" s="191"/>
      <c r="H35" s="216">
        <v>0</v>
      </c>
      <c r="I35" s="216">
        <v>0</v>
      </c>
      <c r="J35" s="11">
        <v>0</v>
      </c>
      <c r="K35" s="191" t="s">
        <v>17</v>
      </c>
    </row>
    <row r="36" spans="1:11" x14ac:dyDescent="0.25">
      <c r="A36" s="1"/>
      <c r="B36" s="13" t="s">
        <v>559</v>
      </c>
      <c r="C36" s="21"/>
      <c r="D36" s="21"/>
      <c r="E36" s="20"/>
      <c r="F36" s="11"/>
      <c r="G36" s="191"/>
      <c r="H36" s="216">
        <v>0</v>
      </c>
      <c r="I36" s="216">
        <v>0</v>
      </c>
      <c r="J36" s="11">
        <v>0</v>
      </c>
      <c r="K36" s="191" t="s">
        <v>17</v>
      </c>
    </row>
    <row r="37" spans="1:11" x14ac:dyDescent="0.25">
      <c r="A37" s="1"/>
      <c r="B37" s="13" t="s">
        <v>647</v>
      </c>
      <c r="C37" s="21"/>
      <c r="D37" s="21"/>
      <c r="E37" s="20"/>
      <c r="F37" s="11"/>
      <c r="G37" s="191"/>
      <c r="H37" s="216">
        <v>0</v>
      </c>
      <c r="I37" s="216">
        <v>0</v>
      </c>
      <c r="J37" s="11">
        <v>0</v>
      </c>
      <c r="K37" s="191" t="s">
        <v>17</v>
      </c>
    </row>
    <row r="38" spans="1:11" x14ac:dyDescent="0.25">
      <c r="A38" s="1"/>
      <c r="B38" s="13"/>
      <c r="C38" s="23"/>
      <c r="D38" s="23"/>
      <c r="E38" s="24"/>
      <c r="F38" s="5"/>
      <c r="G38" s="182"/>
      <c r="H38" s="183">
        <v>0</v>
      </c>
      <c r="I38" s="183">
        <v>0</v>
      </c>
      <c r="J38" s="5">
        <v>0</v>
      </c>
      <c r="K38" s="182" t="s">
        <v>17</v>
      </c>
    </row>
    <row r="39" spans="1:11" x14ac:dyDescent="0.25">
      <c r="A39" s="25"/>
      <c r="B39" s="25" t="s">
        <v>32</v>
      </c>
      <c r="C39" s="26">
        <v>158153251.57999998</v>
      </c>
      <c r="D39" s="26">
        <v>158153251.57999998</v>
      </c>
      <c r="E39" s="27">
        <v>227032354.22847843</v>
      </c>
      <c r="F39" s="28">
        <v>-68879102.648478433</v>
      </c>
      <c r="G39" s="65">
        <v>0.69661107165738756</v>
      </c>
      <c r="H39" s="27">
        <v>1285037507.4000001</v>
      </c>
      <c r="I39" s="27">
        <v>2028927903.2672064</v>
      </c>
      <c r="J39" s="28">
        <v>-743890395.86720634</v>
      </c>
      <c r="K39" s="65">
        <v>0.63335789572940915</v>
      </c>
    </row>
    <row r="40" spans="1:11" x14ac:dyDescent="0.25">
      <c r="A40" s="287"/>
      <c r="B40" s="288" t="s">
        <v>33</v>
      </c>
      <c r="C40" s="303"/>
      <c r="D40" s="304"/>
      <c r="E40" s="305"/>
      <c r="F40" s="306"/>
      <c r="G40" s="307"/>
      <c r="H40" s="308"/>
      <c r="I40" s="309"/>
      <c r="J40" s="306"/>
      <c r="K40" s="310"/>
    </row>
    <row r="41" spans="1:11" x14ac:dyDescent="0.25">
      <c r="A41" s="289" t="s">
        <v>560</v>
      </c>
      <c r="B41" s="290" t="s">
        <v>34</v>
      </c>
      <c r="C41" s="30">
        <v>75599866.99000001</v>
      </c>
      <c r="D41" s="30">
        <v>69233373.810000002</v>
      </c>
      <c r="E41" s="31">
        <v>79452117.888959989</v>
      </c>
      <c r="F41" s="31">
        <v>3852250.8989599794</v>
      </c>
      <c r="G41" s="65">
        <v>0.95151481167130403</v>
      </c>
      <c r="H41" s="31">
        <v>691820510.09000003</v>
      </c>
      <c r="I41" s="31">
        <v>711674017.36887991</v>
      </c>
      <c r="J41" s="31">
        <v>-19853507.278879881</v>
      </c>
      <c r="K41" s="65">
        <v>0.97210308821968794</v>
      </c>
    </row>
    <row r="42" spans="1:11" x14ac:dyDescent="0.25">
      <c r="A42" s="32" t="s">
        <v>35</v>
      </c>
      <c r="B42" s="40" t="s">
        <v>34</v>
      </c>
      <c r="C42" s="4">
        <v>75599866.99000001</v>
      </c>
      <c r="D42" s="4">
        <v>69233373.810000002</v>
      </c>
      <c r="E42" s="34">
        <v>79452117.888959989</v>
      </c>
      <c r="F42" s="34">
        <v>3852250.8989599794</v>
      </c>
      <c r="G42" s="179">
        <v>0.95151481167130403</v>
      </c>
      <c r="H42" s="34">
        <v>691820510.09000003</v>
      </c>
      <c r="I42" s="34">
        <v>711674017.36887991</v>
      </c>
      <c r="J42" s="34">
        <v>-19853507.278879881</v>
      </c>
      <c r="K42" s="179">
        <v>0.97210308821968794</v>
      </c>
    </row>
    <row r="43" spans="1:11" x14ac:dyDescent="0.25">
      <c r="A43" s="35" t="s">
        <v>36</v>
      </c>
      <c r="B43" s="33" t="s">
        <v>37</v>
      </c>
      <c r="C43" s="4">
        <v>64975350.829999998</v>
      </c>
      <c r="D43" s="4">
        <v>58608857.650000006</v>
      </c>
      <c r="E43" s="34">
        <v>62280463.859333329</v>
      </c>
      <c r="F43" s="34">
        <v>-2694886.9706666693</v>
      </c>
      <c r="G43" s="179">
        <v>1.0432701814288561</v>
      </c>
      <c r="H43" s="34">
        <v>521981520.23999995</v>
      </c>
      <c r="I43" s="34">
        <v>530265961.65186667</v>
      </c>
      <c r="J43" s="34">
        <v>-8284441.4118667245</v>
      </c>
      <c r="K43" s="179">
        <v>0.98437681840625912</v>
      </c>
    </row>
    <row r="44" spans="1:11" x14ac:dyDescent="0.25">
      <c r="A44" s="1" t="s">
        <v>38</v>
      </c>
      <c r="B44" s="7" t="s">
        <v>39</v>
      </c>
      <c r="C44" s="318">
        <v>55978871.719999999</v>
      </c>
      <c r="D44" s="318">
        <v>55978871.719999999</v>
      </c>
      <c r="E44" s="10">
        <v>54870259.066666663</v>
      </c>
      <c r="F44" s="10">
        <v>-1108612.6533333361</v>
      </c>
      <c r="G44" s="180">
        <v>1.020204254038356</v>
      </c>
      <c r="H44" s="10">
        <v>429843429.14999998</v>
      </c>
      <c r="I44" s="10">
        <v>438962072.5333333</v>
      </c>
      <c r="J44" s="10">
        <v>-9118643.3833333254</v>
      </c>
      <c r="K44" s="180">
        <v>0.9792268080686154</v>
      </c>
    </row>
    <row r="45" spans="1:11" x14ac:dyDescent="0.25">
      <c r="A45" s="36" t="s">
        <v>41</v>
      </c>
      <c r="B45" s="16" t="s">
        <v>42</v>
      </c>
      <c r="C45" s="319">
        <v>0</v>
      </c>
      <c r="D45" s="319">
        <v>0</v>
      </c>
      <c r="E45" s="37">
        <v>50000</v>
      </c>
      <c r="F45" s="37">
        <v>50000</v>
      </c>
      <c r="G45" s="180">
        <v>0</v>
      </c>
      <c r="H45" s="37">
        <v>0</v>
      </c>
      <c r="I45" s="37">
        <v>400000</v>
      </c>
      <c r="J45" s="37">
        <v>-400000</v>
      </c>
      <c r="K45" s="180">
        <v>0</v>
      </c>
    </row>
    <row r="46" spans="1:11" ht="24.75" x14ac:dyDescent="0.25">
      <c r="A46" s="18" t="s">
        <v>561</v>
      </c>
      <c r="B46" s="7" t="s">
        <v>40</v>
      </c>
      <c r="C46" s="318">
        <v>0</v>
      </c>
      <c r="D46" s="318">
        <v>0</v>
      </c>
      <c r="E46" s="10">
        <v>1054500</v>
      </c>
      <c r="F46" s="10">
        <v>1054500</v>
      </c>
      <c r="G46" s="180">
        <v>0</v>
      </c>
      <c r="H46" s="10">
        <v>0</v>
      </c>
      <c r="I46" s="10">
        <v>8686000</v>
      </c>
      <c r="J46" s="10">
        <v>-8686000</v>
      </c>
      <c r="K46" s="180">
        <v>0</v>
      </c>
    </row>
    <row r="47" spans="1:11" x14ac:dyDescent="0.25">
      <c r="A47" s="18" t="s">
        <v>43</v>
      </c>
      <c r="B47" s="7" t="s">
        <v>670</v>
      </c>
      <c r="C47" s="318">
        <v>5370878.9400000004</v>
      </c>
      <c r="D47" s="320">
        <v>163090.20000000019</v>
      </c>
      <c r="E47" s="10">
        <v>5487025.9066666681</v>
      </c>
      <c r="F47" s="10">
        <v>116146.96666666772</v>
      </c>
      <c r="G47" s="180">
        <v>0.97883243698092426</v>
      </c>
      <c r="H47" s="10">
        <v>42683027.179999992</v>
      </c>
      <c r="I47" s="10">
        <v>43896207.253333338</v>
      </c>
      <c r="J47" s="10">
        <v>-1213180.0733333454</v>
      </c>
      <c r="K47" s="180">
        <v>0.97236253085985647</v>
      </c>
    </row>
    <row r="48" spans="1:11" x14ac:dyDescent="0.25">
      <c r="A48" s="38" t="s">
        <v>44</v>
      </c>
      <c r="B48" s="7" t="s">
        <v>45</v>
      </c>
      <c r="C48" s="318">
        <v>3466366</v>
      </c>
      <c r="D48" s="320">
        <v>2307661.56</v>
      </c>
      <c r="E48" s="10">
        <v>750728.53846199997</v>
      </c>
      <c r="F48" s="10">
        <v>-2715637.461538</v>
      </c>
      <c r="G48" s="180">
        <v>4.6173361240555248</v>
      </c>
      <c r="H48" s="10">
        <v>43571826.420000002</v>
      </c>
      <c r="I48" s="10">
        <v>35140982.313426666</v>
      </c>
      <c r="J48" s="10">
        <v>8430844.1065733358</v>
      </c>
      <c r="K48" s="180">
        <v>1.239914867244678</v>
      </c>
    </row>
    <row r="49" spans="1:11" x14ac:dyDescent="0.25">
      <c r="A49" s="18" t="s">
        <v>46</v>
      </c>
      <c r="B49" s="7" t="s">
        <v>47</v>
      </c>
      <c r="C49" s="318">
        <v>159234.17000000001</v>
      </c>
      <c r="D49" s="318">
        <v>159234.17000000001</v>
      </c>
      <c r="E49" s="10">
        <v>67950.347538000002</v>
      </c>
      <c r="F49" s="10">
        <v>-91283.822462000011</v>
      </c>
      <c r="G49" s="180">
        <v>2.3433900748035348</v>
      </c>
      <c r="H49" s="10">
        <v>5883237.4899999993</v>
      </c>
      <c r="I49" s="10">
        <v>3180699.5517733344</v>
      </c>
      <c r="J49" s="10">
        <v>2702537.9382266649</v>
      </c>
      <c r="K49" s="180">
        <v>1.8496677835289157</v>
      </c>
    </row>
    <row r="50" spans="1:11" x14ac:dyDescent="0.25">
      <c r="A50" s="32" t="s">
        <v>48</v>
      </c>
      <c r="B50" s="33" t="s">
        <v>49</v>
      </c>
      <c r="C50" s="4">
        <v>2567616.79</v>
      </c>
      <c r="D50" s="4">
        <v>2567616.79</v>
      </c>
      <c r="E50" s="34">
        <v>949777.01833333331</v>
      </c>
      <c r="F50" s="39">
        <v>-1617839.7716666667</v>
      </c>
      <c r="G50" s="180">
        <v>2.7033890486270646</v>
      </c>
      <c r="H50" s="34">
        <v>17919608.940000001</v>
      </c>
      <c r="I50" s="34">
        <v>11130104.226666667</v>
      </c>
      <c r="J50" s="39">
        <v>6789504.7133333348</v>
      </c>
      <c r="K50" s="180">
        <v>1.6100126804802357</v>
      </c>
    </row>
    <row r="51" spans="1:11" x14ac:dyDescent="0.25">
      <c r="A51" s="32" t="s">
        <v>50</v>
      </c>
      <c r="B51" s="3" t="s">
        <v>671</v>
      </c>
      <c r="C51" s="39">
        <v>2567616.79</v>
      </c>
      <c r="D51" s="39">
        <v>2567616.79</v>
      </c>
      <c r="E51" s="34">
        <v>949777.01833333331</v>
      </c>
      <c r="F51" s="39">
        <v>-1617839.7716666667</v>
      </c>
      <c r="G51" s="180">
        <v>2.7033890486270646</v>
      </c>
      <c r="H51" s="34">
        <v>17919608.940000001</v>
      </c>
      <c r="I51" s="34">
        <v>11130104.226666667</v>
      </c>
      <c r="J51" s="39">
        <v>6789504.7133333348</v>
      </c>
      <c r="K51" s="180">
        <v>1.6100126804802357</v>
      </c>
    </row>
    <row r="52" spans="1:11" x14ac:dyDescent="0.25">
      <c r="A52" s="18" t="s">
        <v>51</v>
      </c>
      <c r="B52" s="19" t="s">
        <v>672</v>
      </c>
      <c r="C52" s="318">
        <v>0</v>
      </c>
      <c r="D52" s="318">
        <v>0</v>
      </c>
      <c r="E52" s="10">
        <v>0</v>
      </c>
      <c r="F52" s="10">
        <v>0</v>
      </c>
      <c r="G52" s="180" t="s">
        <v>17</v>
      </c>
      <c r="H52" s="10">
        <v>734250</v>
      </c>
      <c r="I52" s="10">
        <v>575025</v>
      </c>
      <c r="J52" s="10">
        <v>159225</v>
      </c>
      <c r="K52" s="180">
        <v>1.2769010043041606</v>
      </c>
    </row>
    <row r="53" spans="1:11" x14ac:dyDescent="0.25">
      <c r="A53" s="18" t="s">
        <v>562</v>
      </c>
      <c r="B53" s="19" t="s">
        <v>52</v>
      </c>
      <c r="C53" s="318">
        <v>91116.79</v>
      </c>
      <c r="D53" s="318">
        <v>91116.79</v>
      </c>
      <c r="E53" s="10">
        <v>164877.01833333334</v>
      </c>
      <c r="F53" s="10">
        <v>73760.228333333347</v>
      </c>
      <c r="G53" s="180">
        <v>0.55263487247075493</v>
      </c>
      <c r="H53" s="10">
        <v>976358.94000000006</v>
      </c>
      <c r="I53" s="10">
        <v>1319016.1466666667</v>
      </c>
      <c r="J53" s="10">
        <v>-342657.20666666667</v>
      </c>
      <c r="K53" s="180">
        <v>0.74021757994956461</v>
      </c>
    </row>
    <row r="54" spans="1:11" x14ac:dyDescent="0.25">
      <c r="A54" s="18" t="s">
        <v>53</v>
      </c>
      <c r="B54" s="19" t="s">
        <v>54</v>
      </c>
      <c r="C54" s="318">
        <v>1737500</v>
      </c>
      <c r="D54" s="318">
        <v>1737500</v>
      </c>
      <c r="E54" s="10">
        <v>784900</v>
      </c>
      <c r="F54" s="10">
        <v>-952600</v>
      </c>
      <c r="G54" s="180">
        <v>2.2136577908013759</v>
      </c>
      <c r="H54" s="10">
        <v>13253000</v>
      </c>
      <c r="I54" s="10">
        <v>6279200</v>
      </c>
      <c r="J54" s="10">
        <v>6973800</v>
      </c>
      <c r="K54" s="180">
        <v>2.1106191871575999</v>
      </c>
    </row>
    <row r="55" spans="1:11" ht="24.75" x14ac:dyDescent="0.25">
      <c r="A55" s="32" t="s">
        <v>55</v>
      </c>
      <c r="B55" s="54" t="s">
        <v>56</v>
      </c>
      <c r="C55" s="4">
        <v>739000</v>
      </c>
      <c r="D55" s="4">
        <v>739000</v>
      </c>
      <c r="E55" s="39">
        <v>0</v>
      </c>
      <c r="F55" s="5">
        <v>-739000</v>
      </c>
      <c r="G55" s="179" t="s">
        <v>17</v>
      </c>
      <c r="H55" s="5">
        <v>2956000</v>
      </c>
      <c r="I55" s="5">
        <v>2956863.08</v>
      </c>
      <c r="J55" s="5">
        <v>-863.08000000007451</v>
      </c>
      <c r="K55" s="179">
        <v>0.99970810958213185</v>
      </c>
    </row>
    <row r="56" spans="1:11" x14ac:dyDescent="0.25">
      <c r="A56" s="18"/>
      <c r="B56" s="16" t="s">
        <v>563</v>
      </c>
      <c r="C56" s="318">
        <v>0</v>
      </c>
      <c r="D56" s="318">
        <v>0</v>
      </c>
      <c r="E56" s="10">
        <v>0</v>
      </c>
      <c r="F56" s="10">
        <v>0</v>
      </c>
      <c r="G56" s="180" t="s">
        <v>17</v>
      </c>
      <c r="H56" s="10">
        <v>911000</v>
      </c>
      <c r="I56" s="10">
        <v>172000</v>
      </c>
      <c r="J56" s="10">
        <v>739000</v>
      </c>
      <c r="K56" s="180">
        <v>5.2965116279069768</v>
      </c>
    </row>
    <row r="57" spans="1:11" x14ac:dyDescent="0.25">
      <c r="A57" s="18"/>
      <c r="B57" s="16" t="s">
        <v>564</v>
      </c>
      <c r="C57" s="318">
        <v>739000</v>
      </c>
      <c r="D57" s="318">
        <v>739000</v>
      </c>
      <c r="E57" s="10">
        <v>0</v>
      </c>
      <c r="F57" s="10">
        <v>-739000</v>
      </c>
      <c r="G57" s="180" t="s">
        <v>17</v>
      </c>
      <c r="H57" s="10">
        <v>2045000</v>
      </c>
      <c r="I57" s="10">
        <v>2956863.08</v>
      </c>
      <c r="J57" s="10">
        <v>-911863.08000000007</v>
      </c>
      <c r="K57" s="180">
        <v>0.69161132750184695</v>
      </c>
    </row>
    <row r="58" spans="1:11" x14ac:dyDescent="0.25">
      <c r="A58" s="17" t="s">
        <v>57</v>
      </c>
      <c r="B58" s="291" t="s">
        <v>58</v>
      </c>
      <c r="C58" s="4">
        <v>8056899.3699999992</v>
      </c>
      <c r="D58" s="4">
        <v>8056899.3699999992</v>
      </c>
      <c r="E58" s="39">
        <v>7832214.3999999985</v>
      </c>
      <c r="F58" s="34">
        <v>-224684.97000000067</v>
      </c>
      <c r="G58" s="179">
        <v>1.0286872854246687</v>
      </c>
      <c r="H58" s="39">
        <v>97659716.820000008</v>
      </c>
      <c r="I58" s="39">
        <v>103160650.59999999</v>
      </c>
      <c r="J58" s="34">
        <v>-5500933.7799999863</v>
      </c>
      <c r="K58" s="179">
        <v>0.94667604606983757</v>
      </c>
    </row>
    <row r="59" spans="1:11" x14ac:dyDescent="0.25">
      <c r="A59" s="1" t="s">
        <v>59</v>
      </c>
      <c r="B59" s="16" t="s">
        <v>60</v>
      </c>
      <c r="C59" s="21">
        <v>4309757.0999999996</v>
      </c>
      <c r="D59" s="21">
        <v>4309757.0999999996</v>
      </c>
      <c r="E59" s="10">
        <v>3962499.8999999985</v>
      </c>
      <c r="F59" s="10">
        <v>-347257.20000000112</v>
      </c>
      <c r="G59" s="180">
        <v>1.0876358886469628</v>
      </c>
      <c r="H59" s="10">
        <v>23482735.620000005</v>
      </c>
      <c r="I59" s="10">
        <v>31699999.199999988</v>
      </c>
      <c r="J59" s="10">
        <v>-8217263.5799999833</v>
      </c>
      <c r="K59" s="180">
        <v>0.7407803221648035</v>
      </c>
    </row>
    <row r="60" spans="1:11" x14ac:dyDescent="0.25">
      <c r="A60" s="1" t="s">
        <v>61</v>
      </c>
      <c r="B60" s="16" t="s">
        <v>62</v>
      </c>
      <c r="C60" s="21">
        <v>15000</v>
      </c>
      <c r="D60" s="21">
        <v>15000</v>
      </c>
      <c r="E60" s="10">
        <v>45000</v>
      </c>
      <c r="F60" s="10">
        <v>30000</v>
      </c>
      <c r="G60" s="180">
        <v>0.33333333333333331</v>
      </c>
      <c r="H60" s="10">
        <v>30000</v>
      </c>
      <c r="I60" s="10">
        <v>320000</v>
      </c>
      <c r="J60" s="10">
        <v>-290000</v>
      </c>
      <c r="K60" s="180">
        <v>9.375E-2</v>
      </c>
    </row>
    <row r="61" spans="1:11" ht="24.75" x14ac:dyDescent="0.25">
      <c r="A61" s="32" t="s">
        <v>63</v>
      </c>
      <c r="B61" s="292" t="s">
        <v>64</v>
      </c>
      <c r="C61" s="4">
        <v>3732142.27</v>
      </c>
      <c r="D61" s="4">
        <v>3732142.27</v>
      </c>
      <c r="E61" s="5">
        <v>3824714.5</v>
      </c>
      <c r="F61" s="5">
        <v>92572.229999999981</v>
      </c>
      <c r="G61" s="179">
        <v>0.9757963032273389</v>
      </c>
      <c r="H61" s="5">
        <v>74146981.199999988</v>
      </c>
      <c r="I61" s="5">
        <v>72182588.900000006</v>
      </c>
      <c r="J61" s="5">
        <v>1964392.2999999821</v>
      </c>
      <c r="K61" s="179">
        <v>1.0272142123181729</v>
      </c>
    </row>
    <row r="62" spans="1:11" x14ac:dyDescent="0.25">
      <c r="A62" s="18"/>
      <c r="B62" s="16" t="s">
        <v>648</v>
      </c>
      <c r="C62" s="21">
        <v>0</v>
      </c>
      <c r="D62" s="21">
        <v>0</v>
      </c>
      <c r="E62" s="10">
        <v>0</v>
      </c>
      <c r="F62" s="10">
        <v>0</v>
      </c>
      <c r="G62" s="180" t="s">
        <v>17</v>
      </c>
      <c r="H62" s="10">
        <v>3047000</v>
      </c>
      <c r="I62" s="10">
        <v>0</v>
      </c>
      <c r="J62" s="10">
        <v>3047000</v>
      </c>
      <c r="K62" s="180" t="s">
        <v>17</v>
      </c>
    </row>
    <row r="63" spans="1:11" x14ac:dyDescent="0.25">
      <c r="A63" s="18"/>
      <c r="B63" s="16" t="s">
        <v>649</v>
      </c>
      <c r="C63" s="21">
        <v>3709213.53</v>
      </c>
      <c r="D63" s="21">
        <v>3709213.53</v>
      </c>
      <c r="E63" s="10">
        <v>3824714.5</v>
      </c>
      <c r="F63" s="10">
        <v>115500.9700000002</v>
      </c>
      <c r="G63" s="180">
        <v>0.96980141393560215</v>
      </c>
      <c r="H63" s="10">
        <v>17464676.830000002</v>
      </c>
      <c r="I63" s="10">
        <v>16732059</v>
      </c>
      <c r="J63" s="10">
        <v>732617.83000000194</v>
      </c>
      <c r="K63" s="180">
        <v>1.0437852765161779</v>
      </c>
    </row>
    <row r="64" spans="1:11" x14ac:dyDescent="0.25">
      <c r="A64" s="18"/>
      <c r="B64" s="16" t="s">
        <v>650</v>
      </c>
      <c r="C64" s="21">
        <v>22928.74</v>
      </c>
      <c r="D64" s="21">
        <v>22928.74</v>
      </c>
      <c r="E64" s="10">
        <v>0</v>
      </c>
      <c r="F64" s="10">
        <v>-22928.74</v>
      </c>
      <c r="G64" s="180" t="s">
        <v>17</v>
      </c>
      <c r="H64" s="10">
        <v>53635304.370000005</v>
      </c>
      <c r="I64" s="10">
        <v>54408592.399999999</v>
      </c>
      <c r="J64" s="10">
        <v>-773288.02999999374</v>
      </c>
      <c r="K64" s="180">
        <v>0.98578739136798554</v>
      </c>
    </row>
    <row r="65" spans="1:11" x14ac:dyDescent="0.25">
      <c r="A65" s="17" t="s">
        <v>65</v>
      </c>
      <c r="B65" s="40" t="s">
        <v>66</v>
      </c>
      <c r="C65" s="4">
        <v>0</v>
      </c>
      <c r="D65" s="4">
        <v>0</v>
      </c>
      <c r="E65" s="34">
        <v>8389662.6112933327</v>
      </c>
      <c r="F65" s="34">
        <v>8389662.6112933327</v>
      </c>
      <c r="G65" s="179">
        <v>0</v>
      </c>
      <c r="H65" s="34">
        <v>54259664.090000004</v>
      </c>
      <c r="I65" s="34">
        <v>67117300.890346661</v>
      </c>
      <c r="J65" s="34">
        <v>-12857636.800346658</v>
      </c>
      <c r="K65" s="179">
        <v>0.80843036549766945</v>
      </c>
    </row>
    <row r="66" spans="1:11" x14ac:dyDescent="0.25">
      <c r="A66" s="12" t="s">
        <v>67</v>
      </c>
      <c r="B66" s="7" t="s">
        <v>665</v>
      </c>
      <c r="C66" s="21">
        <v>0</v>
      </c>
      <c r="D66" s="21">
        <v>0</v>
      </c>
      <c r="E66" s="10">
        <v>3890301.3678266667</v>
      </c>
      <c r="F66" s="10">
        <v>3890301.3678266667</v>
      </c>
      <c r="G66" s="180">
        <v>0</v>
      </c>
      <c r="H66" s="10">
        <v>24950126.039999999</v>
      </c>
      <c r="I66" s="10">
        <v>31122410.942613333</v>
      </c>
      <c r="J66" s="10">
        <v>-6172284.9026133344</v>
      </c>
      <c r="K66" s="180">
        <v>0.80167716074457018</v>
      </c>
    </row>
    <row r="67" spans="1:11" ht="24.75" x14ac:dyDescent="0.25">
      <c r="A67" s="18" t="s">
        <v>68</v>
      </c>
      <c r="B67" s="7" t="s">
        <v>666</v>
      </c>
      <c r="C67" s="21">
        <v>0</v>
      </c>
      <c r="D67" s="21">
        <v>0</v>
      </c>
      <c r="E67" s="10">
        <v>3895788.3937333329</v>
      </c>
      <c r="F67" s="10">
        <v>3895788.3937333329</v>
      </c>
      <c r="G67" s="180">
        <v>0</v>
      </c>
      <c r="H67" s="10">
        <v>26364231.999999996</v>
      </c>
      <c r="I67" s="10">
        <v>31166307.149866667</v>
      </c>
      <c r="J67" s="10">
        <v>-4802075.1498666704</v>
      </c>
      <c r="K67" s="180">
        <v>0.84592094511629634</v>
      </c>
    </row>
    <row r="68" spans="1:11" ht="24.75" x14ac:dyDescent="0.25">
      <c r="A68" s="18" t="s">
        <v>69</v>
      </c>
      <c r="B68" s="7" t="s">
        <v>667</v>
      </c>
      <c r="C68" s="21">
        <v>0</v>
      </c>
      <c r="D68" s="21">
        <v>0</v>
      </c>
      <c r="E68" s="10">
        <v>603572.84973333334</v>
      </c>
      <c r="F68" s="10">
        <v>603572.84973333334</v>
      </c>
      <c r="G68" s="180">
        <v>0</v>
      </c>
      <c r="H68" s="10">
        <v>2945306.05</v>
      </c>
      <c r="I68" s="10">
        <v>4828582.7978666658</v>
      </c>
      <c r="J68" s="10">
        <v>-1883276.7478666659</v>
      </c>
      <c r="K68" s="180">
        <v>0.60997318950423229</v>
      </c>
    </row>
    <row r="69" spans="1:11" x14ac:dyDescent="0.25">
      <c r="A69" s="41"/>
      <c r="B69" s="42"/>
      <c r="C69" s="321"/>
      <c r="D69" s="321"/>
      <c r="E69" s="43"/>
      <c r="F69" s="184"/>
      <c r="G69" s="185"/>
      <c r="H69" s="43"/>
      <c r="I69" s="43"/>
      <c r="J69" s="184"/>
      <c r="K69" s="185"/>
    </row>
    <row r="70" spans="1:11" x14ac:dyDescent="0.25">
      <c r="A70" s="217" t="s">
        <v>565</v>
      </c>
      <c r="B70" s="25" t="s">
        <v>70</v>
      </c>
      <c r="C70" s="30">
        <v>36097802.269999996</v>
      </c>
      <c r="D70" s="30">
        <v>29083421.25</v>
      </c>
      <c r="E70" s="30">
        <v>45888734.640177578</v>
      </c>
      <c r="F70" s="186">
        <v>9790932.3701775819</v>
      </c>
      <c r="G70" s="65">
        <v>0.78663756046118571</v>
      </c>
      <c r="H70" s="44">
        <v>238140541.58999997</v>
      </c>
      <c r="I70" s="44">
        <v>414155576.58315635</v>
      </c>
      <c r="J70" s="186">
        <v>-176015034.99315637</v>
      </c>
      <c r="K70" s="65">
        <v>0.5750026199204995</v>
      </c>
    </row>
    <row r="71" spans="1:11" x14ac:dyDescent="0.25">
      <c r="A71" s="35" t="s">
        <v>71</v>
      </c>
      <c r="B71" s="33" t="s">
        <v>72</v>
      </c>
      <c r="C71" s="45">
        <v>1522970.7799999998</v>
      </c>
      <c r="D71" s="45">
        <v>1522970.7799999998</v>
      </c>
      <c r="E71" s="46">
        <v>2578525.75</v>
      </c>
      <c r="F71" s="46">
        <v>1055554.9700000002</v>
      </c>
      <c r="G71" s="179">
        <v>0.59063625019063692</v>
      </c>
      <c r="H71" s="46">
        <v>18737636.020000003</v>
      </c>
      <c r="I71" s="46">
        <v>20668206</v>
      </c>
      <c r="J71" s="46">
        <v>-1930569.9799999967</v>
      </c>
      <c r="K71" s="179">
        <v>0.90659228091688282</v>
      </c>
    </row>
    <row r="72" spans="1:11" x14ac:dyDescent="0.25">
      <c r="A72" s="18" t="s">
        <v>73</v>
      </c>
      <c r="B72" s="7" t="s">
        <v>74</v>
      </c>
      <c r="C72" s="48">
        <v>216990.15</v>
      </c>
      <c r="D72" s="48">
        <v>216990.15</v>
      </c>
      <c r="E72" s="22">
        <v>996193.66666666663</v>
      </c>
      <c r="F72" s="22">
        <v>779203.5166666666</v>
      </c>
      <c r="G72" s="180">
        <v>0.21781924264391697</v>
      </c>
      <c r="H72" s="22">
        <v>4431815.1800000006</v>
      </c>
      <c r="I72" s="22">
        <v>7969549.333333334</v>
      </c>
      <c r="J72" s="22">
        <v>-3537734.1533333333</v>
      </c>
      <c r="K72" s="180">
        <v>0.55609357501101697</v>
      </c>
    </row>
    <row r="73" spans="1:11" x14ac:dyDescent="0.25">
      <c r="A73" s="18" t="s">
        <v>75</v>
      </c>
      <c r="B73" s="7" t="s">
        <v>76</v>
      </c>
      <c r="C73" s="322">
        <v>3885</v>
      </c>
      <c r="D73" s="322">
        <v>3885</v>
      </c>
      <c r="E73" s="22">
        <v>3500</v>
      </c>
      <c r="F73" s="22">
        <v>-385</v>
      </c>
      <c r="G73" s="181">
        <v>1.1100000000000001</v>
      </c>
      <c r="H73" s="22">
        <v>42256.32</v>
      </c>
      <c r="I73" s="10">
        <v>68000</v>
      </c>
      <c r="J73" s="10">
        <v>-25743.68</v>
      </c>
      <c r="K73" s="181">
        <v>0.62141647058823524</v>
      </c>
    </row>
    <row r="74" spans="1:11" x14ac:dyDescent="0.25">
      <c r="A74" s="18" t="s">
        <v>77</v>
      </c>
      <c r="B74" s="7" t="s">
        <v>78</v>
      </c>
      <c r="C74" s="322">
        <v>252122.55</v>
      </c>
      <c r="D74" s="322">
        <v>252122.55</v>
      </c>
      <c r="E74" s="22">
        <v>776824.66666666674</v>
      </c>
      <c r="F74" s="22">
        <v>524702.1166666667</v>
      </c>
      <c r="G74" s="180">
        <v>0.32455528360324976</v>
      </c>
      <c r="H74" s="22">
        <v>7146003.0599999996</v>
      </c>
      <c r="I74" s="22">
        <v>6214597.3333333349</v>
      </c>
      <c r="J74" s="22">
        <v>931405.7266666647</v>
      </c>
      <c r="K74" s="180">
        <v>1.149873865788676</v>
      </c>
    </row>
    <row r="75" spans="1:11" x14ac:dyDescent="0.25">
      <c r="A75" s="12" t="s">
        <v>79</v>
      </c>
      <c r="B75" s="7" t="s">
        <v>80</v>
      </c>
      <c r="C75" s="48">
        <v>1038520.08</v>
      </c>
      <c r="D75" s="48">
        <v>1038520.08</v>
      </c>
      <c r="E75" s="22">
        <v>789564.91666666674</v>
      </c>
      <c r="F75" s="22">
        <v>-248955.16333333321</v>
      </c>
      <c r="G75" s="180">
        <v>1.3153067696882428</v>
      </c>
      <c r="H75" s="22">
        <v>7028194.8600000003</v>
      </c>
      <c r="I75" s="22">
        <v>6316519.3333333349</v>
      </c>
      <c r="J75" s="22">
        <v>711675.52666666545</v>
      </c>
      <c r="K75" s="180">
        <v>1.1126689382411978</v>
      </c>
    </row>
    <row r="76" spans="1:11" x14ac:dyDescent="0.25">
      <c r="A76" s="12" t="s">
        <v>81</v>
      </c>
      <c r="B76" s="7" t="s">
        <v>82</v>
      </c>
      <c r="C76" s="48">
        <v>6880</v>
      </c>
      <c r="D76" s="48">
        <v>6880</v>
      </c>
      <c r="E76" s="22">
        <v>7794.1666666666661</v>
      </c>
      <c r="F76" s="22">
        <v>914.16666666666606</v>
      </c>
      <c r="G76" s="180">
        <v>0.88271142948786496</v>
      </c>
      <c r="H76" s="22">
        <v>55181.599999999999</v>
      </c>
      <c r="I76" s="22">
        <v>62353.333333333321</v>
      </c>
      <c r="J76" s="22">
        <v>-7171.7333333333227</v>
      </c>
      <c r="K76" s="180">
        <v>0.88498235860151842</v>
      </c>
    </row>
    <row r="77" spans="1:11" x14ac:dyDescent="0.25">
      <c r="A77" s="12" t="s">
        <v>83</v>
      </c>
      <c r="B77" s="7" t="s">
        <v>84</v>
      </c>
      <c r="C77" s="48">
        <v>4573</v>
      </c>
      <c r="D77" s="48">
        <v>4573</v>
      </c>
      <c r="E77" s="22">
        <v>4648.333333333333</v>
      </c>
      <c r="F77" s="22">
        <v>75.33333333333303</v>
      </c>
      <c r="G77" s="180">
        <v>0.98379347436357123</v>
      </c>
      <c r="H77" s="22">
        <v>34185</v>
      </c>
      <c r="I77" s="22">
        <v>37186.666666666664</v>
      </c>
      <c r="J77" s="22">
        <v>-3001.6666666666642</v>
      </c>
      <c r="K77" s="180">
        <v>0.91928110433847265</v>
      </c>
    </row>
    <row r="78" spans="1:11" x14ac:dyDescent="0.25">
      <c r="A78" s="35" t="s">
        <v>85</v>
      </c>
      <c r="B78" s="33" t="s">
        <v>86</v>
      </c>
      <c r="C78" s="45">
        <v>1526130.14</v>
      </c>
      <c r="D78" s="45">
        <v>1526130.14</v>
      </c>
      <c r="E78" s="46">
        <v>10023441.975757575</v>
      </c>
      <c r="F78" s="46">
        <v>8497311.8357575741</v>
      </c>
      <c r="G78" s="179">
        <v>0.15225609562973047</v>
      </c>
      <c r="H78" s="46">
        <v>7066456.3700000001</v>
      </c>
      <c r="I78" s="46">
        <v>67093024.896969698</v>
      </c>
      <c r="J78" s="46">
        <v>-60026568.526969701</v>
      </c>
      <c r="K78" s="179">
        <v>0.10532326394362883</v>
      </c>
    </row>
    <row r="79" spans="1:11" x14ac:dyDescent="0.25">
      <c r="A79" s="12" t="s">
        <v>87</v>
      </c>
      <c r="B79" s="7" t="s">
        <v>566</v>
      </c>
      <c r="C79" s="48">
        <v>1445500</v>
      </c>
      <c r="D79" s="48">
        <v>1445500</v>
      </c>
      <c r="E79" s="22">
        <v>9845969.3090909086</v>
      </c>
      <c r="F79" s="22">
        <v>8400469.3090909086</v>
      </c>
      <c r="G79" s="180">
        <v>0.14681134529490678</v>
      </c>
      <c r="H79" s="22">
        <v>5929498.2999999998</v>
      </c>
      <c r="I79" s="22">
        <v>65146618.563636363</v>
      </c>
      <c r="J79" s="22">
        <v>-59217120.263636366</v>
      </c>
      <c r="K79" s="180">
        <v>9.1017744753827276E-2</v>
      </c>
    </row>
    <row r="80" spans="1:11" x14ac:dyDescent="0.25">
      <c r="A80" s="293" t="s">
        <v>651</v>
      </c>
      <c r="B80" s="294" t="s">
        <v>652</v>
      </c>
      <c r="C80" s="322">
        <v>0</v>
      </c>
      <c r="D80" s="322">
        <v>0</v>
      </c>
      <c r="E80" s="22">
        <v>10000</v>
      </c>
      <c r="F80" s="22">
        <v>10000</v>
      </c>
      <c r="G80" s="180">
        <v>0</v>
      </c>
      <c r="H80" s="22">
        <v>118000</v>
      </c>
      <c r="I80" s="22">
        <v>10000</v>
      </c>
      <c r="J80" s="22">
        <v>108000</v>
      </c>
      <c r="K80" s="180">
        <v>11.8</v>
      </c>
    </row>
    <row r="81" spans="1:11" x14ac:dyDescent="0.25">
      <c r="A81" s="293" t="s">
        <v>562</v>
      </c>
      <c r="B81" s="294" t="s">
        <v>653</v>
      </c>
      <c r="C81" s="322">
        <v>6852.14</v>
      </c>
      <c r="D81" s="322">
        <v>6852.14</v>
      </c>
      <c r="E81" s="22">
        <v>0</v>
      </c>
      <c r="F81" s="22">
        <v>-6852.14</v>
      </c>
      <c r="G81" s="180" t="s">
        <v>17</v>
      </c>
      <c r="H81" s="22">
        <v>215335.72</v>
      </c>
      <c r="I81" s="22">
        <v>0</v>
      </c>
      <c r="J81" s="22">
        <v>215335.72</v>
      </c>
      <c r="K81" s="180" t="s">
        <v>17</v>
      </c>
    </row>
    <row r="82" spans="1:11" x14ac:dyDescent="0.25">
      <c r="A82" s="18" t="s">
        <v>88</v>
      </c>
      <c r="B82" s="7" t="s">
        <v>567</v>
      </c>
      <c r="C82" s="48">
        <v>73778</v>
      </c>
      <c r="D82" s="48">
        <v>73778</v>
      </c>
      <c r="E82" s="22">
        <v>177472.66666666666</v>
      </c>
      <c r="F82" s="22">
        <v>103694.66666666666</v>
      </c>
      <c r="G82" s="180">
        <v>0.41571472038886742</v>
      </c>
      <c r="H82" s="22">
        <v>803622.35</v>
      </c>
      <c r="I82" s="22">
        <v>1946406.3333333335</v>
      </c>
      <c r="J82" s="22">
        <v>-1142783.9833333334</v>
      </c>
      <c r="K82" s="180">
        <v>0.41287491529261017</v>
      </c>
    </row>
    <row r="83" spans="1:11" x14ac:dyDescent="0.25">
      <c r="A83" s="32" t="s">
        <v>89</v>
      </c>
      <c r="B83" s="33" t="s">
        <v>90</v>
      </c>
      <c r="C83" s="49">
        <v>3381533.4499999997</v>
      </c>
      <c r="D83" s="49">
        <v>3381533.4499999997</v>
      </c>
      <c r="E83" s="46">
        <v>1666146.1666666665</v>
      </c>
      <c r="F83" s="46">
        <v>-1715387.2833333332</v>
      </c>
      <c r="G83" s="179">
        <v>2.0295538996828708</v>
      </c>
      <c r="H83" s="46">
        <v>6132592.8099999996</v>
      </c>
      <c r="I83" s="46">
        <v>13650919.33333333</v>
      </c>
      <c r="J83" s="46">
        <v>-7518326.5233333306</v>
      </c>
      <c r="K83" s="179">
        <v>0.44924394176333626</v>
      </c>
    </row>
    <row r="84" spans="1:11" x14ac:dyDescent="0.25">
      <c r="A84" s="18" t="s">
        <v>91</v>
      </c>
      <c r="B84" s="13" t="s">
        <v>92</v>
      </c>
      <c r="C84" s="48">
        <v>295500</v>
      </c>
      <c r="D84" s="48">
        <v>295500</v>
      </c>
      <c r="E84" s="22">
        <v>830729.5</v>
      </c>
      <c r="F84" s="22">
        <v>535229.5</v>
      </c>
      <c r="G84" s="180">
        <v>0.35571145601546594</v>
      </c>
      <c r="H84" s="22">
        <v>2720500</v>
      </c>
      <c r="I84" s="22">
        <v>6967586</v>
      </c>
      <c r="J84" s="22">
        <v>-4247086</v>
      </c>
      <c r="K84" s="180">
        <v>0.39045086777543903</v>
      </c>
    </row>
    <row r="85" spans="1:11" x14ac:dyDescent="0.25">
      <c r="A85" s="18" t="s">
        <v>568</v>
      </c>
      <c r="B85" s="13" t="s">
        <v>93</v>
      </c>
      <c r="C85" s="48">
        <v>3070267.69</v>
      </c>
      <c r="D85" s="48">
        <v>3070267.69</v>
      </c>
      <c r="E85" s="22">
        <v>835416.66666666663</v>
      </c>
      <c r="F85" s="22">
        <v>-2234851.0233333334</v>
      </c>
      <c r="G85" s="180">
        <v>3.6751333945137157</v>
      </c>
      <c r="H85" s="22">
        <v>3396327.05</v>
      </c>
      <c r="I85" s="22">
        <v>6683333.333333334</v>
      </c>
      <c r="J85" s="22">
        <v>-3287006.2833333341</v>
      </c>
      <c r="K85" s="180">
        <v>0.50817861097256856</v>
      </c>
    </row>
    <row r="86" spans="1:11" x14ac:dyDescent="0.25">
      <c r="A86" s="18" t="s">
        <v>689</v>
      </c>
      <c r="B86" s="13" t="s">
        <v>690</v>
      </c>
      <c r="C86" s="48">
        <v>15765.76</v>
      </c>
      <c r="D86" s="48">
        <v>15765.76</v>
      </c>
      <c r="E86" s="22">
        <v>168750</v>
      </c>
      <c r="F86" s="22">
        <v>152984.24</v>
      </c>
      <c r="G86" s="180">
        <v>9.3426725925925921E-2</v>
      </c>
      <c r="H86" s="22">
        <v>15765.76</v>
      </c>
      <c r="I86" s="22">
        <v>168750</v>
      </c>
      <c r="J86" s="22">
        <v>-152984.24</v>
      </c>
      <c r="K86" s="180">
        <v>9.3426725925925921E-2</v>
      </c>
    </row>
    <row r="87" spans="1:11" x14ac:dyDescent="0.25">
      <c r="A87" s="35" t="s">
        <v>94</v>
      </c>
      <c r="B87" s="33" t="s">
        <v>95</v>
      </c>
      <c r="C87" s="45">
        <v>148255</v>
      </c>
      <c r="D87" s="45">
        <v>148255</v>
      </c>
      <c r="E87" s="46">
        <v>805166.66666666663</v>
      </c>
      <c r="F87" s="46">
        <v>656911.66666666663</v>
      </c>
      <c r="G87" s="179">
        <v>0.18412957979714345</v>
      </c>
      <c r="H87" s="46">
        <v>1023267.31</v>
      </c>
      <c r="I87" s="46">
        <v>6441333.333333334</v>
      </c>
      <c r="J87" s="46">
        <v>-5418066.0233333334</v>
      </c>
      <c r="K87" s="179">
        <v>0.15885954926516249</v>
      </c>
    </row>
    <row r="88" spans="1:11" x14ac:dyDescent="0.25">
      <c r="A88" s="18" t="s">
        <v>96</v>
      </c>
      <c r="B88" s="13" t="s">
        <v>97</v>
      </c>
      <c r="C88" s="48">
        <v>133035</v>
      </c>
      <c r="D88" s="48">
        <v>133035</v>
      </c>
      <c r="E88" s="22">
        <v>779166.66666666663</v>
      </c>
      <c r="F88" s="22">
        <v>646131.66666666663</v>
      </c>
      <c r="G88" s="180">
        <v>0.17074010695187167</v>
      </c>
      <c r="H88" s="22">
        <v>912187.31</v>
      </c>
      <c r="I88" s="22">
        <v>6233333.333333334</v>
      </c>
      <c r="J88" s="22">
        <v>-5321146.0233333334</v>
      </c>
      <c r="K88" s="180">
        <v>0.14634021016042781</v>
      </c>
    </row>
    <row r="89" spans="1:11" x14ac:dyDescent="0.25">
      <c r="A89" s="18" t="s">
        <v>98</v>
      </c>
      <c r="B89" s="13" t="s">
        <v>99</v>
      </c>
      <c r="C89" s="48">
        <v>0</v>
      </c>
      <c r="D89" s="48">
        <v>0</v>
      </c>
      <c r="E89" s="22">
        <v>5000</v>
      </c>
      <c r="F89" s="22">
        <v>5000</v>
      </c>
      <c r="G89" s="180">
        <v>0</v>
      </c>
      <c r="H89" s="22">
        <v>34210</v>
      </c>
      <c r="I89" s="22">
        <v>40000</v>
      </c>
      <c r="J89" s="22">
        <v>-5790</v>
      </c>
      <c r="K89" s="180">
        <v>0.85524999999999995</v>
      </c>
    </row>
    <row r="90" spans="1:11" x14ac:dyDescent="0.25">
      <c r="A90" s="18" t="s">
        <v>100</v>
      </c>
      <c r="B90" s="13" t="s">
        <v>101</v>
      </c>
      <c r="C90" s="48">
        <v>15220</v>
      </c>
      <c r="D90" s="48">
        <v>15220</v>
      </c>
      <c r="E90" s="22">
        <v>21000</v>
      </c>
      <c r="F90" s="22">
        <v>5780</v>
      </c>
      <c r="G90" s="180">
        <v>0.72476190476190472</v>
      </c>
      <c r="H90" s="22">
        <v>76870</v>
      </c>
      <c r="I90" s="22">
        <v>168000</v>
      </c>
      <c r="J90" s="22">
        <v>-91130</v>
      </c>
      <c r="K90" s="180">
        <v>0.4575595238095238</v>
      </c>
    </row>
    <row r="91" spans="1:11" x14ac:dyDescent="0.25">
      <c r="A91" s="35" t="s">
        <v>102</v>
      </c>
      <c r="B91" s="33" t="s">
        <v>103</v>
      </c>
      <c r="C91" s="45">
        <v>10078189.83</v>
      </c>
      <c r="D91" s="45">
        <v>10078189.83</v>
      </c>
      <c r="E91" s="45">
        <v>13472778.51681697</v>
      </c>
      <c r="F91" s="46">
        <v>3394588.6868169699</v>
      </c>
      <c r="G91" s="179">
        <v>0.74804093434923002</v>
      </c>
      <c r="H91" s="46">
        <v>78215047.359999999</v>
      </c>
      <c r="I91" s="46">
        <v>84595608.330210924</v>
      </c>
      <c r="J91" s="46">
        <v>-6380560.9702109247</v>
      </c>
      <c r="K91" s="179">
        <v>0.92457574221459571</v>
      </c>
    </row>
    <row r="92" spans="1:11" x14ac:dyDescent="0.25">
      <c r="A92" s="18" t="s">
        <v>104</v>
      </c>
      <c r="B92" s="19" t="s">
        <v>105</v>
      </c>
      <c r="C92" s="9">
        <v>3938258.02</v>
      </c>
      <c r="D92" s="9">
        <v>3938258.02</v>
      </c>
      <c r="E92" s="22">
        <v>3938258</v>
      </c>
      <c r="F92" s="22">
        <v>-2.0000000018626451E-2</v>
      </c>
      <c r="G92" s="180">
        <v>1.0000000050783875</v>
      </c>
      <c r="H92" s="22">
        <v>27567806.140000001</v>
      </c>
      <c r="I92" s="22">
        <v>31506064</v>
      </c>
      <c r="J92" s="22">
        <v>-3938257.8599999994</v>
      </c>
      <c r="K92" s="180">
        <v>0.87500000444358905</v>
      </c>
    </row>
    <row r="93" spans="1:11" x14ac:dyDescent="0.25">
      <c r="A93" s="18" t="s">
        <v>106</v>
      </c>
      <c r="B93" s="13" t="s">
        <v>107</v>
      </c>
      <c r="C93" s="48">
        <v>0</v>
      </c>
      <c r="D93" s="48">
        <v>0</v>
      </c>
      <c r="E93" s="22">
        <v>142740</v>
      </c>
      <c r="F93" s="22">
        <v>142740</v>
      </c>
      <c r="G93" s="180">
        <v>0</v>
      </c>
      <c r="H93" s="22">
        <v>0</v>
      </c>
      <c r="I93" s="22">
        <v>1249180</v>
      </c>
      <c r="J93" s="22">
        <v>-1249180</v>
      </c>
      <c r="K93" s="180">
        <v>0</v>
      </c>
    </row>
    <row r="94" spans="1:11" x14ac:dyDescent="0.25">
      <c r="A94" s="18" t="s">
        <v>108</v>
      </c>
      <c r="B94" s="13" t="s">
        <v>109</v>
      </c>
      <c r="C94" s="323">
        <v>0</v>
      </c>
      <c r="D94" s="323">
        <v>0</v>
      </c>
      <c r="E94" s="53">
        <v>60000</v>
      </c>
      <c r="F94" s="53">
        <v>60000</v>
      </c>
      <c r="G94" s="180">
        <v>0</v>
      </c>
      <c r="H94" s="53">
        <v>306000</v>
      </c>
      <c r="I94" s="53">
        <v>380000</v>
      </c>
      <c r="J94" s="53">
        <v>-74000</v>
      </c>
      <c r="K94" s="180">
        <v>0.80526315789473679</v>
      </c>
    </row>
    <row r="95" spans="1:11" x14ac:dyDescent="0.25">
      <c r="A95" s="32" t="s">
        <v>110</v>
      </c>
      <c r="B95" s="54" t="s">
        <v>111</v>
      </c>
      <c r="C95" s="55">
        <v>3501255.7</v>
      </c>
      <c r="D95" s="55">
        <v>3501255.7</v>
      </c>
      <c r="E95" s="56">
        <v>4915750.2137866672</v>
      </c>
      <c r="F95" s="57">
        <v>1414494.513786667</v>
      </c>
      <c r="G95" s="179">
        <v>0.7122525652707925</v>
      </c>
      <c r="H95" s="56">
        <v>35631215.800000004</v>
      </c>
      <c r="I95" s="56">
        <v>37320606.754453331</v>
      </c>
      <c r="J95" s="57">
        <v>-1689390.9544533268</v>
      </c>
      <c r="K95" s="179">
        <v>0.95473302549531203</v>
      </c>
    </row>
    <row r="96" spans="1:11" x14ac:dyDescent="0.25">
      <c r="A96" s="18"/>
      <c r="B96" s="7" t="s">
        <v>112</v>
      </c>
      <c r="C96" s="48">
        <v>150</v>
      </c>
      <c r="D96" s="48">
        <v>150</v>
      </c>
      <c r="E96" s="53">
        <v>11041.666666666666</v>
      </c>
      <c r="F96" s="53">
        <v>10891.666666666666</v>
      </c>
      <c r="G96" s="180">
        <v>1.358490566037736E-2</v>
      </c>
      <c r="H96" s="53">
        <v>23494.059999999998</v>
      </c>
      <c r="I96" s="53">
        <v>93333.333333333343</v>
      </c>
      <c r="J96" s="53">
        <v>-69839.273333333345</v>
      </c>
      <c r="K96" s="180">
        <v>0.25172207142857139</v>
      </c>
    </row>
    <row r="97" spans="1:11" x14ac:dyDescent="0.25">
      <c r="A97" s="18"/>
      <c r="B97" s="7" t="s">
        <v>114</v>
      </c>
      <c r="C97" s="48">
        <v>1219295.75</v>
      </c>
      <c r="D97" s="48">
        <v>1219295.75</v>
      </c>
      <c r="E97" s="53">
        <v>2470597.5923200003</v>
      </c>
      <c r="F97" s="53">
        <v>1251301.8423200003</v>
      </c>
      <c r="G97" s="180">
        <v>0.49352260108657658</v>
      </c>
      <c r="H97" s="53">
        <v>17092515.710000001</v>
      </c>
      <c r="I97" s="53">
        <v>15917247.326320002</v>
      </c>
      <c r="J97" s="53">
        <v>1175268.383679999</v>
      </c>
      <c r="K97" s="180">
        <v>1.0738361576964774</v>
      </c>
    </row>
    <row r="98" spans="1:11" x14ac:dyDescent="0.25">
      <c r="A98" s="18"/>
      <c r="B98" s="7" t="s">
        <v>113</v>
      </c>
      <c r="C98" s="48">
        <v>171282.23</v>
      </c>
      <c r="D98" s="48">
        <v>171282.23</v>
      </c>
      <c r="E98" s="53">
        <v>171282.23</v>
      </c>
      <c r="F98" s="53">
        <v>0</v>
      </c>
      <c r="G98" s="180">
        <v>1</v>
      </c>
      <c r="H98" s="53">
        <v>1198975.6100000001</v>
      </c>
      <c r="I98" s="53">
        <v>3207396.2963999999</v>
      </c>
      <c r="J98" s="53">
        <v>-2008420.6863999998</v>
      </c>
      <c r="K98" s="180">
        <v>0.37381586159020552</v>
      </c>
    </row>
    <row r="99" spans="1:11" x14ac:dyDescent="0.25">
      <c r="A99" s="32"/>
      <c r="B99" s="7" t="s">
        <v>115</v>
      </c>
      <c r="C99" s="48">
        <v>2110527.7200000002</v>
      </c>
      <c r="D99" s="48">
        <v>2110527.7200000002</v>
      </c>
      <c r="E99" s="53">
        <v>2262828.7248</v>
      </c>
      <c r="F99" s="53">
        <v>152301.00479999976</v>
      </c>
      <c r="G99" s="180">
        <v>0.9326944177741685</v>
      </c>
      <c r="H99" s="53">
        <v>17316230.419999998</v>
      </c>
      <c r="I99" s="53">
        <v>18102629.7984</v>
      </c>
      <c r="J99" s="53">
        <v>-786399.37840000167</v>
      </c>
      <c r="K99" s="180">
        <v>0.95655883221621718</v>
      </c>
    </row>
    <row r="100" spans="1:11" x14ac:dyDescent="0.25">
      <c r="A100" s="32" t="s">
        <v>116</v>
      </c>
      <c r="B100" s="33" t="s">
        <v>117</v>
      </c>
      <c r="C100" s="311">
        <v>2638676.11</v>
      </c>
      <c r="D100" s="311">
        <v>2638676.11</v>
      </c>
      <c r="E100" s="312">
        <v>4416030.3030303027</v>
      </c>
      <c r="F100" s="56">
        <v>1777354.1930303029</v>
      </c>
      <c r="G100" s="179">
        <v>0.59752219276876939</v>
      </c>
      <c r="H100" s="312">
        <v>14710025.419999998</v>
      </c>
      <c r="I100" s="312">
        <v>32940878.787878789</v>
      </c>
      <c r="J100" s="56">
        <v>-18230853.367878791</v>
      </c>
      <c r="K100" s="179">
        <v>0.44655837856435165</v>
      </c>
    </row>
    <row r="101" spans="1:11" x14ac:dyDescent="0.25">
      <c r="A101" s="18" t="s">
        <v>118</v>
      </c>
      <c r="B101" s="7" t="s">
        <v>119</v>
      </c>
      <c r="C101" s="48">
        <v>2638676.11</v>
      </c>
      <c r="D101" s="48">
        <v>2638676.11</v>
      </c>
      <c r="E101" s="53">
        <v>4416030.3030303027</v>
      </c>
      <c r="F101" s="53">
        <v>1777354.1930303029</v>
      </c>
      <c r="G101" s="180">
        <v>0.59752219276876939</v>
      </c>
      <c r="H101" s="53">
        <v>14710025.419999998</v>
      </c>
      <c r="I101" s="53">
        <v>32940878.787878789</v>
      </c>
      <c r="J101" s="53">
        <v>-18230853.367878791</v>
      </c>
      <c r="K101" s="180">
        <v>0.44655837856435165</v>
      </c>
    </row>
    <row r="102" spans="1:11" x14ac:dyDescent="0.25">
      <c r="A102" s="32" t="s">
        <v>120</v>
      </c>
      <c r="B102" s="33" t="s">
        <v>121</v>
      </c>
      <c r="C102" s="49">
        <v>7952279.8499999996</v>
      </c>
      <c r="D102" s="49">
        <v>937898.83000000007</v>
      </c>
      <c r="E102" s="50">
        <v>8419609.2807575762</v>
      </c>
      <c r="F102" s="46">
        <v>467329.4307575766</v>
      </c>
      <c r="G102" s="179">
        <v>0.94449511667653929</v>
      </c>
      <c r="H102" s="50">
        <v>63603301.739999995</v>
      </c>
      <c r="I102" s="50">
        <v>67551130.536969692</v>
      </c>
      <c r="J102" s="46">
        <v>-3947828.7969696969</v>
      </c>
      <c r="K102" s="179">
        <v>0.9415579167130429</v>
      </c>
    </row>
    <row r="103" spans="1:11" x14ac:dyDescent="0.25">
      <c r="A103" s="18" t="s">
        <v>122</v>
      </c>
      <c r="B103" s="13" t="s">
        <v>668</v>
      </c>
      <c r="C103" s="48">
        <v>271785.42</v>
      </c>
      <c r="D103" s="324">
        <v>0</v>
      </c>
      <c r="E103" s="22">
        <v>263893.32083333336</v>
      </c>
      <c r="F103" s="22">
        <v>-7892.0991666666232</v>
      </c>
      <c r="G103" s="180">
        <v>1.0299063998351479</v>
      </c>
      <c r="H103" s="22">
        <v>2174283.36</v>
      </c>
      <c r="I103" s="22">
        <v>2111146.5666666669</v>
      </c>
      <c r="J103" s="22">
        <v>63136.793333332986</v>
      </c>
      <c r="K103" s="180">
        <v>1.0299063998351479</v>
      </c>
    </row>
    <row r="104" spans="1:11" x14ac:dyDescent="0.25">
      <c r="A104" s="18" t="s">
        <v>123</v>
      </c>
      <c r="B104" s="13" t="s">
        <v>124</v>
      </c>
      <c r="C104" s="48">
        <v>301904.59000000003</v>
      </c>
      <c r="D104" s="324">
        <v>515336.7</v>
      </c>
      <c r="E104" s="22">
        <v>467659.46749999997</v>
      </c>
      <c r="F104" s="22">
        <v>165754.87749999994</v>
      </c>
      <c r="G104" s="180">
        <v>0.64556501253767529</v>
      </c>
      <c r="H104" s="22">
        <v>2430272.9499999997</v>
      </c>
      <c r="I104" s="22">
        <v>3741275.7399999993</v>
      </c>
      <c r="J104" s="22">
        <v>-1311002.7899999996</v>
      </c>
      <c r="K104" s="180">
        <v>0.64958402397787451</v>
      </c>
    </row>
    <row r="105" spans="1:11" x14ac:dyDescent="0.25">
      <c r="A105" s="32" t="s">
        <v>125</v>
      </c>
      <c r="B105" s="3" t="s">
        <v>126</v>
      </c>
      <c r="C105" s="49">
        <v>7378589.8399999999</v>
      </c>
      <c r="D105" s="49">
        <v>422562.13</v>
      </c>
      <c r="E105" s="50">
        <v>7688056.4924242431</v>
      </c>
      <c r="F105" s="50">
        <v>309466.65242424328</v>
      </c>
      <c r="G105" s="179">
        <v>0.95974708917277218</v>
      </c>
      <c r="H105" s="50">
        <v>58998745.430000007</v>
      </c>
      <c r="I105" s="50">
        <v>61698708.230303034</v>
      </c>
      <c r="J105" s="50">
        <v>-2699962.800303027</v>
      </c>
      <c r="K105" s="179">
        <v>0.95623955707103514</v>
      </c>
    </row>
    <row r="106" spans="1:11" x14ac:dyDescent="0.25">
      <c r="A106" s="18" t="s">
        <v>127</v>
      </c>
      <c r="B106" s="7" t="s">
        <v>128</v>
      </c>
      <c r="C106" s="48">
        <v>300941.7</v>
      </c>
      <c r="D106" s="48">
        <v>300941.7</v>
      </c>
      <c r="E106" s="22">
        <v>268205.75</v>
      </c>
      <c r="F106" s="22">
        <v>-32735.950000000012</v>
      </c>
      <c r="G106" s="180">
        <v>1.1220553623477498</v>
      </c>
      <c r="H106" s="22">
        <v>2417483.5000000005</v>
      </c>
      <c r="I106" s="22">
        <v>2145646</v>
      </c>
      <c r="J106" s="22">
        <v>271837.50000000047</v>
      </c>
      <c r="K106" s="180">
        <v>1.1266926137862445</v>
      </c>
    </row>
    <row r="107" spans="1:11" x14ac:dyDescent="0.25">
      <c r="A107" s="18" t="s">
        <v>129</v>
      </c>
      <c r="B107" s="7" t="s">
        <v>130</v>
      </c>
      <c r="C107" s="48">
        <v>4891832.57</v>
      </c>
      <c r="D107" s="324">
        <v>0</v>
      </c>
      <c r="E107" s="53">
        <v>4905022.666666667</v>
      </c>
      <c r="F107" s="52">
        <v>13190.096666666679</v>
      </c>
      <c r="G107" s="180">
        <v>0.99731089995642563</v>
      </c>
      <c r="H107" s="53">
        <v>39134660.560000002</v>
      </c>
      <c r="I107" s="53">
        <v>39240181.333333336</v>
      </c>
      <c r="J107" s="52">
        <v>-105520.77333333343</v>
      </c>
      <c r="K107" s="180">
        <v>0.99731089995642563</v>
      </c>
    </row>
    <row r="108" spans="1:11" x14ac:dyDescent="0.25">
      <c r="A108" s="18" t="s">
        <v>129</v>
      </c>
      <c r="B108" s="7" t="s">
        <v>131</v>
      </c>
      <c r="C108" s="48">
        <v>1907766.05</v>
      </c>
      <c r="D108" s="324">
        <v>0</v>
      </c>
      <c r="E108" s="53">
        <v>2216946.9090909092</v>
      </c>
      <c r="F108" s="52">
        <v>309180.85909090913</v>
      </c>
      <c r="G108" s="180">
        <v>0.8605375447544239</v>
      </c>
      <c r="H108" s="53">
        <v>15236901.720000003</v>
      </c>
      <c r="I108" s="53">
        <v>17929831.563636366</v>
      </c>
      <c r="J108" s="52">
        <v>-2692929.8436363637</v>
      </c>
      <c r="K108" s="180">
        <v>0.84980729829621404</v>
      </c>
    </row>
    <row r="109" spans="1:11" x14ac:dyDescent="0.25">
      <c r="A109" s="18" t="s">
        <v>132</v>
      </c>
      <c r="B109" s="7" t="s">
        <v>133</v>
      </c>
      <c r="C109" s="48">
        <v>121620.43</v>
      </c>
      <c r="D109" s="48">
        <v>121620.43</v>
      </c>
      <c r="E109" s="22">
        <v>119801.16666666667</v>
      </c>
      <c r="F109" s="22">
        <v>-1819.2633333333215</v>
      </c>
      <c r="G109" s="180">
        <v>1.0151856896218316</v>
      </c>
      <c r="H109" s="22">
        <v>962622.28</v>
      </c>
      <c r="I109" s="22">
        <v>958409.33333333326</v>
      </c>
      <c r="J109" s="22">
        <v>4212.9466666667722</v>
      </c>
      <c r="K109" s="180">
        <v>1.0043957696572239</v>
      </c>
    </row>
    <row r="110" spans="1:11" x14ac:dyDescent="0.25">
      <c r="A110" s="18" t="s">
        <v>569</v>
      </c>
      <c r="B110" s="7" t="s">
        <v>570</v>
      </c>
      <c r="C110" s="48">
        <v>156429.09</v>
      </c>
      <c r="D110" s="324">
        <v>0</v>
      </c>
      <c r="E110" s="22">
        <v>178080</v>
      </c>
      <c r="F110" s="22">
        <v>21650.910000000003</v>
      </c>
      <c r="G110" s="180">
        <v>0.87842031671159027</v>
      </c>
      <c r="H110" s="22">
        <v>1247077.3700000001</v>
      </c>
      <c r="I110" s="22">
        <v>1424640</v>
      </c>
      <c r="J110" s="22">
        <v>-177562.62999999989</v>
      </c>
      <c r="K110" s="180">
        <v>0.87536315841194978</v>
      </c>
    </row>
    <row r="111" spans="1:11" ht="36.75" x14ac:dyDescent="0.25">
      <c r="A111" s="32" t="s">
        <v>134</v>
      </c>
      <c r="B111" s="40" t="s">
        <v>135</v>
      </c>
      <c r="C111" s="49">
        <v>443783.99</v>
      </c>
      <c r="D111" s="49">
        <v>443783.99</v>
      </c>
      <c r="E111" s="46">
        <v>3119550.809845455</v>
      </c>
      <c r="F111" s="187">
        <v>2675766.8198454548</v>
      </c>
      <c r="G111" s="179">
        <v>0.14225893952404814</v>
      </c>
      <c r="H111" s="46">
        <v>6990053.0800000001</v>
      </c>
      <c r="I111" s="46">
        <v>23750744.357551515</v>
      </c>
      <c r="J111" s="187">
        <v>-16760691.277551515</v>
      </c>
      <c r="K111" s="179">
        <v>0.294308800379872</v>
      </c>
    </row>
    <row r="112" spans="1:11" x14ac:dyDescent="0.25">
      <c r="A112" s="32" t="s">
        <v>136</v>
      </c>
      <c r="B112" s="3" t="s">
        <v>137</v>
      </c>
      <c r="C112" s="49">
        <v>0</v>
      </c>
      <c r="D112" s="49">
        <v>0</v>
      </c>
      <c r="E112" s="51">
        <v>984324.36204545456</v>
      </c>
      <c r="F112" s="46">
        <v>984324.36204545456</v>
      </c>
      <c r="G112" s="179">
        <v>0</v>
      </c>
      <c r="H112" s="51">
        <v>1661063.31</v>
      </c>
      <c r="I112" s="51">
        <v>8001932.7751515163</v>
      </c>
      <c r="J112" s="46">
        <v>-6340869.4651515167</v>
      </c>
      <c r="K112" s="179">
        <v>0.20758276239936893</v>
      </c>
    </row>
    <row r="113" spans="1:11" x14ac:dyDescent="0.25">
      <c r="A113" s="18" t="s">
        <v>138</v>
      </c>
      <c r="B113" s="7" t="s">
        <v>139</v>
      </c>
      <c r="C113" s="48">
        <v>0</v>
      </c>
      <c r="D113" s="48">
        <v>0</v>
      </c>
      <c r="E113" s="22">
        <v>762324.36204545456</v>
      </c>
      <c r="F113" s="22">
        <v>762324.36204545456</v>
      </c>
      <c r="G113" s="180">
        <v>0</v>
      </c>
      <c r="H113" s="22">
        <v>1197556.6800000002</v>
      </c>
      <c r="I113" s="22">
        <v>5817849.4418181824</v>
      </c>
      <c r="J113" s="22">
        <v>-4620292.7618181817</v>
      </c>
      <c r="K113" s="180">
        <v>0.20584181353887737</v>
      </c>
    </row>
    <row r="114" spans="1:11" ht="24.75" x14ac:dyDescent="0.25">
      <c r="A114" s="18" t="s">
        <v>140</v>
      </c>
      <c r="B114" s="7" t="s">
        <v>141</v>
      </c>
      <c r="C114" s="48"/>
      <c r="D114" s="48"/>
      <c r="E114" s="22">
        <v>212000</v>
      </c>
      <c r="F114" s="22">
        <v>212000</v>
      </c>
      <c r="G114" s="180">
        <v>0</v>
      </c>
      <c r="H114" s="22">
        <v>463506.63</v>
      </c>
      <c r="I114" s="22">
        <v>1994083.3333333335</v>
      </c>
      <c r="J114" s="22">
        <v>-1530576.7033333336</v>
      </c>
      <c r="K114" s="180">
        <v>0.23244095281875546</v>
      </c>
    </row>
    <row r="115" spans="1:11" ht="24.75" x14ac:dyDescent="0.25">
      <c r="A115" s="18" t="s">
        <v>142</v>
      </c>
      <c r="B115" s="7" t="s">
        <v>143</v>
      </c>
      <c r="C115" s="48">
        <v>0</v>
      </c>
      <c r="D115" s="48">
        <v>0</v>
      </c>
      <c r="E115" s="22">
        <v>0</v>
      </c>
      <c r="F115" s="22">
        <v>0</v>
      </c>
      <c r="G115" s="180" t="s">
        <v>17</v>
      </c>
      <c r="H115" s="22">
        <v>0</v>
      </c>
      <c r="I115" s="22">
        <v>110000</v>
      </c>
      <c r="J115" s="22">
        <v>-110000</v>
      </c>
      <c r="K115" s="180">
        <v>0</v>
      </c>
    </row>
    <row r="116" spans="1:11" x14ac:dyDescent="0.25">
      <c r="A116" s="18" t="s">
        <v>144</v>
      </c>
      <c r="B116" s="7" t="s">
        <v>145</v>
      </c>
      <c r="C116" s="48">
        <v>0</v>
      </c>
      <c r="D116" s="48">
        <v>0</v>
      </c>
      <c r="E116" s="22">
        <v>10000</v>
      </c>
      <c r="F116" s="22">
        <v>10000</v>
      </c>
      <c r="G116" s="180">
        <v>0</v>
      </c>
      <c r="H116" s="22">
        <v>0</v>
      </c>
      <c r="I116" s="22">
        <v>80000</v>
      </c>
      <c r="J116" s="22">
        <v>-80000</v>
      </c>
      <c r="K116" s="180">
        <v>0</v>
      </c>
    </row>
    <row r="117" spans="1:11" ht="24.75" x14ac:dyDescent="0.25">
      <c r="A117" s="32" t="s">
        <v>146</v>
      </c>
      <c r="B117" s="3" t="s">
        <v>147</v>
      </c>
      <c r="C117" s="49">
        <v>443783.99</v>
      </c>
      <c r="D117" s="49">
        <v>443783.99</v>
      </c>
      <c r="E117" s="46">
        <v>2135226.4478000002</v>
      </c>
      <c r="F117" s="46">
        <v>1691442.4578000002</v>
      </c>
      <c r="G117" s="179">
        <v>0.20783930924855601</v>
      </c>
      <c r="H117" s="46">
        <v>5328989.7700000005</v>
      </c>
      <c r="I117" s="46">
        <v>15748811.582399998</v>
      </c>
      <c r="J117" s="46">
        <v>-10419821.812399998</v>
      </c>
      <c r="K117" s="179">
        <v>0.33837408887127618</v>
      </c>
    </row>
    <row r="118" spans="1:11" ht="24.75" x14ac:dyDescent="0.25">
      <c r="A118" s="18" t="s">
        <v>148</v>
      </c>
      <c r="B118" s="7" t="s">
        <v>149</v>
      </c>
      <c r="C118" s="48">
        <v>22896</v>
      </c>
      <c r="D118" s="48">
        <v>22896</v>
      </c>
      <c r="E118" s="22">
        <v>0</v>
      </c>
      <c r="F118" s="22">
        <v>-22896</v>
      </c>
      <c r="G118" s="180" t="s">
        <v>17</v>
      </c>
      <c r="H118" s="22">
        <v>1057858.19</v>
      </c>
      <c r="I118" s="22">
        <v>115000</v>
      </c>
      <c r="J118" s="22">
        <v>942858.19</v>
      </c>
      <c r="K118" s="180">
        <v>9.1987668695652172</v>
      </c>
    </row>
    <row r="119" spans="1:11" ht="24.75" x14ac:dyDescent="0.25">
      <c r="A119" s="18" t="s">
        <v>150</v>
      </c>
      <c r="B119" s="7" t="s">
        <v>151</v>
      </c>
      <c r="C119" s="48">
        <v>0</v>
      </c>
      <c r="D119" s="48">
        <v>0</v>
      </c>
      <c r="E119" s="22">
        <v>8000</v>
      </c>
      <c r="F119" s="22">
        <v>8000</v>
      </c>
      <c r="G119" s="180">
        <v>0</v>
      </c>
      <c r="H119" s="22">
        <v>684973.2</v>
      </c>
      <c r="I119" s="22">
        <v>66000</v>
      </c>
      <c r="J119" s="22">
        <v>618973.19999999995</v>
      </c>
      <c r="K119" s="180">
        <v>10.378381818181817</v>
      </c>
    </row>
    <row r="120" spans="1:11" ht="24.75" x14ac:dyDescent="0.25">
      <c r="A120" s="18" t="s">
        <v>152</v>
      </c>
      <c r="B120" s="7" t="s">
        <v>153</v>
      </c>
      <c r="C120" s="48">
        <v>0</v>
      </c>
      <c r="D120" s="48">
        <v>0</v>
      </c>
      <c r="E120" s="22">
        <v>2083.3333333333335</v>
      </c>
      <c r="F120" s="22">
        <v>2083.3333333333335</v>
      </c>
      <c r="G120" s="180">
        <v>0</v>
      </c>
      <c r="H120" s="22">
        <v>6490</v>
      </c>
      <c r="I120" s="22">
        <v>16666.666666666668</v>
      </c>
      <c r="J120" s="22">
        <v>-10176.666666666668</v>
      </c>
      <c r="K120" s="180">
        <v>0.38939999999999997</v>
      </c>
    </row>
    <row r="121" spans="1:11" ht="24.75" x14ac:dyDescent="0.25">
      <c r="A121" s="18" t="s">
        <v>154</v>
      </c>
      <c r="B121" s="7" t="s">
        <v>155</v>
      </c>
      <c r="C121" s="48">
        <v>0</v>
      </c>
      <c r="D121" s="48">
        <v>0</v>
      </c>
      <c r="E121" s="22">
        <v>1347668.9478000002</v>
      </c>
      <c r="F121" s="22">
        <v>1347668.9478000002</v>
      </c>
      <c r="G121" s="180">
        <v>0</v>
      </c>
      <c r="H121" s="22">
        <v>0</v>
      </c>
      <c r="I121" s="22">
        <v>9781351.5824000016</v>
      </c>
      <c r="J121" s="22">
        <v>-9781351.5824000016</v>
      </c>
      <c r="K121" s="180">
        <v>0</v>
      </c>
    </row>
    <row r="122" spans="1:11" ht="24.75" x14ac:dyDescent="0.25">
      <c r="A122" s="18" t="s">
        <v>156</v>
      </c>
      <c r="B122" s="7" t="s">
        <v>157</v>
      </c>
      <c r="C122" s="48">
        <v>420887.99</v>
      </c>
      <c r="D122" s="48">
        <v>420887.99</v>
      </c>
      <c r="E122" s="22">
        <v>777474.16666666674</v>
      </c>
      <c r="F122" s="22">
        <v>356586.17666666675</v>
      </c>
      <c r="G122" s="180">
        <v>0.54135302244769112</v>
      </c>
      <c r="H122" s="22">
        <v>3579668.38</v>
      </c>
      <c r="I122" s="22">
        <v>5769793.3333333349</v>
      </c>
      <c r="J122" s="22">
        <v>-2190124.953333335</v>
      </c>
      <c r="K122" s="180">
        <v>0.62041535514270274</v>
      </c>
    </row>
    <row r="123" spans="1:11" ht="24" x14ac:dyDescent="0.25">
      <c r="A123" s="32" t="s">
        <v>158</v>
      </c>
      <c r="B123" s="33" t="s">
        <v>159</v>
      </c>
      <c r="C123" s="325">
        <v>10910237.730000002</v>
      </c>
      <c r="D123" s="325">
        <v>10910237.730000002</v>
      </c>
      <c r="E123" s="59">
        <v>5703515.473666667</v>
      </c>
      <c r="F123" s="59">
        <v>-5206722.2563333353</v>
      </c>
      <c r="G123" s="179">
        <v>1.9128970159497167</v>
      </c>
      <c r="H123" s="59">
        <v>54564088.420000002</v>
      </c>
      <c r="I123" s="59">
        <v>110543488.5826667</v>
      </c>
      <c r="J123" s="59">
        <v>-55979400.162666693</v>
      </c>
      <c r="K123" s="179">
        <v>0.49359839389541116</v>
      </c>
    </row>
    <row r="124" spans="1:11" x14ac:dyDescent="0.25">
      <c r="A124" s="18" t="s">
        <v>160</v>
      </c>
      <c r="B124" s="13" t="s">
        <v>161</v>
      </c>
      <c r="C124" s="48">
        <v>188900</v>
      </c>
      <c r="D124" s="48">
        <v>188900</v>
      </c>
      <c r="E124" s="22">
        <v>45000</v>
      </c>
      <c r="F124" s="22">
        <v>-143900</v>
      </c>
      <c r="G124" s="180">
        <v>4.1977777777777776</v>
      </c>
      <c r="H124" s="22">
        <v>5117082.24</v>
      </c>
      <c r="I124" s="22">
        <v>360000</v>
      </c>
      <c r="J124" s="22">
        <v>4757082.24</v>
      </c>
      <c r="K124" s="180">
        <v>14.214117333333334</v>
      </c>
    </row>
    <row r="125" spans="1:11" x14ac:dyDescent="0.25">
      <c r="A125" s="18" t="s">
        <v>162</v>
      </c>
      <c r="B125" s="13" t="s">
        <v>163</v>
      </c>
      <c r="C125" s="48">
        <v>306077.43</v>
      </c>
      <c r="D125" s="48">
        <v>306077.43</v>
      </c>
      <c r="E125" s="22">
        <v>385000</v>
      </c>
      <c r="F125" s="22">
        <v>78922.570000000007</v>
      </c>
      <c r="G125" s="180">
        <v>0.79500631168831171</v>
      </c>
      <c r="H125" s="22">
        <v>2444520.89</v>
      </c>
      <c r="I125" s="22">
        <v>3080000</v>
      </c>
      <c r="J125" s="22">
        <v>-635479.10999999987</v>
      </c>
      <c r="K125" s="180">
        <v>0.79367561363636363</v>
      </c>
    </row>
    <row r="126" spans="1:11" x14ac:dyDescent="0.25">
      <c r="A126" s="18" t="s">
        <v>164</v>
      </c>
      <c r="B126" s="13" t="s">
        <v>165</v>
      </c>
      <c r="C126" s="48"/>
      <c r="D126" s="48"/>
      <c r="E126" s="22">
        <v>5000</v>
      </c>
      <c r="F126" s="22">
        <v>5000</v>
      </c>
      <c r="G126" s="181">
        <v>0</v>
      </c>
      <c r="H126" s="22">
        <v>0</v>
      </c>
      <c r="I126" s="22">
        <v>40000</v>
      </c>
      <c r="J126" s="22">
        <v>-40000</v>
      </c>
      <c r="K126" s="181">
        <v>0</v>
      </c>
    </row>
    <row r="127" spans="1:11" x14ac:dyDescent="0.25">
      <c r="A127" s="32" t="s">
        <v>166</v>
      </c>
      <c r="B127" s="3" t="s">
        <v>167</v>
      </c>
      <c r="C127" s="49">
        <v>39140.03</v>
      </c>
      <c r="D127" s="49">
        <v>39140.03</v>
      </c>
      <c r="E127" s="46">
        <v>205541.41666666666</v>
      </c>
      <c r="F127" s="46">
        <v>166401.38666666666</v>
      </c>
      <c r="G127" s="179">
        <v>0.19042405484377237</v>
      </c>
      <c r="H127" s="46">
        <v>353562.83000000007</v>
      </c>
      <c r="I127" s="46">
        <v>1644331.3333333335</v>
      </c>
      <c r="J127" s="46">
        <v>-1290768.5033333334</v>
      </c>
      <c r="K127" s="179">
        <v>0.21501921348373829</v>
      </c>
    </row>
    <row r="128" spans="1:11" x14ac:dyDescent="0.25">
      <c r="A128" s="1" t="s">
        <v>168</v>
      </c>
      <c r="B128" s="7" t="s">
        <v>169</v>
      </c>
      <c r="C128" s="48">
        <v>0</v>
      </c>
      <c r="D128" s="48">
        <v>0</v>
      </c>
      <c r="E128" s="22">
        <v>64166.666666666664</v>
      </c>
      <c r="F128" s="22">
        <v>64166.666666666664</v>
      </c>
      <c r="G128" s="180">
        <v>0</v>
      </c>
      <c r="H128" s="22">
        <v>131688</v>
      </c>
      <c r="I128" s="22">
        <v>513333.33333333337</v>
      </c>
      <c r="J128" s="22">
        <v>-381645.33333333337</v>
      </c>
      <c r="K128" s="180">
        <v>0.25653506493506489</v>
      </c>
    </row>
    <row r="129" spans="1:11" x14ac:dyDescent="0.25">
      <c r="A129" s="1" t="s">
        <v>170</v>
      </c>
      <c r="B129" s="7" t="s">
        <v>171</v>
      </c>
      <c r="C129" s="48">
        <v>0</v>
      </c>
      <c r="D129" s="48">
        <v>0</v>
      </c>
      <c r="E129" s="22">
        <v>18333.333333333332</v>
      </c>
      <c r="F129" s="22">
        <v>18333.333333333332</v>
      </c>
      <c r="G129" s="180">
        <v>0</v>
      </c>
      <c r="H129" s="22">
        <v>98907.6</v>
      </c>
      <c r="I129" s="22">
        <v>146666.66666666666</v>
      </c>
      <c r="J129" s="22">
        <v>-47759.066666666651</v>
      </c>
      <c r="K129" s="180">
        <v>0.67437000000000014</v>
      </c>
    </row>
    <row r="130" spans="1:11" x14ac:dyDescent="0.25">
      <c r="A130" s="1" t="s">
        <v>172</v>
      </c>
      <c r="B130" s="7" t="s">
        <v>173</v>
      </c>
      <c r="C130" s="48">
        <v>39140.03</v>
      </c>
      <c r="D130" s="48">
        <v>39140.03</v>
      </c>
      <c r="E130" s="22">
        <v>123041.41666666666</v>
      </c>
      <c r="F130" s="22">
        <v>83901.386666666658</v>
      </c>
      <c r="G130" s="180">
        <v>0.31810451358858166</v>
      </c>
      <c r="H130" s="22">
        <v>122967.23</v>
      </c>
      <c r="I130" s="22">
        <v>984331.33333333314</v>
      </c>
      <c r="J130" s="22">
        <v>-861364.10333333316</v>
      </c>
      <c r="K130" s="180">
        <v>0.12492463242390606</v>
      </c>
    </row>
    <row r="131" spans="1:11" x14ac:dyDescent="0.25">
      <c r="A131" s="35" t="s">
        <v>174</v>
      </c>
      <c r="B131" s="60" t="s">
        <v>175</v>
      </c>
      <c r="C131" s="45">
        <v>0</v>
      </c>
      <c r="D131" s="45">
        <v>0</v>
      </c>
      <c r="E131" s="46">
        <v>253750</v>
      </c>
      <c r="F131" s="46">
        <v>253750</v>
      </c>
      <c r="G131" s="179">
        <v>0</v>
      </c>
      <c r="H131" s="46">
        <v>3008642.6</v>
      </c>
      <c r="I131" s="46">
        <v>14726333.333333334</v>
      </c>
      <c r="J131" s="46">
        <v>-11717690.733333334</v>
      </c>
      <c r="K131" s="179">
        <v>0.20430357862332782</v>
      </c>
    </row>
    <row r="132" spans="1:11" x14ac:dyDescent="0.25">
      <c r="A132" s="61">
        <v>228601</v>
      </c>
      <c r="B132" s="62" t="s">
        <v>673</v>
      </c>
      <c r="C132" s="48">
        <v>0</v>
      </c>
      <c r="D132" s="48">
        <v>0</v>
      </c>
      <c r="E132" s="22">
        <v>253750</v>
      </c>
      <c r="F132" s="22">
        <v>253750</v>
      </c>
      <c r="G132" s="180">
        <v>0</v>
      </c>
      <c r="H132" s="22">
        <v>3008642.6</v>
      </c>
      <c r="I132" s="22">
        <v>9951333.333333334</v>
      </c>
      <c r="J132" s="22">
        <v>-6942690.7333333343</v>
      </c>
      <c r="K132" s="180">
        <v>0.30233562671668784</v>
      </c>
    </row>
    <row r="133" spans="1:11" x14ac:dyDescent="0.25">
      <c r="A133" s="218">
        <v>228602</v>
      </c>
      <c r="B133" s="219" t="s">
        <v>571</v>
      </c>
      <c r="C133" s="48">
        <v>0</v>
      </c>
      <c r="D133" s="48">
        <v>0</v>
      </c>
      <c r="E133" s="22">
        <v>0</v>
      </c>
      <c r="F133" s="22">
        <v>0</v>
      </c>
      <c r="G133" s="180" t="s">
        <v>17</v>
      </c>
      <c r="H133" s="22">
        <v>0</v>
      </c>
      <c r="I133" s="22">
        <v>4775000</v>
      </c>
      <c r="J133" s="22">
        <v>-4775000</v>
      </c>
      <c r="K133" s="180">
        <v>0</v>
      </c>
    </row>
    <row r="134" spans="1:11" x14ac:dyDescent="0.25">
      <c r="A134" s="35" t="s">
        <v>176</v>
      </c>
      <c r="B134" s="3" t="s">
        <v>177</v>
      </c>
      <c r="C134" s="49">
        <v>9890078.2800000012</v>
      </c>
      <c r="D134" s="49">
        <v>9890078.2800000012</v>
      </c>
      <c r="E134" s="51">
        <v>3845045.432</v>
      </c>
      <c r="F134" s="46">
        <v>-6045032.8480000012</v>
      </c>
      <c r="G134" s="179">
        <v>2.5721616180893023</v>
      </c>
      <c r="H134" s="46">
        <v>22153541.970000003</v>
      </c>
      <c r="I134" s="46">
        <v>72104445.296000004</v>
      </c>
      <c r="J134" s="46">
        <v>-49950903.326000005</v>
      </c>
      <c r="K134" s="179">
        <v>0.30724238816422833</v>
      </c>
    </row>
    <row r="135" spans="1:11" x14ac:dyDescent="0.25">
      <c r="A135" s="18" t="s">
        <v>674</v>
      </c>
      <c r="B135" s="7" t="s">
        <v>675</v>
      </c>
      <c r="C135" s="49">
        <v>0</v>
      </c>
      <c r="D135" s="49">
        <v>0</v>
      </c>
      <c r="E135" s="22">
        <v>0</v>
      </c>
      <c r="F135" s="22">
        <v>0</v>
      </c>
      <c r="G135" s="180" t="s">
        <v>17</v>
      </c>
      <c r="H135" s="22">
        <v>0</v>
      </c>
      <c r="I135" s="22">
        <v>10000000</v>
      </c>
      <c r="J135" s="22">
        <v>-10000000</v>
      </c>
      <c r="K135" s="180">
        <v>0</v>
      </c>
    </row>
    <row r="136" spans="1:11" x14ac:dyDescent="0.25">
      <c r="A136" s="18" t="s">
        <v>676</v>
      </c>
      <c r="B136" s="7" t="s">
        <v>677</v>
      </c>
      <c r="C136" s="48">
        <v>0</v>
      </c>
      <c r="D136" s="48">
        <v>0</v>
      </c>
      <c r="E136" s="22">
        <v>0</v>
      </c>
      <c r="F136" s="22">
        <v>0</v>
      </c>
      <c r="G136" s="180" t="s">
        <v>17</v>
      </c>
      <c r="H136" s="22">
        <v>0</v>
      </c>
      <c r="I136" s="22">
        <v>0</v>
      </c>
      <c r="J136" s="22">
        <v>0</v>
      </c>
      <c r="K136" s="180" t="s">
        <v>17</v>
      </c>
    </row>
    <row r="137" spans="1:11" x14ac:dyDescent="0.25">
      <c r="A137" s="18" t="s">
        <v>678</v>
      </c>
      <c r="B137" s="7" t="s">
        <v>679</v>
      </c>
      <c r="C137" s="48">
        <v>0</v>
      </c>
      <c r="D137" s="48">
        <v>0</v>
      </c>
      <c r="E137" s="22">
        <v>100000</v>
      </c>
      <c r="F137" s="22">
        <v>100000</v>
      </c>
      <c r="G137" s="181">
        <v>0</v>
      </c>
      <c r="H137" s="22">
        <v>0</v>
      </c>
      <c r="I137" s="22">
        <v>2000000</v>
      </c>
      <c r="J137" s="22">
        <v>-2000000</v>
      </c>
      <c r="K137" s="181">
        <v>0</v>
      </c>
    </row>
    <row r="138" spans="1:11" x14ac:dyDescent="0.25">
      <c r="A138" s="1" t="s">
        <v>178</v>
      </c>
      <c r="B138" s="7" t="s">
        <v>179</v>
      </c>
      <c r="C138" s="48">
        <v>623885.81000000006</v>
      </c>
      <c r="D138" s="48">
        <v>623885.81000000006</v>
      </c>
      <c r="E138" s="22">
        <v>1706666.6666666667</v>
      </c>
      <c r="F138" s="22">
        <v>1082780.8566666667</v>
      </c>
      <c r="G138" s="180">
        <v>0.36555809179687504</v>
      </c>
      <c r="H138" s="22">
        <v>3850277.68</v>
      </c>
      <c r="I138" s="22">
        <v>13653333.333333332</v>
      </c>
      <c r="J138" s="22">
        <v>-9803055.6533333324</v>
      </c>
      <c r="K138" s="180">
        <v>0.28200275976562506</v>
      </c>
    </row>
    <row r="139" spans="1:11" x14ac:dyDescent="0.25">
      <c r="A139" s="1" t="s">
        <v>180</v>
      </c>
      <c r="B139" s="7" t="s">
        <v>181</v>
      </c>
      <c r="C139" s="48">
        <v>0</v>
      </c>
      <c r="D139" s="48">
        <v>0</v>
      </c>
      <c r="E139" s="22">
        <v>1647418.7653333335</v>
      </c>
      <c r="F139" s="22">
        <v>1647418.7653333335</v>
      </c>
      <c r="G139" s="180">
        <v>0</v>
      </c>
      <c r="H139" s="22">
        <v>6937297.7499999991</v>
      </c>
      <c r="I139" s="22">
        <v>27069101.962666664</v>
      </c>
      <c r="J139" s="22">
        <v>-20131804.212666664</v>
      </c>
      <c r="K139" s="180">
        <v>0.25628104543578228</v>
      </c>
    </row>
    <row r="140" spans="1:11" x14ac:dyDescent="0.25">
      <c r="A140" s="1" t="s">
        <v>182</v>
      </c>
      <c r="B140" s="7" t="s">
        <v>183</v>
      </c>
      <c r="C140" s="48">
        <v>9266192.4700000007</v>
      </c>
      <c r="D140" s="48">
        <v>9266192.4700000007</v>
      </c>
      <c r="E140" s="22">
        <v>390960</v>
      </c>
      <c r="F140" s="22">
        <v>-8875232.4700000007</v>
      </c>
      <c r="G140" s="180">
        <v>23.701126636996115</v>
      </c>
      <c r="H140" s="22">
        <v>11365966.540000001</v>
      </c>
      <c r="I140" s="22">
        <v>19382010</v>
      </c>
      <c r="J140" s="22">
        <v>-8016043.459999999</v>
      </c>
      <c r="K140" s="180">
        <v>0.58641836115036583</v>
      </c>
    </row>
    <row r="141" spans="1:11" x14ac:dyDescent="0.25">
      <c r="A141" s="35" t="s">
        <v>184</v>
      </c>
      <c r="B141" s="3" t="s">
        <v>185</v>
      </c>
      <c r="C141" s="49">
        <v>486041.99</v>
      </c>
      <c r="D141" s="49">
        <v>486041.99</v>
      </c>
      <c r="E141" s="46">
        <v>964178.625</v>
      </c>
      <c r="F141" s="46">
        <v>478136.63500000001</v>
      </c>
      <c r="G141" s="179">
        <v>0.50409952823834903</v>
      </c>
      <c r="H141" s="46">
        <v>21486737.889999997</v>
      </c>
      <c r="I141" s="46">
        <v>18588378.619999997</v>
      </c>
      <c r="J141" s="46">
        <v>2898359.2699999996</v>
      </c>
      <c r="K141" s="179">
        <v>1.155923188850992</v>
      </c>
    </row>
    <row r="142" spans="1:11" x14ac:dyDescent="0.25">
      <c r="A142" s="18" t="s">
        <v>186</v>
      </c>
      <c r="B142" s="13" t="s">
        <v>187</v>
      </c>
      <c r="C142" s="48">
        <v>486041.99</v>
      </c>
      <c r="D142" s="48">
        <v>486041.99</v>
      </c>
      <c r="E142" s="22">
        <v>956178.625</v>
      </c>
      <c r="F142" s="22">
        <v>470136.63500000001</v>
      </c>
      <c r="G142" s="180">
        <v>0.50831714628634372</v>
      </c>
      <c r="H142" s="22">
        <v>21461737.889999997</v>
      </c>
      <c r="I142" s="22">
        <v>18524378.619999997</v>
      </c>
      <c r="J142" s="22">
        <v>2937359.2699999996</v>
      </c>
      <c r="K142" s="180">
        <v>1.1585672226991006</v>
      </c>
    </row>
    <row r="143" spans="1:11" x14ac:dyDescent="0.25">
      <c r="A143" s="18" t="s">
        <v>188</v>
      </c>
      <c r="B143" s="13" t="s">
        <v>189</v>
      </c>
      <c r="C143" s="48">
        <v>0</v>
      </c>
      <c r="D143" s="48">
        <v>0</v>
      </c>
      <c r="E143" s="22">
        <v>8000</v>
      </c>
      <c r="F143" s="22">
        <v>8000</v>
      </c>
      <c r="G143" s="180">
        <v>0</v>
      </c>
      <c r="H143" s="22">
        <v>25000</v>
      </c>
      <c r="I143" s="22">
        <v>64000</v>
      </c>
      <c r="J143" s="22">
        <v>-39000</v>
      </c>
      <c r="K143" s="180">
        <v>0.390625</v>
      </c>
    </row>
    <row r="144" spans="1:11" x14ac:dyDescent="0.25">
      <c r="A144" s="295" t="s">
        <v>190</v>
      </c>
      <c r="B144" s="296" t="s">
        <v>191</v>
      </c>
      <c r="C144" s="326">
        <v>134421.5</v>
      </c>
      <c r="D144" s="326">
        <v>134421.5</v>
      </c>
      <c r="E144" s="58">
        <v>100000</v>
      </c>
      <c r="F144" s="58">
        <v>-34421.5</v>
      </c>
      <c r="G144" s="179">
        <v>1.3442149999999999</v>
      </c>
      <c r="H144" s="58">
        <v>1808098.48</v>
      </c>
      <c r="I144" s="58">
        <v>1060000.0000000002</v>
      </c>
      <c r="J144" s="58">
        <v>748098.47999999975</v>
      </c>
      <c r="K144" s="179">
        <v>1.7057532830188675</v>
      </c>
    </row>
    <row r="145" spans="1:11" x14ac:dyDescent="0.25">
      <c r="A145" s="18" t="s">
        <v>192</v>
      </c>
      <c r="B145" s="7" t="s">
        <v>193</v>
      </c>
      <c r="C145" s="48">
        <v>134421.5</v>
      </c>
      <c r="D145" s="48">
        <v>134421.5</v>
      </c>
      <c r="E145" s="22">
        <v>100000</v>
      </c>
      <c r="F145" s="22">
        <v>-34421.5</v>
      </c>
      <c r="G145" s="180">
        <v>1.3442149999999999</v>
      </c>
      <c r="H145" s="22">
        <v>1808098.48</v>
      </c>
      <c r="I145" s="22">
        <v>1060000.0000000002</v>
      </c>
      <c r="J145" s="22">
        <v>748098.47999999975</v>
      </c>
      <c r="K145" s="180">
        <v>1.7057532830188675</v>
      </c>
    </row>
    <row r="146" spans="1:11" x14ac:dyDescent="0.25">
      <c r="A146" s="18"/>
      <c r="B146" s="13"/>
      <c r="C146" s="48"/>
      <c r="D146" s="48"/>
      <c r="E146" s="22"/>
      <c r="F146" s="188"/>
      <c r="G146" s="180"/>
      <c r="H146" s="22"/>
      <c r="I146" s="22"/>
      <c r="J146" s="188"/>
      <c r="K146" s="180"/>
    </row>
    <row r="147" spans="1:11" x14ac:dyDescent="0.25">
      <c r="A147" s="220" t="s">
        <v>572</v>
      </c>
      <c r="B147" s="25" t="s">
        <v>194</v>
      </c>
      <c r="C147" s="64">
        <v>1547945.5999999999</v>
      </c>
      <c r="D147" s="64">
        <v>1547945.5999999999</v>
      </c>
      <c r="E147" s="27">
        <v>4781684.542424242</v>
      </c>
      <c r="F147" s="27">
        <v>3233738.9424242424</v>
      </c>
      <c r="G147" s="65">
        <v>0.32372390655766992</v>
      </c>
      <c r="H147" s="27">
        <v>17241069.91</v>
      </c>
      <c r="I147" s="27">
        <v>37466097.090303034</v>
      </c>
      <c r="J147" s="27">
        <v>-20225027.180303033</v>
      </c>
      <c r="K147" s="65">
        <v>0.46017790079507187</v>
      </c>
    </row>
    <row r="148" spans="1:11" x14ac:dyDescent="0.25">
      <c r="A148" s="32" t="s">
        <v>195</v>
      </c>
      <c r="B148" s="33" t="s">
        <v>196</v>
      </c>
      <c r="C148" s="49">
        <v>223267.87</v>
      </c>
      <c r="D148" s="49">
        <v>223267.87</v>
      </c>
      <c r="E148" s="51">
        <v>533065.31651515153</v>
      </c>
      <c r="F148" s="46">
        <v>309797.44651515153</v>
      </c>
      <c r="G148" s="180">
        <v>0.41883773541971564</v>
      </c>
      <c r="H148" s="46">
        <v>1797476.37</v>
      </c>
      <c r="I148" s="46">
        <v>4247938.7139393939</v>
      </c>
      <c r="J148" s="46">
        <v>-2450462.3439393938</v>
      </c>
      <c r="K148" s="180">
        <v>0.42314084336990859</v>
      </c>
    </row>
    <row r="149" spans="1:11" x14ac:dyDescent="0.25">
      <c r="A149" s="12" t="s">
        <v>197</v>
      </c>
      <c r="B149" s="7" t="s">
        <v>669</v>
      </c>
      <c r="C149" s="48">
        <v>223267.87</v>
      </c>
      <c r="D149" s="48">
        <v>223267.87</v>
      </c>
      <c r="E149" s="22">
        <v>448065.31651515153</v>
      </c>
      <c r="F149" s="22">
        <v>224797.44651515153</v>
      </c>
      <c r="G149" s="180">
        <v>0.49829313220776839</v>
      </c>
      <c r="H149" s="22">
        <v>1677267.37</v>
      </c>
      <c r="I149" s="22">
        <v>3747938.7139393934</v>
      </c>
      <c r="J149" s="22">
        <v>-2070671.3439393933</v>
      </c>
      <c r="K149" s="180">
        <v>0.4475172883062043</v>
      </c>
    </row>
    <row r="150" spans="1:11" x14ac:dyDescent="0.25">
      <c r="A150" s="18" t="s">
        <v>198</v>
      </c>
      <c r="B150" s="7" t="s">
        <v>199</v>
      </c>
      <c r="C150" s="48">
        <v>0</v>
      </c>
      <c r="D150" s="48">
        <v>0</v>
      </c>
      <c r="E150" s="22">
        <v>80000</v>
      </c>
      <c r="F150" s="22">
        <v>80000</v>
      </c>
      <c r="G150" s="180">
        <v>0</v>
      </c>
      <c r="H150" s="22">
        <v>79086</v>
      </c>
      <c r="I150" s="22">
        <v>460000</v>
      </c>
      <c r="J150" s="22">
        <v>-380914</v>
      </c>
      <c r="K150" s="180">
        <v>0.17192608695652173</v>
      </c>
    </row>
    <row r="151" spans="1:11" x14ac:dyDescent="0.25">
      <c r="A151" s="18" t="s">
        <v>200</v>
      </c>
      <c r="B151" s="7" t="s">
        <v>201</v>
      </c>
      <c r="C151" s="48">
        <v>0</v>
      </c>
      <c r="D151" s="48">
        <v>0</v>
      </c>
      <c r="E151" s="22">
        <v>5000</v>
      </c>
      <c r="F151" s="22">
        <v>5000</v>
      </c>
      <c r="G151" s="181">
        <v>0</v>
      </c>
      <c r="H151" s="22">
        <v>41123</v>
      </c>
      <c r="I151" s="22">
        <v>40000</v>
      </c>
      <c r="J151" s="22">
        <v>1123</v>
      </c>
      <c r="K151" s="181">
        <v>1.0280750000000001</v>
      </c>
    </row>
    <row r="152" spans="1:11" x14ac:dyDescent="0.25">
      <c r="A152" s="32" t="s">
        <v>202</v>
      </c>
      <c r="B152" s="33" t="s">
        <v>203</v>
      </c>
      <c r="C152" s="49">
        <v>0</v>
      </c>
      <c r="D152" s="49">
        <v>0</v>
      </c>
      <c r="E152" s="51">
        <v>117916.66666666667</v>
      </c>
      <c r="F152" s="46">
        <v>117916.66666666667</v>
      </c>
      <c r="G152" s="180">
        <v>0</v>
      </c>
      <c r="H152" s="51">
        <v>169330</v>
      </c>
      <c r="I152" s="51">
        <v>910333.33333333326</v>
      </c>
      <c r="J152" s="46">
        <v>-741003.33333333326</v>
      </c>
      <c r="K152" s="180">
        <v>0.18600878798974735</v>
      </c>
    </row>
    <row r="153" spans="1:11" x14ac:dyDescent="0.25">
      <c r="A153" s="12" t="s">
        <v>204</v>
      </c>
      <c r="B153" s="7" t="s">
        <v>205</v>
      </c>
      <c r="C153" s="48">
        <v>0</v>
      </c>
      <c r="D153" s="48">
        <v>0</v>
      </c>
      <c r="E153" s="22">
        <v>5000</v>
      </c>
      <c r="F153" s="187">
        <v>5000</v>
      </c>
      <c r="G153" s="181">
        <v>0</v>
      </c>
      <c r="H153" s="22">
        <v>0</v>
      </c>
      <c r="I153" s="22">
        <v>40000</v>
      </c>
      <c r="J153" s="187">
        <v>-40000</v>
      </c>
      <c r="K153" s="181">
        <v>0</v>
      </c>
    </row>
    <row r="154" spans="1:11" x14ac:dyDescent="0.25">
      <c r="A154" s="18" t="s">
        <v>206</v>
      </c>
      <c r="B154" s="7" t="s">
        <v>207</v>
      </c>
      <c r="C154" s="48">
        <v>0</v>
      </c>
      <c r="D154" s="48">
        <v>0</v>
      </c>
      <c r="E154" s="22">
        <v>9583.3333333333321</v>
      </c>
      <c r="F154" s="22">
        <v>9583.3333333333321</v>
      </c>
      <c r="G154" s="180">
        <v>0</v>
      </c>
      <c r="H154" s="22">
        <v>0</v>
      </c>
      <c r="I154" s="22">
        <v>106666.66666666664</v>
      </c>
      <c r="J154" s="22">
        <v>-106666.66666666664</v>
      </c>
      <c r="K154" s="180">
        <v>0</v>
      </c>
    </row>
    <row r="155" spans="1:11" x14ac:dyDescent="0.25">
      <c r="A155" s="18" t="s">
        <v>208</v>
      </c>
      <c r="B155" s="7" t="s">
        <v>209</v>
      </c>
      <c r="C155" s="48">
        <v>0</v>
      </c>
      <c r="D155" s="48">
        <v>0</v>
      </c>
      <c r="E155" s="22">
        <v>103333.33333333334</v>
      </c>
      <c r="F155" s="22">
        <v>103333.33333333334</v>
      </c>
      <c r="G155" s="180">
        <v>0</v>
      </c>
      <c r="H155" s="22">
        <v>169330</v>
      </c>
      <c r="I155" s="22">
        <v>763666.66666666674</v>
      </c>
      <c r="J155" s="22">
        <v>-594336.66666666674</v>
      </c>
      <c r="K155" s="180">
        <v>0.2217328677433435</v>
      </c>
    </row>
    <row r="156" spans="1:11" x14ac:dyDescent="0.25">
      <c r="A156" s="32" t="s">
        <v>210</v>
      </c>
      <c r="B156" s="33" t="s">
        <v>211</v>
      </c>
      <c r="C156" s="49">
        <v>202927.5</v>
      </c>
      <c r="D156" s="49">
        <v>202927.5</v>
      </c>
      <c r="E156" s="51">
        <v>430630.79166666669</v>
      </c>
      <c r="F156" s="50">
        <v>227703.29166666669</v>
      </c>
      <c r="G156" s="179">
        <v>0.47123313968007591</v>
      </c>
      <c r="H156" s="46">
        <v>1606519.59</v>
      </c>
      <c r="I156" s="46">
        <v>2321672.7666666666</v>
      </c>
      <c r="J156" s="50">
        <v>-715153.17666666652</v>
      </c>
      <c r="K156" s="179">
        <v>0.69196641881041443</v>
      </c>
    </row>
    <row r="157" spans="1:11" x14ac:dyDescent="0.25">
      <c r="A157" s="18" t="s">
        <v>212</v>
      </c>
      <c r="B157" s="7" t="s">
        <v>213</v>
      </c>
      <c r="C157" s="48">
        <v>196027.5</v>
      </c>
      <c r="D157" s="48">
        <v>196027.5</v>
      </c>
      <c r="E157" s="22">
        <v>360000</v>
      </c>
      <c r="F157" s="22">
        <v>163972.5</v>
      </c>
      <c r="G157" s="180">
        <v>0.54452083333333334</v>
      </c>
      <c r="H157" s="52">
        <v>1560269.5899999999</v>
      </c>
      <c r="I157" s="22">
        <v>2920000</v>
      </c>
      <c r="J157" s="22">
        <v>-1359730.4100000001</v>
      </c>
      <c r="K157" s="180">
        <v>0.53433890068493151</v>
      </c>
    </row>
    <row r="158" spans="1:11" x14ac:dyDescent="0.25">
      <c r="A158" s="18" t="s">
        <v>214</v>
      </c>
      <c r="B158" s="7" t="s">
        <v>215</v>
      </c>
      <c r="C158" s="48">
        <v>0</v>
      </c>
      <c r="D158" s="48">
        <v>0</v>
      </c>
      <c r="E158" s="22">
        <v>20000</v>
      </c>
      <c r="F158" s="22">
        <v>20000</v>
      </c>
      <c r="G158" s="180">
        <v>0</v>
      </c>
      <c r="H158" s="22">
        <v>0</v>
      </c>
      <c r="I158" s="22">
        <v>160000</v>
      </c>
      <c r="J158" s="22">
        <v>-160000</v>
      </c>
      <c r="K158" s="180">
        <v>0</v>
      </c>
    </row>
    <row r="159" spans="1:11" x14ac:dyDescent="0.25">
      <c r="A159" s="18" t="s">
        <v>216</v>
      </c>
      <c r="B159" s="7" t="s">
        <v>217</v>
      </c>
      <c r="C159" s="48">
        <v>6900</v>
      </c>
      <c r="D159" s="48">
        <v>6900</v>
      </c>
      <c r="E159" s="22">
        <v>50630.791666666664</v>
      </c>
      <c r="F159" s="22">
        <v>43730.791666666664</v>
      </c>
      <c r="G159" s="180">
        <v>0.13628070533494524</v>
      </c>
      <c r="H159" s="189">
        <v>46250</v>
      </c>
      <c r="I159" s="22">
        <v>405046.33333333337</v>
      </c>
      <c r="J159" s="22">
        <v>-358796.33333333337</v>
      </c>
      <c r="K159" s="180">
        <v>0.11418446778516696</v>
      </c>
    </row>
    <row r="160" spans="1:11" x14ac:dyDescent="0.25">
      <c r="A160" s="32" t="s">
        <v>218</v>
      </c>
      <c r="B160" s="33" t="s">
        <v>219</v>
      </c>
      <c r="C160" s="49">
        <v>0</v>
      </c>
      <c r="D160" s="49">
        <v>0</v>
      </c>
      <c r="E160" s="51">
        <v>5366.92</v>
      </c>
      <c r="F160" s="50">
        <v>5366.92</v>
      </c>
      <c r="G160" s="179">
        <v>0</v>
      </c>
      <c r="H160" s="51">
        <v>115073.89000000001</v>
      </c>
      <c r="I160" s="51">
        <v>267935.35999999999</v>
      </c>
      <c r="J160" s="50">
        <v>-152861.46999999997</v>
      </c>
      <c r="K160" s="179">
        <v>0.42948377548973016</v>
      </c>
    </row>
    <row r="161" spans="1:11" x14ac:dyDescent="0.25">
      <c r="A161" s="18" t="s">
        <v>220</v>
      </c>
      <c r="B161" s="7" t="s">
        <v>221</v>
      </c>
      <c r="C161" s="48">
        <v>0</v>
      </c>
      <c r="D161" s="48">
        <v>0</v>
      </c>
      <c r="E161" s="22">
        <v>5366.92</v>
      </c>
      <c r="F161" s="22">
        <v>5366.92</v>
      </c>
      <c r="G161" s="180">
        <v>0</v>
      </c>
      <c r="H161" s="22">
        <v>115073.89000000001</v>
      </c>
      <c r="I161" s="22">
        <v>267935.35999999999</v>
      </c>
      <c r="J161" s="22">
        <v>-152861.46999999997</v>
      </c>
      <c r="K161" s="180">
        <v>0.42948377548973016</v>
      </c>
    </row>
    <row r="162" spans="1:11" x14ac:dyDescent="0.25">
      <c r="A162" s="32" t="s">
        <v>222</v>
      </c>
      <c r="B162" s="40" t="s">
        <v>223</v>
      </c>
      <c r="C162" s="49">
        <v>29000</v>
      </c>
      <c r="D162" s="49">
        <v>29000</v>
      </c>
      <c r="E162" s="51">
        <v>111864.50000000003</v>
      </c>
      <c r="F162" s="46">
        <v>82864.500000000029</v>
      </c>
      <c r="G162" s="179">
        <v>0.25924220820725069</v>
      </c>
      <c r="H162" s="51">
        <v>225680.44</v>
      </c>
      <c r="I162" s="51">
        <v>956904.00000000012</v>
      </c>
      <c r="J162" s="46">
        <v>-731223.56</v>
      </c>
      <c r="K162" s="179">
        <v>0.23584438982384856</v>
      </c>
    </row>
    <row r="163" spans="1:11" x14ac:dyDescent="0.25">
      <c r="A163" s="18" t="s">
        <v>224</v>
      </c>
      <c r="B163" s="7" t="s">
        <v>680</v>
      </c>
      <c r="C163" s="48">
        <v>11500</v>
      </c>
      <c r="D163" s="48">
        <v>11500</v>
      </c>
      <c r="E163" s="22">
        <v>101864.50000000003</v>
      </c>
      <c r="F163" s="22">
        <v>90364.500000000029</v>
      </c>
      <c r="G163" s="180">
        <v>0.11289507139386142</v>
      </c>
      <c r="H163" s="22">
        <v>85673.54</v>
      </c>
      <c r="I163" s="22">
        <v>816904.00000000012</v>
      </c>
      <c r="J163" s="22">
        <v>-731230.46000000008</v>
      </c>
      <c r="K163" s="180">
        <v>0.10487589729025686</v>
      </c>
    </row>
    <row r="164" spans="1:11" x14ac:dyDescent="0.25">
      <c r="A164" s="18" t="s">
        <v>225</v>
      </c>
      <c r="B164" s="7" t="s">
        <v>226</v>
      </c>
      <c r="C164" s="48">
        <v>17500</v>
      </c>
      <c r="D164" s="48">
        <v>17500</v>
      </c>
      <c r="E164" s="22">
        <v>10000</v>
      </c>
      <c r="F164" s="22">
        <v>-7500</v>
      </c>
      <c r="G164" s="180">
        <v>1.75</v>
      </c>
      <c r="H164" s="22">
        <v>140006.90000000002</v>
      </c>
      <c r="I164" s="22">
        <v>140000</v>
      </c>
      <c r="J164" s="22">
        <v>6.9000000000232831</v>
      </c>
      <c r="K164" s="180">
        <v>1.000049285714286</v>
      </c>
    </row>
    <row r="165" spans="1:11" ht="24.75" x14ac:dyDescent="0.25">
      <c r="A165" s="32" t="s">
        <v>227</v>
      </c>
      <c r="B165" s="40" t="s">
        <v>228</v>
      </c>
      <c r="C165" s="49">
        <v>0</v>
      </c>
      <c r="D165" s="49">
        <v>0</v>
      </c>
      <c r="E165" s="46">
        <v>337500</v>
      </c>
      <c r="F165" s="46">
        <v>337500</v>
      </c>
      <c r="G165" s="179">
        <v>0</v>
      </c>
      <c r="H165" s="46">
        <v>306183.46999999997</v>
      </c>
      <c r="I165" s="46">
        <v>2625000</v>
      </c>
      <c r="J165" s="46">
        <v>-2318816.5300000003</v>
      </c>
      <c r="K165" s="179">
        <v>0.1166413219047619</v>
      </c>
    </row>
    <row r="166" spans="1:11" ht="24.75" x14ac:dyDescent="0.25">
      <c r="A166" s="35" t="s">
        <v>229</v>
      </c>
      <c r="B166" s="3" t="s">
        <v>230</v>
      </c>
      <c r="C166" s="49">
        <v>0</v>
      </c>
      <c r="D166" s="49">
        <v>0</v>
      </c>
      <c r="E166" s="46">
        <v>36166.666666666664</v>
      </c>
      <c r="F166" s="46">
        <v>36166.666666666664</v>
      </c>
      <c r="G166" s="180">
        <v>0</v>
      </c>
      <c r="H166" s="46">
        <v>200</v>
      </c>
      <c r="I166" s="46">
        <v>289333.33333333331</v>
      </c>
      <c r="J166" s="46">
        <v>-289133.33333333331</v>
      </c>
      <c r="K166" s="180">
        <v>6.912442396313364E-4</v>
      </c>
    </row>
    <row r="167" spans="1:11" x14ac:dyDescent="0.25">
      <c r="A167" s="18" t="s">
        <v>231</v>
      </c>
      <c r="B167" s="13" t="s">
        <v>232</v>
      </c>
      <c r="C167" s="48">
        <v>0</v>
      </c>
      <c r="D167" s="48">
        <v>0</v>
      </c>
      <c r="E167" s="22">
        <v>18083.333333333332</v>
      </c>
      <c r="F167" s="22">
        <v>18083.333333333332</v>
      </c>
      <c r="G167" s="180">
        <v>0</v>
      </c>
      <c r="H167" s="22">
        <v>200</v>
      </c>
      <c r="I167" s="22">
        <v>144666.66666666666</v>
      </c>
      <c r="J167" s="22">
        <v>-144466.66666666666</v>
      </c>
      <c r="K167" s="180">
        <v>1.3824884792626728E-3</v>
      </c>
    </row>
    <row r="168" spans="1:11" x14ac:dyDescent="0.25">
      <c r="A168" s="18" t="s">
        <v>233</v>
      </c>
      <c r="B168" s="13" t="s">
        <v>234</v>
      </c>
      <c r="C168" s="48">
        <v>0</v>
      </c>
      <c r="D168" s="48">
        <v>0</v>
      </c>
      <c r="E168" s="22">
        <v>18083.333333333332</v>
      </c>
      <c r="F168" s="22">
        <v>18083.333333333332</v>
      </c>
      <c r="G168" s="180">
        <v>0</v>
      </c>
      <c r="H168" s="22">
        <v>0</v>
      </c>
      <c r="I168" s="22">
        <v>144666.66666666666</v>
      </c>
      <c r="J168" s="22">
        <v>-144666.66666666666</v>
      </c>
      <c r="K168" s="180">
        <v>0</v>
      </c>
    </row>
    <row r="169" spans="1:11" x14ac:dyDescent="0.25">
      <c r="A169" s="32" t="s">
        <v>235</v>
      </c>
      <c r="B169" s="3" t="s">
        <v>236</v>
      </c>
      <c r="C169" s="49">
        <v>0</v>
      </c>
      <c r="D169" s="49">
        <v>0</v>
      </c>
      <c r="E169" s="46">
        <v>126416.66666666666</v>
      </c>
      <c r="F169" s="46">
        <v>126416.66666666666</v>
      </c>
      <c r="G169" s="179">
        <v>0</v>
      </c>
      <c r="H169" s="46">
        <v>202393.60000000001</v>
      </c>
      <c r="I169" s="46">
        <v>1011333.3333333331</v>
      </c>
      <c r="J169" s="46">
        <v>-808939.73333333316</v>
      </c>
      <c r="K169" s="179">
        <v>0.20012551087673044</v>
      </c>
    </row>
    <row r="170" spans="1:11" x14ac:dyDescent="0.25">
      <c r="A170" s="18" t="s">
        <v>237</v>
      </c>
      <c r="B170" s="7" t="s">
        <v>238</v>
      </c>
      <c r="C170" s="48"/>
      <c r="D170" s="48"/>
      <c r="E170" s="22">
        <v>108333.33333333333</v>
      </c>
      <c r="F170" s="22">
        <v>108333.33333333333</v>
      </c>
      <c r="G170" s="180">
        <v>0</v>
      </c>
      <c r="H170" s="22">
        <v>202393.60000000001</v>
      </c>
      <c r="I170" s="22">
        <v>866666.66666666674</v>
      </c>
      <c r="J170" s="22">
        <v>-664273.06666666677</v>
      </c>
      <c r="K170" s="180">
        <v>0.2335310769230769</v>
      </c>
    </row>
    <row r="171" spans="1:11" x14ac:dyDescent="0.25">
      <c r="A171" s="66" t="s">
        <v>239</v>
      </c>
      <c r="B171" s="7" t="s">
        <v>240</v>
      </c>
      <c r="C171" s="48"/>
      <c r="D171" s="48"/>
      <c r="E171" s="22">
        <v>18083.333333333332</v>
      </c>
      <c r="F171" s="22">
        <v>18083.333333333332</v>
      </c>
      <c r="G171" s="180">
        <v>0</v>
      </c>
      <c r="H171" s="22">
        <v>0</v>
      </c>
      <c r="I171" s="22">
        <v>144666.66666666666</v>
      </c>
      <c r="J171" s="22">
        <v>-144666.66666666666</v>
      </c>
      <c r="K171" s="180">
        <v>0</v>
      </c>
    </row>
    <row r="172" spans="1:11" x14ac:dyDescent="0.25">
      <c r="A172" s="32" t="s">
        <v>241</v>
      </c>
      <c r="B172" s="3" t="s">
        <v>242</v>
      </c>
      <c r="C172" s="49">
        <v>0</v>
      </c>
      <c r="D172" s="49">
        <v>0</v>
      </c>
      <c r="E172" s="46">
        <v>174916.66666666666</v>
      </c>
      <c r="F172" s="46">
        <v>174916.66666666666</v>
      </c>
      <c r="G172" s="179">
        <v>0</v>
      </c>
      <c r="H172" s="46">
        <v>103589.87</v>
      </c>
      <c r="I172" s="46">
        <v>1324333.3333333333</v>
      </c>
      <c r="J172" s="46">
        <v>-1220743.4633333334</v>
      </c>
      <c r="K172" s="179">
        <v>7.8220390133400458E-2</v>
      </c>
    </row>
    <row r="173" spans="1:11" x14ac:dyDescent="0.25">
      <c r="A173" s="18" t="s">
        <v>573</v>
      </c>
      <c r="B173" s="7" t="s">
        <v>574</v>
      </c>
      <c r="C173" s="48"/>
      <c r="D173" s="48"/>
      <c r="E173" s="22">
        <v>0</v>
      </c>
      <c r="F173" s="22">
        <v>0</v>
      </c>
      <c r="G173" s="180" t="s">
        <v>17</v>
      </c>
      <c r="H173" s="22">
        <v>13357.6</v>
      </c>
      <c r="I173" s="22">
        <v>0</v>
      </c>
      <c r="J173" s="22">
        <v>13357.6</v>
      </c>
      <c r="K173" s="180" t="s">
        <v>17</v>
      </c>
    </row>
    <row r="174" spans="1:11" x14ac:dyDescent="0.25">
      <c r="A174" s="18" t="s">
        <v>243</v>
      </c>
      <c r="B174" s="7" t="s">
        <v>681</v>
      </c>
      <c r="C174" s="48"/>
      <c r="D174" s="48"/>
      <c r="E174" s="22">
        <v>154916.66666666666</v>
      </c>
      <c r="F174" s="22">
        <v>154916.66666666666</v>
      </c>
      <c r="G174" s="180">
        <v>0</v>
      </c>
      <c r="H174" s="22">
        <v>67517.27</v>
      </c>
      <c r="I174" s="22">
        <v>1164333.3333333333</v>
      </c>
      <c r="J174" s="22">
        <v>-1096816.0633333332</v>
      </c>
      <c r="K174" s="180">
        <v>5.7987921557400519E-2</v>
      </c>
    </row>
    <row r="175" spans="1:11" x14ac:dyDescent="0.25">
      <c r="A175" s="18" t="s">
        <v>244</v>
      </c>
      <c r="B175" s="7" t="s">
        <v>529</v>
      </c>
      <c r="C175" s="48"/>
      <c r="D175" s="48"/>
      <c r="E175" s="22">
        <v>20000</v>
      </c>
      <c r="F175" s="22">
        <v>20000</v>
      </c>
      <c r="G175" s="180">
        <v>0</v>
      </c>
      <c r="H175" s="22">
        <v>22715</v>
      </c>
      <c r="I175" s="22">
        <v>160000</v>
      </c>
      <c r="J175" s="22">
        <v>-137285</v>
      </c>
      <c r="K175" s="180">
        <v>0.14196875</v>
      </c>
    </row>
    <row r="176" spans="1:11" ht="24" x14ac:dyDescent="0.25">
      <c r="A176" s="32" t="s">
        <v>245</v>
      </c>
      <c r="B176" s="33" t="s">
        <v>246</v>
      </c>
      <c r="C176" s="49">
        <v>978711.83</v>
      </c>
      <c r="D176" s="49">
        <v>978711.83</v>
      </c>
      <c r="E176" s="46">
        <v>1532032.3712121211</v>
      </c>
      <c r="F176" s="46">
        <v>553320.54121212114</v>
      </c>
      <c r="G176" s="179">
        <v>0.63883234348740148</v>
      </c>
      <c r="H176" s="46">
        <v>8436468.9499999993</v>
      </c>
      <c r="I176" s="46">
        <v>12106113.515151514</v>
      </c>
      <c r="J176" s="46">
        <v>-3669644.5651515145</v>
      </c>
      <c r="K176" s="179">
        <v>0.69687674243606434</v>
      </c>
    </row>
    <row r="177" spans="1:11" x14ac:dyDescent="0.25">
      <c r="A177" s="32" t="s">
        <v>247</v>
      </c>
      <c r="B177" s="33" t="s">
        <v>248</v>
      </c>
      <c r="C177" s="49">
        <v>978711.83</v>
      </c>
      <c r="D177" s="49">
        <v>978711.83</v>
      </c>
      <c r="E177" s="51">
        <v>1397232.3712121211</v>
      </c>
      <c r="F177" s="46">
        <v>418520.54121212114</v>
      </c>
      <c r="G177" s="179">
        <v>0.70046461144537608</v>
      </c>
      <c r="H177" s="51">
        <v>8074720.7199999997</v>
      </c>
      <c r="I177" s="51">
        <v>11103313.515151514</v>
      </c>
      <c r="J177" s="46">
        <v>-3028592.795151514</v>
      </c>
      <c r="K177" s="179">
        <v>0.7272352265818024</v>
      </c>
    </row>
    <row r="178" spans="1:11" x14ac:dyDescent="0.25">
      <c r="A178" s="18" t="s">
        <v>249</v>
      </c>
      <c r="B178" s="7" t="s">
        <v>250</v>
      </c>
      <c r="C178" s="48">
        <v>957621.83</v>
      </c>
      <c r="D178" s="48">
        <v>957621.83</v>
      </c>
      <c r="E178" s="22">
        <v>1048686.9166666665</v>
      </c>
      <c r="F178" s="22">
        <v>91065.086666666553</v>
      </c>
      <c r="G178" s="180">
        <v>0.91316275122786494</v>
      </c>
      <c r="H178" s="22">
        <v>7790888.7199999997</v>
      </c>
      <c r="I178" s="22">
        <v>8389495.3333333302</v>
      </c>
      <c r="J178" s="22">
        <v>-598606.61333333049</v>
      </c>
      <c r="K178" s="180">
        <v>0.928648078394545</v>
      </c>
    </row>
    <row r="179" spans="1:11" x14ac:dyDescent="0.25">
      <c r="A179" s="18" t="s">
        <v>251</v>
      </c>
      <c r="B179" s="7" t="s">
        <v>252</v>
      </c>
      <c r="C179" s="48">
        <v>21090</v>
      </c>
      <c r="D179" s="48">
        <v>21090</v>
      </c>
      <c r="E179" s="22">
        <v>344545.45454545459</v>
      </c>
      <c r="F179" s="22">
        <v>323455.45454545459</v>
      </c>
      <c r="G179" s="180">
        <v>6.1211081794195245E-2</v>
      </c>
      <c r="H179" s="22">
        <v>276958.20999999996</v>
      </c>
      <c r="I179" s="22">
        <v>2569818.1818181821</v>
      </c>
      <c r="J179" s="22">
        <v>-2292859.9718181822</v>
      </c>
      <c r="K179" s="180">
        <v>0.10777346504881842</v>
      </c>
    </row>
    <row r="180" spans="1:11" x14ac:dyDescent="0.25">
      <c r="A180" s="18" t="s">
        <v>253</v>
      </c>
      <c r="B180" s="7" t="s">
        <v>254</v>
      </c>
      <c r="C180" s="48">
        <v>0</v>
      </c>
      <c r="D180" s="48">
        <v>0</v>
      </c>
      <c r="E180" s="22">
        <v>0</v>
      </c>
      <c r="F180" s="22">
        <v>0</v>
      </c>
      <c r="G180" s="180" t="s">
        <v>17</v>
      </c>
      <c r="H180" s="22">
        <v>6873.79</v>
      </c>
      <c r="I180" s="22">
        <v>120000</v>
      </c>
      <c r="J180" s="22">
        <v>-113126.21</v>
      </c>
      <c r="K180" s="180">
        <v>5.728158333333333E-2</v>
      </c>
    </row>
    <row r="181" spans="1:11" x14ac:dyDescent="0.25">
      <c r="A181" s="18" t="s">
        <v>575</v>
      </c>
      <c r="B181" s="7" t="s">
        <v>576</v>
      </c>
      <c r="C181" s="48">
        <v>0</v>
      </c>
      <c r="D181" s="48">
        <v>0</v>
      </c>
      <c r="E181" s="22">
        <v>4000</v>
      </c>
      <c r="F181" s="22">
        <v>4000</v>
      </c>
      <c r="G181" s="180">
        <v>0</v>
      </c>
      <c r="H181" s="22">
        <v>0</v>
      </c>
      <c r="I181" s="22">
        <v>24000</v>
      </c>
      <c r="J181" s="22">
        <v>-24000</v>
      </c>
      <c r="K181" s="180">
        <v>0</v>
      </c>
    </row>
    <row r="182" spans="1:11" x14ac:dyDescent="0.25">
      <c r="A182" s="32" t="s">
        <v>255</v>
      </c>
      <c r="B182" s="3" t="s">
        <v>256</v>
      </c>
      <c r="C182" s="49">
        <v>0</v>
      </c>
      <c r="D182" s="49">
        <v>0</v>
      </c>
      <c r="E182" s="50">
        <v>134800</v>
      </c>
      <c r="F182" s="50">
        <v>134800</v>
      </c>
      <c r="G182" s="179">
        <v>0</v>
      </c>
      <c r="H182" s="50">
        <v>361748.23000000004</v>
      </c>
      <c r="I182" s="50">
        <v>1002800</v>
      </c>
      <c r="J182" s="51">
        <v>-641051.77</v>
      </c>
      <c r="K182" s="179">
        <v>0.36073816314319906</v>
      </c>
    </row>
    <row r="183" spans="1:11" x14ac:dyDescent="0.25">
      <c r="A183" s="18" t="s">
        <v>257</v>
      </c>
      <c r="B183" s="7" t="s">
        <v>258</v>
      </c>
      <c r="C183" s="48"/>
      <c r="D183" s="48"/>
      <c r="E183" s="22">
        <v>9800</v>
      </c>
      <c r="F183" s="22">
        <v>9800</v>
      </c>
      <c r="G183" s="180">
        <v>0</v>
      </c>
      <c r="H183" s="22">
        <v>5940</v>
      </c>
      <c r="I183" s="22">
        <v>122800</v>
      </c>
      <c r="J183" s="22">
        <v>-116860</v>
      </c>
      <c r="K183" s="180">
        <v>4.8371335504885996E-2</v>
      </c>
    </row>
    <row r="184" spans="1:11" x14ac:dyDescent="0.25">
      <c r="A184" s="18" t="s">
        <v>259</v>
      </c>
      <c r="B184" s="7" t="s">
        <v>260</v>
      </c>
      <c r="C184" s="48"/>
      <c r="D184" s="48"/>
      <c r="E184" s="22">
        <v>5000</v>
      </c>
      <c r="F184" s="22">
        <v>5000</v>
      </c>
      <c r="G184" s="180">
        <v>0</v>
      </c>
      <c r="H184" s="22">
        <v>35266.68</v>
      </c>
      <c r="I184" s="22">
        <v>40000</v>
      </c>
      <c r="J184" s="22">
        <v>-4733.32</v>
      </c>
      <c r="K184" s="180">
        <v>0.88166699999999998</v>
      </c>
    </row>
    <row r="185" spans="1:11" ht="24.75" x14ac:dyDescent="0.25">
      <c r="A185" s="18" t="s">
        <v>261</v>
      </c>
      <c r="B185" s="7" t="s">
        <v>577</v>
      </c>
      <c r="C185" s="48"/>
      <c r="D185" s="48"/>
      <c r="E185" s="22">
        <v>120000</v>
      </c>
      <c r="F185" s="22">
        <v>120000</v>
      </c>
      <c r="G185" s="180">
        <v>0</v>
      </c>
      <c r="H185" s="22">
        <v>320541.55000000005</v>
      </c>
      <c r="I185" s="22">
        <v>840000</v>
      </c>
      <c r="J185" s="22">
        <v>-519458.44999999995</v>
      </c>
      <c r="K185" s="180">
        <v>0.38159708333333336</v>
      </c>
    </row>
    <row r="186" spans="1:11" x14ac:dyDescent="0.25">
      <c r="A186" s="32" t="s">
        <v>262</v>
      </c>
      <c r="B186" s="40" t="s">
        <v>263</v>
      </c>
      <c r="C186" s="55">
        <v>114038.39999999999</v>
      </c>
      <c r="D186" s="55">
        <v>114038.39999999999</v>
      </c>
      <c r="E186" s="56">
        <v>1713307.9763636363</v>
      </c>
      <c r="F186" s="56">
        <v>1599269.5763636364</v>
      </c>
      <c r="G186" s="179">
        <v>6.6560362511145069E-2</v>
      </c>
      <c r="H186" s="56">
        <v>4584337.2000000011</v>
      </c>
      <c r="I186" s="56">
        <v>12866825.834545454</v>
      </c>
      <c r="J186" s="56">
        <v>-8282488.6345454529</v>
      </c>
      <c r="K186" s="179">
        <v>0.3562912297834761</v>
      </c>
    </row>
    <row r="187" spans="1:11" x14ac:dyDescent="0.25">
      <c r="A187" s="18" t="s">
        <v>264</v>
      </c>
      <c r="B187" s="7" t="s">
        <v>265</v>
      </c>
      <c r="C187" s="48">
        <v>0</v>
      </c>
      <c r="D187" s="48">
        <v>0</v>
      </c>
      <c r="E187" s="22">
        <v>160662.81818181818</v>
      </c>
      <c r="F187" s="22">
        <v>160662.81818181818</v>
      </c>
      <c r="G187" s="180">
        <v>0</v>
      </c>
      <c r="H187" s="22">
        <v>455434.53</v>
      </c>
      <c r="I187" s="22">
        <v>1212639.7272727271</v>
      </c>
      <c r="J187" s="22">
        <v>-757205.19727272703</v>
      </c>
      <c r="K187" s="180">
        <v>0.37557282658410807</v>
      </c>
    </row>
    <row r="188" spans="1:11" x14ac:dyDescent="0.25">
      <c r="A188" s="12" t="s">
        <v>266</v>
      </c>
      <c r="B188" s="7" t="s">
        <v>267</v>
      </c>
      <c r="C188" s="48">
        <v>17349.8</v>
      </c>
      <c r="D188" s="48">
        <v>17349.8</v>
      </c>
      <c r="E188" s="22">
        <v>1439313.34</v>
      </c>
      <c r="F188" s="22">
        <v>1421963.54</v>
      </c>
      <c r="G188" s="180">
        <v>1.2054220243661465E-2</v>
      </c>
      <c r="H188" s="189">
        <v>2927065.35</v>
      </c>
      <c r="I188" s="22">
        <v>10035193.380000001</v>
      </c>
      <c r="J188" s="22">
        <v>-7108128.0300000012</v>
      </c>
      <c r="K188" s="180">
        <v>0.29168001444133607</v>
      </c>
    </row>
    <row r="189" spans="1:11" x14ac:dyDescent="0.25">
      <c r="A189" s="12" t="s">
        <v>268</v>
      </c>
      <c r="B189" s="7" t="s">
        <v>578</v>
      </c>
      <c r="C189" s="48">
        <v>0</v>
      </c>
      <c r="D189" s="48">
        <v>0</v>
      </c>
      <c r="E189" s="22">
        <v>0</v>
      </c>
      <c r="F189" s="22">
        <v>0</v>
      </c>
      <c r="G189" s="180" t="s">
        <v>17</v>
      </c>
      <c r="H189" s="189">
        <v>192691.44</v>
      </c>
      <c r="I189" s="22">
        <v>472500</v>
      </c>
      <c r="J189" s="22">
        <v>-279808.56</v>
      </c>
      <c r="K189" s="180">
        <v>0.40781257142857141</v>
      </c>
    </row>
    <row r="190" spans="1:11" ht="24.75" x14ac:dyDescent="0.25">
      <c r="A190" s="12" t="s">
        <v>579</v>
      </c>
      <c r="B190" s="7" t="s">
        <v>580</v>
      </c>
      <c r="C190" s="48">
        <v>0</v>
      </c>
      <c r="D190" s="48">
        <v>0</v>
      </c>
      <c r="E190" s="22">
        <v>20000</v>
      </c>
      <c r="F190" s="22">
        <v>20000</v>
      </c>
      <c r="G190" s="180">
        <v>0</v>
      </c>
      <c r="H190" s="189">
        <v>0</v>
      </c>
      <c r="I190" s="22">
        <v>100000</v>
      </c>
      <c r="J190" s="22">
        <v>-100000</v>
      </c>
      <c r="K190" s="180">
        <v>0</v>
      </c>
    </row>
    <row r="191" spans="1:11" x14ac:dyDescent="0.25">
      <c r="A191" s="18" t="s">
        <v>581</v>
      </c>
      <c r="B191" s="7" t="s">
        <v>582</v>
      </c>
      <c r="C191" s="48">
        <v>0</v>
      </c>
      <c r="D191" s="48">
        <v>0</v>
      </c>
      <c r="E191" s="22">
        <v>24700</v>
      </c>
      <c r="F191" s="22">
        <v>24700</v>
      </c>
      <c r="G191" s="180">
        <v>0</v>
      </c>
      <c r="H191" s="189">
        <v>144628.57</v>
      </c>
      <c r="I191" s="22">
        <v>314470</v>
      </c>
      <c r="J191" s="22">
        <v>-169841.43</v>
      </c>
      <c r="K191" s="180">
        <v>0.45991213788278695</v>
      </c>
    </row>
    <row r="192" spans="1:11" x14ac:dyDescent="0.25">
      <c r="A192" s="18" t="s">
        <v>269</v>
      </c>
      <c r="B192" s="7" t="s">
        <v>270</v>
      </c>
      <c r="C192" s="48">
        <v>14641.3</v>
      </c>
      <c r="D192" s="48">
        <v>14641.3</v>
      </c>
      <c r="E192" s="22">
        <v>56631.818181818177</v>
      </c>
      <c r="F192" s="22">
        <v>41990.518181818174</v>
      </c>
      <c r="G192" s="180">
        <v>0.25853487438799261</v>
      </c>
      <c r="H192" s="189">
        <v>502252.56</v>
      </c>
      <c r="I192" s="22">
        <v>402022.72727272724</v>
      </c>
      <c r="J192" s="22">
        <v>100229.83272727276</v>
      </c>
      <c r="K192" s="180">
        <v>1.2493138470235741</v>
      </c>
    </row>
    <row r="193" spans="1:11" x14ac:dyDescent="0.25">
      <c r="A193" s="18" t="s">
        <v>271</v>
      </c>
      <c r="B193" s="7" t="s">
        <v>272</v>
      </c>
      <c r="C193" s="48">
        <v>0</v>
      </c>
      <c r="D193" s="48">
        <v>0</v>
      </c>
      <c r="E193" s="22">
        <v>2000</v>
      </c>
      <c r="F193" s="22">
        <v>2000</v>
      </c>
      <c r="G193" s="180">
        <v>0</v>
      </c>
      <c r="H193" s="22">
        <v>142688.98000000001</v>
      </c>
      <c r="I193" s="22">
        <v>120000</v>
      </c>
      <c r="J193" s="22">
        <v>22688.98000000001</v>
      </c>
      <c r="K193" s="180">
        <v>1.1890748333333334</v>
      </c>
    </row>
    <row r="194" spans="1:11" x14ac:dyDescent="0.25">
      <c r="A194" s="18" t="s">
        <v>273</v>
      </c>
      <c r="B194" s="7" t="s">
        <v>274</v>
      </c>
      <c r="C194" s="48">
        <v>82047.3</v>
      </c>
      <c r="D194" s="48">
        <v>82047.3</v>
      </c>
      <c r="E194" s="22">
        <v>10000</v>
      </c>
      <c r="F194" s="22">
        <v>-72047.3</v>
      </c>
      <c r="G194" s="180">
        <v>8.2047299999999996</v>
      </c>
      <c r="H194" s="189">
        <v>219575.77000000002</v>
      </c>
      <c r="I194" s="22">
        <v>210000</v>
      </c>
      <c r="J194" s="22">
        <v>9575.7700000000186</v>
      </c>
      <c r="K194" s="180">
        <v>1.0455989047619048</v>
      </c>
    </row>
    <row r="195" spans="1:11" x14ac:dyDescent="0.25">
      <c r="A195" s="18"/>
      <c r="B195" s="13"/>
      <c r="C195" s="48"/>
      <c r="D195" s="48"/>
      <c r="E195" s="22"/>
      <c r="F195" s="188"/>
      <c r="G195" s="180"/>
      <c r="H195" s="22"/>
      <c r="I195" s="22"/>
      <c r="J195" s="188"/>
      <c r="K195" s="180"/>
    </row>
    <row r="196" spans="1:11" x14ac:dyDescent="0.25">
      <c r="A196" s="63" t="s">
        <v>275</v>
      </c>
      <c r="B196" s="25" t="s">
        <v>276</v>
      </c>
      <c r="C196" s="64">
        <v>832312.5</v>
      </c>
      <c r="D196" s="64">
        <v>832312.5</v>
      </c>
      <c r="E196" s="27">
        <v>92685983.674133316</v>
      </c>
      <c r="F196" s="27">
        <v>91853671.174133316</v>
      </c>
      <c r="G196" s="65">
        <v>8.9799176424156645E-3</v>
      </c>
      <c r="H196" s="27">
        <v>13653765.84</v>
      </c>
      <c r="I196" s="27">
        <v>742010669.39306653</v>
      </c>
      <c r="J196" s="27">
        <v>-728356903.55306649</v>
      </c>
      <c r="K196" s="65">
        <v>1.8401037078305364E-2</v>
      </c>
    </row>
    <row r="197" spans="1:11" ht="24.75" x14ac:dyDescent="0.25">
      <c r="A197" s="17" t="s">
        <v>277</v>
      </c>
      <c r="B197" s="40" t="s">
        <v>278</v>
      </c>
      <c r="C197" s="49">
        <v>405000</v>
      </c>
      <c r="D197" s="49">
        <v>405000</v>
      </c>
      <c r="E197" s="46">
        <v>1000000</v>
      </c>
      <c r="F197" s="46">
        <v>595000</v>
      </c>
      <c r="G197" s="180">
        <v>0.40500000000000003</v>
      </c>
      <c r="H197" s="51">
        <v>5129360.84</v>
      </c>
      <c r="I197" s="51">
        <v>6000000</v>
      </c>
      <c r="J197" s="46">
        <v>-870639.16000000015</v>
      </c>
      <c r="K197" s="180">
        <v>0.85489347333333332</v>
      </c>
    </row>
    <row r="198" spans="1:11" x14ac:dyDescent="0.25">
      <c r="A198" s="32" t="s">
        <v>279</v>
      </c>
      <c r="B198" s="54" t="s">
        <v>280</v>
      </c>
      <c r="C198" s="49">
        <v>405000</v>
      </c>
      <c r="D198" s="49">
        <v>405000</v>
      </c>
      <c r="E198" s="46">
        <v>0</v>
      </c>
      <c r="F198" s="46">
        <v>-405000</v>
      </c>
      <c r="G198" s="180" t="s">
        <v>17</v>
      </c>
      <c r="H198" s="46">
        <v>4069496.6399999997</v>
      </c>
      <c r="I198" s="46">
        <v>0</v>
      </c>
      <c r="J198" s="46">
        <v>4069496.6399999997</v>
      </c>
      <c r="K198" s="180" t="s">
        <v>17</v>
      </c>
    </row>
    <row r="199" spans="1:11" ht="24.75" x14ac:dyDescent="0.25">
      <c r="A199" s="18" t="s">
        <v>281</v>
      </c>
      <c r="B199" s="7" t="s">
        <v>282</v>
      </c>
      <c r="C199" s="48">
        <v>405000</v>
      </c>
      <c r="D199" s="48">
        <v>405000</v>
      </c>
      <c r="E199" s="22">
        <v>0</v>
      </c>
      <c r="F199" s="22">
        <v>-405000</v>
      </c>
      <c r="G199" s="180" t="s">
        <v>17</v>
      </c>
      <c r="H199" s="22">
        <v>4069496.6399999997</v>
      </c>
      <c r="I199" s="22">
        <v>0</v>
      </c>
      <c r="J199" s="22">
        <v>4069496.6399999997</v>
      </c>
      <c r="K199" s="180" t="s">
        <v>17</v>
      </c>
    </row>
    <row r="200" spans="1:11" ht="24.75" x14ac:dyDescent="0.25">
      <c r="A200" s="295" t="s">
        <v>583</v>
      </c>
      <c r="B200" s="54" t="s">
        <v>584</v>
      </c>
      <c r="C200" s="49">
        <v>0</v>
      </c>
      <c r="D200" s="49">
        <v>0</v>
      </c>
      <c r="E200" s="50">
        <v>1000000</v>
      </c>
      <c r="F200" s="22">
        <v>1000000</v>
      </c>
      <c r="G200" s="180">
        <v>0</v>
      </c>
      <c r="H200" s="50">
        <v>1059864.2</v>
      </c>
      <c r="I200" s="50">
        <v>6000000</v>
      </c>
      <c r="J200" s="22">
        <v>-4940135.8</v>
      </c>
      <c r="K200" s="180">
        <v>0.17664403333333334</v>
      </c>
    </row>
    <row r="201" spans="1:11" ht="24.75" x14ac:dyDescent="0.25">
      <c r="A201" s="12" t="s">
        <v>585</v>
      </c>
      <c r="B201" s="7" t="s">
        <v>584</v>
      </c>
      <c r="C201" s="48">
        <v>0</v>
      </c>
      <c r="D201" s="48">
        <v>0</v>
      </c>
      <c r="E201" s="22">
        <v>1000000</v>
      </c>
      <c r="F201" s="22">
        <v>1000000</v>
      </c>
      <c r="G201" s="180">
        <v>0</v>
      </c>
      <c r="H201" s="22">
        <v>1059864.2</v>
      </c>
      <c r="I201" s="22">
        <v>6000000</v>
      </c>
      <c r="J201" s="22">
        <v>-4940135.8</v>
      </c>
      <c r="K201" s="180">
        <v>0.17664403333333334</v>
      </c>
    </row>
    <row r="202" spans="1:11" ht="24.75" x14ac:dyDescent="0.25">
      <c r="A202" s="32" t="s">
        <v>283</v>
      </c>
      <c r="B202" s="40" t="s">
        <v>284</v>
      </c>
      <c r="C202" s="221">
        <v>427312.5</v>
      </c>
      <c r="D202" s="221">
        <v>427312.5</v>
      </c>
      <c r="E202" s="50">
        <v>433695.83413333329</v>
      </c>
      <c r="F202" s="50">
        <v>6383.3341333332937</v>
      </c>
      <c r="G202" s="222">
        <v>0.98528154150687364</v>
      </c>
      <c r="H202" s="50">
        <v>7524405</v>
      </c>
      <c r="I202" s="50">
        <v>5992366.6730666682</v>
      </c>
      <c r="J202" s="50">
        <v>1532038.3269333318</v>
      </c>
      <c r="K202" s="222">
        <v>1.2556649835563705</v>
      </c>
    </row>
    <row r="203" spans="1:11" ht="24.75" x14ac:dyDescent="0.25">
      <c r="A203" s="12" t="s">
        <v>285</v>
      </c>
      <c r="B203" s="7" t="s">
        <v>286</v>
      </c>
      <c r="C203" s="223">
        <v>427312.5</v>
      </c>
      <c r="D203" s="223">
        <v>427312.5</v>
      </c>
      <c r="E203" s="224">
        <v>433695.83413333329</v>
      </c>
      <c r="F203" s="224">
        <v>6383.3341333332937</v>
      </c>
      <c r="G203" s="225">
        <v>0.98528154150687364</v>
      </c>
      <c r="H203" s="224">
        <v>7524405</v>
      </c>
      <c r="I203" s="224">
        <v>5992366.6730666682</v>
      </c>
      <c r="J203" s="224">
        <v>1532038.3269333318</v>
      </c>
      <c r="K203" s="225">
        <v>1.2556649835563705</v>
      </c>
    </row>
    <row r="204" spans="1:11" ht="24.75" x14ac:dyDescent="0.25">
      <c r="A204" s="32" t="s">
        <v>287</v>
      </c>
      <c r="B204" s="40" t="s">
        <v>288</v>
      </c>
      <c r="C204" s="49">
        <v>0</v>
      </c>
      <c r="D204" s="49">
        <v>0</v>
      </c>
      <c r="E204" s="50">
        <v>91252287.839999989</v>
      </c>
      <c r="F204" s="50">
        <v>91252287.839999989</v>
      </c>
      <c r="G204" s="222">
        <v>0</v>
      </c>
      <c r="H204" s="50">
        <v>1000000</v>
      </c>
      <c r="I204" s="50">
        <v>730018302.72000003</v>
      </c>
      <c r="J204" s="50">
        <v>-729018302.72000003</v>
      </c>
      <c r="K204" s="222">
        <v>1.3698286690540032E-3</v>
      </c>
    </row>
    <row r="205" spans="1:11" ht="24.75" x14ac:dyDescent="0.25">
      <c r="A205" s="12" t="s">
        <v>289</v>
      </c>
      <c r="B205" s="7" t="s">
        <v>607</v>
      </c>
      <c r="C205" s="223">
        <v>0</v>
      </c>
      <c r="D205" s="223">
        <v>0</v>
      </c>
      <c r="E205" s="226">
        <v>91252287.839999989</v>
      </c>
      <c r="F205" s="226">
        <v>91252287.839999989</v>
      </c>
      <c r="G205" s="227">
        <v>0</v>
      </c>
      <c r="H205" s="226">
        <v>1000000</v>
      </c>
      <c r="I205" s="226">
        <v>730018302.72000003</v>
      </c>
      <c r="J205" s="226">
        <v>-729018302.72000003</v>
      </c>
      <c r="K205" s="227">
        <v>1.3698286690540032E-3</v>
      </c>
    </row>
    <row r="206" spans="1:11" x14ac:dyDescent="0.25">
      <c r="A206" s="1"/>
      <c r="B206" s="13"/>
      <c r="C206" s="48"/>
      <c r="D206" s="48"/>
      <c r="E206" s="67"/>
      <c r="F206" s="190"/>
      <c r="G206" s="191"/>
      <c r="H206" s="67"/>
      <c r="I206" s="67"/>
      <c r="J206" s="190"/>
      <c r="K206" s="191"/>
    </row>
    <row r="207" spans="1:11" x14ac:dyDescent="0.25">
      <c r="A207" s="63"/>
      <c r="B207" s="25" t="s">
        <v>290</v>
      </c>
      <c r="C207" s="64">
        <v>114077927.36</v>
      </c>
      <c r="D207" s="64">
        <v>100697053.16</v>
      </c>
      <c r="E207" s="27">
        <v>222808520.74569511</v>
      </c>
      <c r="F207" s="27">
        <v>108730593.38569511</v>
      </c>
      <c r="G207" s="65">
        <v>0.51199984173946411</v>
      </c>
      <c r="H207" s="192">
        <v>960855887.43000007</v>
      </c>
      <c r="I207" s="27">
        <v>1905306360.4354057</v>
      </c>
      <c r="J207" s="27">
        <v>-944450473.00540566</v>
      </c>
      <c r="K207" s="65">
        <v>0.50430519069406909</v>
      </c>
    </row>
    <row r="208" spans="1:11" x14ac:dyDescent="0.25">
      <c r="A208" s="1"/>
      <c r="B208" s="3"/>
      <c r="C208" s="48"/>
      <c r="D208" s="48"/>
      <c r="E208" s="68"/>
      <c r="F208" s="193"/>
      <c r="G208" s="194"/>
      <c r="H208" s="68"/>
      <c r="I208" s="68"/>
      <c r="J208" s="193"/>
      <c r="K208" s="194"/>
    </row>
    <row r="209" spans="1:11" x14ac:dyDescent="0.25">
      <c r="A209" s="17"/>
      <c r="B209" s="3" t="s">
        <v>586</v>
      </c>
      <c r="C209" s="45">
        <v>3444592.75</v>
      </c>
      <c r="D209" s="45">
        <v>3444592.75</v>
      </c>
      <c r="E209" s="47">
        <v>6478100</v>
      </c>
      <c r="F209" s="69">
        <v>3033507.25</v>
      </c>
      <c r="G209" s="179">
        <v>0.53172886340130598</v>
      </c>
      <c r="H209" s="69">
        <v>34360632.370000005</v>
      </c>
      <c r="I209" s="69">
        <v>51824800</v>
      </c>
      <c r="J209" s="69">
        <v>-17464167.629999995</v>
      </c>
      <c r="K209" s="179">
        <v>0.66301524308825133</v>
      </c>
    </row>
    <row r="210" spans="1:11" x14ac:dyDescent="0.25">
      <c r="A210" s="70" t="s">
        <v>291</v>
      </c>
      <c r="B210" s="7" t="s">
        <v>587</v>
      </c>
      <c r="C210" s="48">
        <v>3444592.75</v>
      </c>
      <c r="D210" s="48">
        <v>3444592.75</v>
      </c>
      <c r="E210" s="22">
        <v>6203100</v>
      </c>
      <c r="F210" s="22">
        <v>2758507.25</v>
      </c>
      <c r="G210" s="180">
        <v>0.55530182489400459</v>
      </c>
      <c r="H210" s="22">
        <v>34355632.370000005</v>
      </c>
      <c r="I210" s="22">
        <v>49624800</v>
      </c>
      <c r="J210" s="22">
        <v>-15269167.629999995</v>
      </c>
      <c r="K210" s="180">
        <v>0.69230772456513689</v>
      </c>
    </row>
    <row r="211" spans="1:11" x14ac:dyDescent="0.25">
      <c r="A211" s="70" t="s">
        <v>292</v>
      </c>
      <c r="B211" s="7" t="s">
        <v>588</v>
      </c>
      <c r="C211" s="48">
        <v>0</v>
      </c>
      <c r="D211" s="48">
        <v>0</v>
      </c>
      <c r="E211" s="22">
        <v>275000</v>
      </c>
      <c r="F211" s="22">
        <v>275000</v>
      </c>
      <c r="G211" s="180">
        <v>0</v>
      </c>
      <c r="H211" s="22">
        <v>0</v>
      </c>
      <c r="I211" s="22">
        <v>2200000</v>
      </c>
      <c r="J211" s="22">
        <v>-2200000</v>
      </c>
      <c r="K211" s="180">
        <v>0</v>
      </c>
    </row>
    <row r="212" spans="1:11" x14ac:dyDescent="0.25">
      <c r="A212" s="343" t="s">
        <v>589</v>
      </c>
      <c r="B212" s="7" t="s">
        <v>590</v>
      </c>
      <c r="C212" s="48">
        <v>0</v>
      </c>
      <c r="D212" s="48">
        <v>0</v>
      </c>
      <c r="E212" s="52">
        <v>0</v>
      </c>
      <c r="F212" s="22">
        <v>0</v>
      </c>
      <c r="G212" s="180" t="s">
        <v>17</v>
      </c>
      <c r="H212" s="22">
        <v>5000</v>
      </c>
      <c r="I212" s="22">
        <v>0</v>
      </c>
      <c r="J212" s="22">
        <v>5000</v>
      </c>
      <c r="K212" s="180" t="s">
        <v>17</v>
      </c>
    </row>
    <row r="213" spans="1:11" x14ac:dyDescent="0.25">
      <c r="A213" s="70"/>
      <c r="B213" s="13"/>
      <c r="C213" s="48"/>
      <c r="D213" s="48"/>
      <c r="E213" s="52"/>
      <c r="F213" s="195"/>
      <c r="G213" s="194"/>
      <c r="H213" s="52">
        <v>0</v>
      </c>
      <c r="I213" s="52"/>
      <c r="J213" s="195"/>
      <c r="K213" s="194"/>
    </row>
    <row r="214" spans="1:11" x14ac:dyDescent="0.25">
      <c r="A214" s="63"/>
      <c r="B214" s="25" t="s">
        <v>293</v>
      </c>
      <c r="C214" s="64">
        <v>117522520.11</v>
      </c>
      <c r="D214" s="64">
        <v>104141645.91</v>
      </c>
      <c r="E214" s="27">
        <v>229286620.74569511</v>
      </c>
      <c r="F214" s="27">
        <v>111764100.63569511</v>
      </c>
      <c r="G214" s="65">
        <v>0.51255725139037145</v>
      </c>
      <c r="H214" s="27">
        <v>995216519.79999995</v>
      </c>
      <c r="I214" s="27">
        <v>1957131160.4354057</v>
      </c>
      <c r="J214" s="27">
        <v>-961914640.63540578</v>
      </c>
      <c r="K214" s="65">
        <v>0.50850783019498436</v>
      </c>
    </row>
    <row r="215" spans="1:11" x14ac:dyDescent="0.25">
      <c r="A215" s="1"/>
      <c r="B215" s="13"/>
      <c r="C215" s="48"/>
      <c r="D215" s="48"/>
      <c r="E215" s="52"/>
      <c r="F215" s="195"/>
      <c r="G215" s="194"/>
      <c r="H215" s="52"/>
      <c r="I215" s="52"/>
      <c r="J215" s="195"/>
      <c r="K215" s="194"/>
    </row>
    <row r="216" spans="1:11" x14ac:dyDescent="0.25">
      <c r="A216" s="63" t="s">
        <v>294</v>
      </c>
      <c r="B216" s="25" t="s">
        <v>296</v>
      </c>
      <c r="C216" s="64">
        <v>711002.51</v>
      </c>
      <c r="D216" s="64">
        <v>711002.51</v>
      </c>
      <c r="E216" s="27">
        <v>6213582.9419696974</v>
      </c>
      <c r="F216" s="27">
        <v>4282730.4319696976</v>
      </c>
      <c r="G216" s="65">
        <v>0.11442713755336356</v>
      </c>
      <c r="H216" s="27">
        <v>25198855.740000002</v>
      </c>
      <c r="I216" s="27">
        <v>374309321.56212121</v>
      </c>
      <c r="J216" s="27">
        <v>-349110465.8221212</v>
      </c>
      <c r="K216" s="65">
        <v>6.7320940966248272E-2</v>
      </c>
    </row>
    <row r="217" spans="1:11" x14ac:dyDescent="0.25">
      <c r="A217" s="71" t="s">
        <v>295</v>
      </c>
      <c r="B217" s="72" t="s">
        <v>296</v>
      </c>
      <c r="C217" s="45">
        <v>711002.51</v>
      </c>
      <c r="D217" s="45">
        <v>711002.51</v>
      </c>
      <c r="E217" s="46">
        <v>4993732.9419696974</v>
      </c>
      <c r="F217" s="196">
        <v>4282730.4319696976</v>
      </c>
      <c r="G217" s="179">
        <v>0.14237896144273116</v>
      </c>
      <c r="H217" s="47">
        <v>25198855.740000002</v>
      </c>
      <c r="I217" s="47">
        <v>70190221.562121198</v>
      </c>
      <c r="J217" s="196">
        <v>-44991365.822121195</v>
      </c>
      <c r="K217" s="179">
        <v>0.35900806663928236</v>
      </c>
    </row>
    <row r="218" spans="1:11" x14ac:dyDescent="0.25">
      <c r="A218" s="73" t="s">
        <v>297</v>
      </c>
      <c r="B218" s="33" t="s">
        <v>298</v>
      </c>
      <c r="C218" s="45">
        <v>519896.79</v>
      </c>
      <c r="D218" s="45">
        <v>519896.79</v>
      </c>
      <c r="E218" s="46">
        <v>3276699.6969696973</v>
      </c>
      <c r="F218" s="196">
        <v>2756802.9069696972</v>
      </c>
      <c r="G218" s="179">
        <v>0.15866476579492539</v>
      </c>
      <c r="H218" s="74">
        <v>16475802.33</v>
      </c>
      <c r="I218" s="74">
        <v>45628735.092121214</v>
      </c>
      <c r="J218" s="196">
        <v>-29152932.762121215</v>
      </c>
      <c r="K218" s="179">
        <v>0.3610839155794372</v>
      </c>
    </row>
    <row r="219" spans="1:11" x14ac:dyDescent="0.25">
      <c r="A219" s="75" t="s">
        <v>299</v>
      </c>
      <c r="B219" s="76" t="s">
        <v>300</v>
      </c>
      <c r="C219" s="45">
        <v>0</v>
      </c>
      <c r="D219" s="45">
        <v>0</v>
      </c>
      <c r="E219" s="197">
        <v>0</v>
      </c>
      <c r="F219" s="198">
        <v>0</v>
      </c>
      <c r="G219" s="180" t="s">
        <v>17</v>
      </c>
      <c r="H219" s="197">
        <v>173420</v>
      </c>
      <c r="I219" s="197">
        <v>0</v>
      </c>
      <c r="J219" s="198">
        <v>173420</v>
      </c>
      <c r="K219" s="180" t="s">
        <v>17</v>
      </c>
    </row>
    <row r="220" spans="1:11" x14ac:dyDescent="0.25">
      <c r="A220" s="70" t="s">
        <v>301</v>
      </c>
      <c r="B220" s="77" t="s">
        <v>530</v>
      </c>
      <c r="C220" s="327">
        <v>0</v>
      </c>
      <c r="D220" s="327">
        <v>0</v>
      </c>
      <c r="E220" s="53">
        <v>1358936.3636363635</v>
      </c>
      <c r="F220" s="198">
        <v>1358936.3636363635</v>
      </c>
      <c r="G220" s="180">
        <v>0</v>
      </c>
      <c r="H220" s="53">
        <v>1334243.23</v>
      </c>
      <c r="I220" s="53">
        <v>10512554.545454545</v>
      </c>
      <c r="J220" s="53">
        <v>-9178311.3154545445</v>
      </c>
      <c r="K220" s="180">
        <v>0.12691903040606858</v>
      </c>
    </row>
    <row r="221" spans="1:11" x14ac:dyDescent="0.25">
      <c r="A221" s="18" t="s">
        <v>302</v>
      </c>
      <c r="B221" s="77" t="s">
        <v>303</v>
      </c>
      <c r="C221" s="327">
        <v>519896.79</v>
      </c>
      <c r="D221" s="327">
        <v>519896.79</v>
      </c>
      <c r="E221" s="53">
        <v>1783333.3333333335</v>
      </c>
      <c r="F221" s="53">
        <v>1263436.5433333335</v>
      </c>
      <c r="G221" s="180">
        <v>0.29153091028037381</v>
      </c>
      <c r="H221" s="53">
        <v>7794544.0700000003</v>
      </c>
      <c r="I221" s="53">
        <v>27146666.666666664</v>
      </c>
      <c r="J221" s="53">
        <v>-19352122.596666664</v>
      </c>
      <c r="K221" s="180">
        <v>0.28712711456286838</v>
      </c>
    </row>
    <row r="222" spans="1:11" x14ac:dyDescent="0.25">
      <c r="A222" s="18" t="s">
        <v>304</v>
      </c>
      <c r="B222" s="77" t="s">
        <v>305</v>
      </c>
      <c r="C222" s="327">
        <v>0</v>
      </c>
      <c r="D222" s="327">
        <v>0</v>
      </c>
      <c r="E222" s="53">
        <v>0</v>
      </c>
      <c r="F222" s="53">
        <v>0</v>
      </c>
      <c r="G222" s="180" t="s">
        <v>17</v>
      </c>
      <c r="H222" s="53">
        <v>916540.82000000007</v>
      </c>
      <c r="I222" s="53">
        <v>1605015</v>
      </c>
      <c r="J222" s="53">
        <v>-688474.17999999993</v>
      </c>
      <c r="K222" s="180">
        <v>0.57104813350654049</v>
      </c>
    </row>
    <row r="223" spans="1:11" x14ac:dyDescent="0.25">
      <c r="A223" s="18" t="s">
        <v>306</v>
      </c>
      <c r="B223" s="77" t="s">
        <v>307</v>
      </c>
      <c r="C223" s="327">
        <v>0</v>
      </c>
      <c r="D223" s="327">
        <v>0</v>
      </c>
      <c r="E223" s="53">
        <v>0</v>
      </c>
      <c r="F223" s="53">
        <v>0</v>
      </c>
      <c r="G223" s="180" t="s">
        <v>17</v>
      </c>
      <c r="H223" s="53">
        <v>2431055.2200000002</v>
      </c>
      <c r="I223" s="53">
        <v>0</v>
      </c>
      <c r="J223" s="53">
        <v>2431055.2200000002</v>
      </c>
      <c r="K223" s="180" t="s">
        <v>17</v>
      </c>
    </row>
    <row r="224" spans="1:11" x14ac:dyDescent="0.25">
      <c r="A224" s="18" t="s">
        <v>308</v>
      </c>
      <c r="B224" s="77" t="s">
        <v>309</v>
      </c>
      <c r="C224" s="327">
        <v>0</v>
      </c>
      <c r="D224" s="327">
        <v>0</v>
      </c>
      <c r="E224" s="53">
        <v>134430</v>
      </c>
      <c r="F224" s="53">
        <v>134430</v>
      </c>
      <c r="G224" s="180">
        <v>0</v>
      </c>
      <c r="H224" s="53">
        <v>0</v>
      </c>
      <c r="I224" s="53">
        <v>806580</v>
      </c>
      <c r="J224" s="53">
        <v>-806580</v>
      </c>
      <c r="K224" s="180">
        <v>0</v>
      </c>
    </row>
    <row r="225" spans="1:11" x14ac:dyDescent="0.25">
      <c r="A225" s="18" t="s">
        <v>310</v>
      </c>
      <c r="B225" s="77" t="s">
        <v>311</v>
      </c>
      <c r="C225" s="327">
        <v>0</v>
      </c>
      <c r="D225" s="327">
        <v>0</v>
      </c>
      <c r="E225" s="53">
        <v>0</v>
      </c>
      <c r="F225" s="53">
        <v>0</v>
      </c>
      <c r="G225" s="180" t="s">
        <v>17</v>
      </c>
      <c r="H225" s="53">
        <v>3825998.99</v>
      </c>
      <c r="I225" s="53">
        <v>5557918.8799999999</v>
      </c>
      <c r="J225" s="53">
        <v>-1731919.8899999997</v>
      </c>
      <c r="K225" s="180">
        <v>0.68838697948034833</v>
      </c>
    </row>
    <row r="226" spans="1:11" ht="24.75" x14ac:dyDescent="0.25">
      <c r="A226" s="32" t="s">
        <v>312</v>
      </c>
      <c r="B226" s="72" t="s">
        <v>313</v>
      </c>
      <c r="C226" s="45">
        <v>18950.8</v>
      </c>
      <c r="D226" s="45">
        <v>18950.8</v>
      </c>
      <c r="E226" s="46">
        <v>71837.744999999995</v>
      </c>
      <c r="F226" s="46">
        <v>52886.944999999992</v>
      </c>
      <c r="G226" s="179">
        <v>0.2638000399372224</v>
      </c>
      <c r="H226" s="46">
        <v>1162979.58</v>
      </c>
      <c r="I226" s="46">
        <v>655902.47</v>
      </c>
      <c r="J226" s="46">
        <v>507077.1100000001</v>
      </c>
      <c r="K226" s="179">
        <v>1.7730983388429686</v>
      </c>
    </row>
    <row r="227" spans="1:11" x14ac:dyDescent="0.25">
      <c r="A227" s="12" t="s">
        <v>314</v>
      </c>
      <c r="B227" s="78" t="s">
        <v>315</v>
      </c>
      <c r="C227" s="48">
        <v>18950.8</v>
      </c>
      <c r="D227" s="48">
        <v>18950.8</v>
      </c>
      <c r="E227" s="52">
        <v>0</v>
      </c>
      <c r="F227" s="52">
        <v>-18950.8</v>
      </c>
      <c r="G227" s="180" t="s">
        <v>17</v>
      </c>
      <c r="H227" s="52">
        <v>863495.58000000007</v>
      </c>
      <c r="I227" s="52">
        <v>72500</v>
      </c>
      <c r="J227" s="52">
        <v>790995.58000000007</v>
      </c>
      <c r="K227" s="180">
        <v>11.910283862068967</v>
      </c>
    </row>
    <row r="228" spans="1:11" x14ac:dyDescent="0.25">
      <c r="A228" s="12" t="s">
        <v>316</v>
      </c>
      <c r="B228" s="78" t="s">
        <v>317</v>
      </c>
      <c r="C228" s="48">
        <v>0</v>
      </c>
      <c r="D228" s="48">
        <v>0</v>
      </c>
      <c r="E228" s="53">
        <v>71837.744999999995</v>
      </c>
      <c r="F228" s="52">
        <v>71837.744999999995</v>
      </c>
      <c r="G228" s="181">
        <v>0</v>
      </c>
      <c r="H228" s="53">
        <v>299484</v>
      </c>
      <c r="I228" s="53">
        <v>583402.47</v>
      </c>
      <c r="J228" s="52">
        <v>-283918.46999999997</v>
      </c>
      <c r="K228" s="181">
        <v>0.51334030176457779</v>
      </c>
    </row>
    <row r="229" spans="1:11" ht="24" x14ac:dyDescent="0.25">
      <c r="A229" s="35" t="s">
        <v>318</v>
      </c>
      <c r="B229" s="33" t="s">
        <v>319</v>
      </c>
      <c r="C229" s="49">
        <v>0</v>
      </c>
      <c r="D229" s="49">
        <v>0</v>
      </c>
      <c r="E229" s="51">
        <v>1166666.6666666667</v>
      </c>
      <c r="F229" s="50">
        <v>1166666.6666666667</v>
      </c>
      <c r="G229" s="181">
        <v>0</v>
      </c>
      <c r="H229" s="50">
        <v>4975463.17</v>
      </c>
      <c r="I229" s="50">
        <v>9333333.333333334</v>
      </c>
      <c r="J229" s="50">
        <v>-4357870.163333334</v>
      </c>
      <c r="K229" s="181">
        <v>0.53308533964285709</v>
      </c>
    </row>
    <row r="230" spans="1:11" x14ac:dyDescent="0.25">
      <c r="A230" s="12" t="s">
        <v>320</v>
      </c>
      <c r="B230" s="78" t="s">
        <v>321</v>
      </c>
      <c r="C230" s="48">
        <v>0</v>
      </c>
      <c r="D230" s="48">
        <v>0</v>
      </c>
      <c r="E230" s="53">
        <v>1166666.6666666667</v>
      </c>
      <c r="F230" s="53">
        <v>1166666.6666666667</v>
      </c>
      <c r="G230" s="181">
        <v>0</v>
      </c>
      <c r="H230" s="53">
        <v>4975463.17</v>
      </c>
      <c r="I230" s="53">
        <v>9333333.333333334</v>
      </c>
      <c r="J230" s="53">
        <v>-4357870.163333334</v>
      </c>
      <c r="K230" s="181">
        <v>0.53308533964285709</v>
      </c>
    </row>
    <row r="231" spans="1:11" ht="24" x14ac:dyDescent="0.25">
      <c r="A231" s="35" t="s">
        <v>322</v>
      </c>
      <c r="B231" s="33" t="s">
        <v>323</v>
      </c>
      <c r="C231" s="45">
        <v>172154.92</v>
      </c>
      <c r="D231" s="45">
        <v>172154.92</v>
      </c>
      <c r="E231" s="47">
        <v>313528.83333333331</v>
      </c>
      <c r="F231" s="46">
        <v>141373.9133333333</v>
      </c>
      <c r="G231" s="179">
        <v>0.54908799988092538</v>
      </c>
      <c r="H231" s="47">
        <v>2508795.66</v>
      </c>
      <c r="I231" s="47">
        <v>13582250.66666667</v>
      </c>
      <c r="J231" s="46">
        <v>-11073455.00666667</v>
      </c>
      <c r="K231" s="179">
        <v>0.18471133551945437</v>
      </c>
    </row>
    <row r="232" spans="1:11" ht="24.75" x14ac:dyDescent="0.25">
      <c r="A232" s="12" t="s">
        <v>324</v>
      </c>
      <c r="B232" s="79" t="s">
        <v>325</v>
      </c>
      <c r="C232" s="323">
        <v>0</v>
      </c>
      <c r="D232" s="323">
        <v>0</v>
      </c>
      <c r="E232" s="53">
        <v>0</v>
      </c>
      <c r="F232" s="46">
        <v>0</v>
      </c>
      <c r="G232" s="180" t="s">
        <v>17</v>
      </c>
      <c r="H232" s="53">
        <v>2224700</v>
      </c>
      <c r="I232" s="53">
        <v>2998000</v>
      </c>
      <c r="J232" s="53">
        <v>-773300</v>
      </c>
      <c r="K232" s="180">
        <v>0.74206137424949969</v>
      </c>
    </row>
    <row r="233" spans="1:11" ht="24.75" x14ac:dyDescent="0.25">
      <c r="A233" s="12" t="s">
        <v>326</v>
      </c>
      <c r="B233" s="79" t="s">
        <v>327</v>
      </c>
      <c r="C233" s="48">
        <v>172154.92</v>
      </c>
      <c r="D233" s="48">
        <v>172154.92</v>
      </c>
      <c r="E233" s="53">
        <v>0</v>
      </c>
      <c r="F233" s="46">
        <v>-172154.92</v>
      </c>
      <c r="G233" s="180" t="s">
        <v>17</v>
      </c>
      <c r="H233" s="53">
        <v>172154.92</v>
      </c>
      <c r="I233" s="53">
        <v>4340000</v>
      </c>
      <c r="J233" s="53">
        <v>-4167845.08</v>
      </c>
      <c r="K233" s="180">
        <v>3.9667032258064519E-2</v>
      </c>
    </row>
    <row r="234" spans="1:11" x14ac:dyDescent="0.25">
      <c r="A234" s="12" t="s">
        <v>328</v>
      </c>
      <c r="B234" s="79" t="s">
        <v>329</v>
      </c>
      <c r="C234" s="48">
        <v>0</v>
      </c>
      <c r="D234" s="48">
        <v>0</v>
      </c>
      <c r="E234" s="53">
        <v>311328.83333333331</v>
      </c>
      <c r="F234" s="52">
        <v>311328.83333333331</v>
      </c>
      <c r="G234" s="180">
        <v>0</v>
      </c>
      <c r="H234" s="53">
        <v>48380</v>
      </c>
      <c r="I234" s="53">
        <v>4025630.6666666665</v>
      </c>
      <c r="J234" s="52">
        <v>-3977250.6666666665</v>
      </c>
      <c r="K234" s="180">
        <v>1.2017992708720091E-2</v>
      </c>
    </row>
    <row r="235" spans="1:11" x14ac:dyDescent="0.25">
      <c r="A235" s="12" t="s">
        <v>330</v>
      </c>
      <c r="B235" s="79" t="s">
        <v>331</v>
      </c>
      <c r="C235" s="48">
        <v>0</v>
      </c>
      <c r="D235" s="48">
        <v>0</v>
      </c>
      <c r="E235" s="53">
        <v>0</v>
      </c>
      <c r="F235" s="52">
        <v>0</v>
      </c>
      <c r="G235" s="180" t="s">
        <v>17</v>
      </c>
      <c r="H235" s="53">
        <v>54920.74</v>
      </c>
      <c r="I235" s="53">
        <v>55000</v>
      </c>
      <c r="J235" s="52">
        <v>-79.260000000002037</v>
      </c>
      <c r="K235" s="180">
        <v>0.99855890909090905</v>
      </c>
    </row>
    <row r="236" spans="1:11" x14ac:dyDescent="0.25">
      <c r="A236" s="12" t="s">
        <v>332</v>
      </c>
      <c r="B236" s="79" t="s">
        <v>333</v>
      </c>
      <c r="C236" s="48">
        <v>0</v>
      </c>
      <c r="D236" s="48">
        <v>0</v>
      </c>
      <c r="E236" s="53">
        <v>2200</v>
      </c>
      <c r="F236" s="53">
        <v>2200</v>
      </c>
      <c r="G236" s="180">
        <v>0</v>
      </c>
      <c r="H236" s="53">
        <v>8640</v>
      </c>
      <c r="I236" s="53">
        <v>2163620</v>
      </c>
      <c r="J236" s="53">
        <v>-2154980</v>
      </c>
      <c r="K236" s="180">
        <v>3.9933075124097576E-3</v>
      </c>
    </row>
    <row r="237" spans="1:11" x14ac:dyDescent="0.25">
      <c r="A237" s="35" t="s">
        <v>334</v>
      </c>
      <c r="B237" s="80" t="s">
        <v>335</v>
      </c>
      <c r="C237" s="49">
        <v>0</v>
      </c>
      <c r="D237" s="49">
        <v>0</v>
      </c>
      <c r="E237" s="51">
        <v>165000</v>
      </c>
      <c r="F237" s="50">
        <v>165000</v>
      </c>
      <c r="G237" s="179">
        <v>0</v>
      </c>
      <c r="H237" s="49">
        <v>75815</v>
      </c>
      <c r="I237" s="49">
        <v>990000</v>
      </c>
      <c r="J237" s="50">
        <v>-914185</v>
      </c>
      <c r="K237" s="179">
        <v>7.6580808080808083E-2</v>
      </c>
    </row>
    <row r="238" spans="1:11" x14ac:dyDescent="0.25">
      <c r="A238" s="12" t="s">
        <v>336</v>
      </c>
      <c r="B238" s="77" t="s">
        <v>337</v>
      </c>
      <c r="C238" s="48">
        <v>0</v>
      </c>
      <c r="D238" s="48">
        <v>0</v>
      </c>
      <c r="E238" s="52">
        <v>165000</v>
      </c>
      <c r="F238" s="52">
        <v>165000</v>
      </c>
      <c r="G238" s="180">
        <v>0</v>
      </c>
      <c r="H238" s="52">
        <v>75815</v>
      </c>
      <c r="I238" s="52">
        <v>990000</v>
      </c>
      <c r="J238" s="52">
        <v>-914185</v>
      </c>
      <c r="K238" s="180">
        <v>7.6580808080808083E-2</v>
      </c>
    </row>
    <row r="239" spans="1:11" x14ac:dyDescent="0.25">
      <c r="A239" s="295" t="s">
        <v>338</v>
      </c>
      <c r="B239" s="297" t="s">
        <v>339</v>
      </c>
      <c r="C239" s="45">
        <v>0</v>
      </c>
      <c r="D239" s="45">
        <v>0</v>
      </c>
      <c r="E239" s="47">
        <v>1219850</v>
      </c>
      <c r="F239" s="46">
        <v>1219850</v>
      </c>
      <c r="G239" s="179">
        <v>0</v>
      </c>
      <c r="H239" s="47">
        <v>0</v>
      </c>
      <c r="I239" s="47">
        <v>304119100</v>
      </c>
      <c r="J239" s="46">
        <v>-304119100</v>
      </c>
      <c r="K239" s="179">
        <v>0</v>
      </c>
    </row>
    <row r="240" spans="1:11" x14ac:dyDescent="0.25">
      <c r="A240" s="12" t="s">
        <v>654</v>
      </c>
      <c r="B240" s="77" t="s">
        <v>655</v>
      </c>
      <c r="C240" s="48">
        <v>0</v>
      </c>
      <c r="D240" s="48">
        <v>0</v>
      </c>
      <c r="E240" s="52">
        <v>0</v>
      </c>
      <c r="F240" s="52">
        <v>0</v>
      </c>
      <c r="G240" s="180" t="s">
        <v>17</v>
      </c>
      <c r="H240" s="52">
        <v>0</v>
      </c>
      <c r="I240" s="52">
        <v>296800000</v>
      </c>
      <c r="J240" s="52">
        <v>-296800000</v>
      </c>
      <c r="K240" s="180">
        <v>0</v>
      </c>
    </row>
    <row r="241" spans="1:11" ht="24" x14ac:dyDescent="0.25">
      <c r="A241" s="12" t="s">
        <v>340</v>
      </c>
      <c r="B241" s="77" t="s">
        <v>341</v>
      </c>
      <c r="C241" s="48"/>
      <c r="D241" s="48"/>
      <c r="E241" s="52">
        <v>1219850</v>
      </c>
      <c r="F241" s="52">
        <v>1219850</v>
      </c>
      <c r="G241" s="180">
        <v>0</v>
      </c>
      <c r="H241" s="52">
        <v>0</v>
      </c>
      <c r="I241" s="52">
        <v>7319100</v>
      </c>
      <c r="J241" s="52">
        <v>-7319100</v>
      </c>
      <c r="K241" s="180">
        <v>0</v>
      </c>
    </row>
    <row r="242" spans="1:11" x14ac:dyDescent="0.25">
      <c r="A242" s="32"/>
      <c r="B242" s="81"/>
      <c r="C242" s="45"/>
      <c r="D242" s="45"/>
      <c r="E242" s="52"/>
      <c r="F242" s="52"/>
      <c r="G242" s="191"/>
      <c r="H242" s="52"/>
      <c r="I242" s="52"/>
      <c r="J242" s="52"/>
      <c r="K242" s="191"/>
    </row>
    <row r="243" spans="1:11" x14ac:dyDescent="0.25">
      <c r="A243" s="82" t="s">
        <v>342</v>
      </c>
      <c r="B243" s="82" t="s">
        <v>343</v>
      </c>
      <c r="C243" s="83">
        <v>7486403.6399999997</v>
      </c>
      <c r="D243" s="83">
        <v>7486403.6399999997</v>
      </c>
      <c r="E243" s="84">
        <v>15081819.583333334</v>
      </c>
      <c r="F243" s="28">
        <v>7595415.9433333343</v>
      </c>
      <c r="G243" s="65">
        <v>0.49638596978531019</v>
      </c>
      <c r="H243" s="84">
        <v>12436554.239999998</v>
      </c>
      <c r="I243" s="84">
        <v>74333860.666666672</v>
      </c>
      <c r="J243" s="28">
        <v>-61897306.426666677</v>
      </c>
      <c r="K243" s="65">
        <v>0.16730671767162617</v>
      </c>
    </row>
    <row r="244" spans="1:11" ht="24.75" x14ac:dyDescent="0.25">
      <c r="A244" s="298" t="s">
        <v>344</v>
      </c>
      <c r="B244" s="299" t="s">
        <v>345</v>
      </c>
      <c r="C244" s="45">
        <v>0</v>
      </c>
      <c r="D244" s="45">
        <v>0</v>
      </c>
      <c r="E244" s="58">
        <v>187182</v>
      </c>
      <c r="F244" s="46">
        <v>187182</v>
      </c>
      <c r="G244" s="179">
        <v>0</v>
      </c>
      <c r="H244" s="58">
        <v>443100</v>
      </c>
      <c r="I244" s="58">
        <v>743532</v>
      </c>
      <c r="J244" s="46">
        <v>-300432</v>
      </c>
      <c r="K244" s="179">
        <v>0.59593938122367296</v>
      </c>
    </row>
    <row r="245" spans="1:11" x14ac:dyDescent="0.25">
      <c r="A245" s="235" t="s">
        <v>346</v>
      </c>
      <c r="B245" s="7" t="s">
        <v>347</v>
      </c>
      <c r="C245" s="9">
        <v>0</v>
      </c>
      <c r="D245" s="9">
        <v>0</v>
      </c>
      <c r="E245" s="52">
        <v>62382</v>
      </c>
      <c r="F245" s="52">
        <v>62382</v>
      </c>
      <c r="G245" s="180">
        <v>0</v>
      </c>
      <c r="H245" s="52">
        <v>68700</v>
      </c>
      <c r="I245" s="52">
        <v>181932</v>
      </c>
      <c r="J245" s="52">
        <v>-113232</v>
      </c>
      <c r="K245" s="180">
        <v>0.37761361387771253</v>
      </c>
    </row>
    <row r="246" spans="1:11" x14ac:dyDescent="0.25">
      <c r="A246" s="235" t="s">
        <v>348</v>
      </c>
      <c r="B246" s="7" t="s">
        <v>349</v>
      </c>
      <c r="C246" s="9">
        <v>0</v>
      </c>
      <c r="D246" s="9">
        <v>0</v>
      </c>
      <c r="E246" s="52">
        <v>124800</v>
      </c>
      <c r="F246" s="52">
        <v>124800</v>
      </c>
      <c r="G246" s="180">
        <v>0</v>
      </c>
      <c r="H246" s="52">
        <v>374400</v>
      </c>
      <c r="I246" s="52">
        <v>561600</v>
      </c>
      <c r="J246" s="52">
        <v>-187200</v>
      </c>
      <c r="K246" s="180">
        <v>0.66666666666666663</v>
      </c>
    </row>
    <row r="247" spans="1:11" ht="24.75" x14ac:dyDescent="0.25">
      <c r="A247" s="300" t="s">
        <v>350</v>
      </c>
      <c r="B247" s="301" t="s">
        <v>351</v>
      </c>
      <c r="C247" s="45">
        <v>169572</v>
      </c>
      <c r="D247" s="45">
        <v>169572</v>
      </c>
      <c r="E247" s="199">
        <v>173955.75</v>
      </c>
      <c r="F247" s="46">
        <v>4383.75</v>
      </c>
      <c r="G247" s="179">
        <v>0.9747996257668976</v>
      </c>
      <c r="H247" s="199">
        <v>1358358.83</v>
      </c>
      <c r="I247" s="199">
        <v>6304646.0000000009</v>
      </c>
      <c r="J247" s="46">
        <v>-4946287.1700000009</v>
      </c>
      <c r="K247" s="179">
        <v>0.21545362420031194</v>
      </c>
    </row>
    <row r="248" spans="1:11" x14ac:dyDescent="0.25">
      <c r="A248" s="235" t="s">
        <v>352</v>
      </c>
      <c r="B248" s="7" t="s">
        <v>353</v>
      </c>
      <c r="C248" s="9">
        <v>0</v>
      </c>
      <c r="D248" s="9">
        <v>0</v>
      </c>
      <c r="E248" s="52">
        <v>0</v>
      </c>
      <c r="F248" s="52">
        <v>0</v>
      </c>
      <c r="G248" s="180" t="s">
        <v>17</v>
      </c>
      <c r="H248" s="52">
        <v>0</v>
      </c>
      <c r="I248" s="52">
        <v>4790000</v>
      </c>
      <c r="J248" s="52">
        <v>-4790000</v>
      </c>
      <c r="K248" s="180">
        <v>0</v>
      </c>
    </row>
    <row r="249" spans="1:11" x14ac:dyDescent="0.25">
      <c r="A249" s="235" t="s">
        <v>354</v>
      </c>
      <c r="B249" s="7" t="s">
        <v>355</v>
      </c>
      <c r="C249" s="9">
        <v>169572</v>
      </c>
      <c r="D249" s="9">
        <v>169572</v>
      </c>
      <c r="E249" s="52">
        <v>173955.75</v>
      </c>
      <c r="F249" s="52">
        <v>4383.75</v>
      </c>
      <c r="G249" s="180">
        <v>0.9747996257668976</v>
      </c>
      <c r="H249" s="52">
        <v>1358358.83</v>
      </c>
      <c r="I249" s="52">
        <v>1514646</v>
      </c>
      <c r="J249" s="52">
        <v>-156287.16999999993</v>
      </c>
      <c r="K249" s="180">
        <v>0.89681604150408745</v>
      </c>
    </row>
    <row r="250" spans="1:11" ht="24.75" x14ac:dyDescent="0.25">
      <c r="A250" s="228" t="s">
        <v>356</v>
      </c>
      <c r="B250" s="3" t="s">
        <v>357</v>
      </c>
      <c r="C250" s="45">
        <v>22400</v>
      </c>
      <c r="D250" s="45">
        <v>22400</v>
      </c>
      <c r="E250" s="47">
        <v>7330000</v>
      </c>
      <c r="F250" s="46">
        <v>7307600</v>
      </c>
      <c r="G250" s="179">
        <v>3.0559345156889496E-3</v>
      </c>
      <c r="H250" s="47">
        <v>22400</v>
      </c>
      <c r="I250" s="47">
        <v>24562000</v>
      </c>
      <c r="J250" s="46">
        <v>-24539600</v>
      </c>
      <c r="K250" s="179">
        <v>9.1197785196645226E-4</v>
      </c>
    </row>
    <row r="251" spans="1:11" x14ac:dyDescent="0.25">
      <c r="A251" s="235" t="s">
        <v>656</v>
      </c>
      <c r="B251" s="7" t="s">
        <v>657</v>
      </c>
      <c r="C251" s="9">
        <v>0</v>
      </c>
      <c r="D251" s="9">
        <v>0</v>
      </c>
      <c r="E251" s="52">
        <v>0</v>
      </c>
      <c r="F251" s="52">
        <v>0</v>
      </c>
      <c r="G251" s="180" t="s">
        <v>17</v>
      </c>
      <c r="H251" s="52">
        <v>0</v>
      </c>
      <c r="I251" s="52">
        <v>6000000</v>
      </c>
      <c r="J251" s="52">
        <v>-6000000</v>
      </c>
      <c r="K251" s="180">
        <v>0</v>
      </c>
    </row>
    <row r="252" spans="1:11" ht="24.75" x14ac:dyDescent="0.25">
      <c r="A252" s="235" t="s">
        <v>358</v>
      </c>
      <c r="B252" s="7" t="s">
        <v>359</v>
      </c>
      <c r="C252" s="9">
        <v>0</v>
      </c>
      <c r="D252" s="9">
        <v>0</v>
      </c>
      <c r="E252" s="52">
        <v>0</v>
      </c>
      <c r="F252" s="52">
        <v>0</v>
      </c>
      <c r="G252" s="180" t="s">
        <v>17</v>
      </c>
      <c r="H252" s="52">
        <v>0</v>
      </c>
      <c r="I252" s="52">
        <v>8300000</v>
      </c>
      <c r="J252" s="52">
        <v>-8300000</v>
      </c>
      <c r="K252" s="180">
        <v>0</v>
      </c>
    </row>
    <row r="253" spans="1:11" ht="24.75" x14ac:dyDescent="0.25">
      <c r="A253" s="235" t="s">
        <v>658</v>
      </c>
      <c r="B253" s="7" t="s">
        <v>659</v>
      </c>
      <c r="C253" s="9">
        <v>22400</v>
      </c>
      <c r="D253" s="9">
        <v>22400</v>
      </c>
      <c r="E253" s="52">
        <v>7330000</v>
      </c>
      <c r="F253" s="52">
        <v>7307600</v>
      </c>
      <c r="G253" s="180">
        <v>3.0559345156889496E-3</v>
      </c>
      <c r="H253" s="52">
        <v>22400</v>
      </c>
      <c r="I253" s="52">
        <v>10262000</v>
      </c>
      <c r="J253" s="52">
        <v>-10239600</v>
      </c>
      <c r="K253" s="180">
        <v>2.1828103683492498E-3</v>
      </c>
    </row>
    <row r="254" spans="1:11" x14ac:dyDescent="0.25">
      <c r="A254" s="228" t="s">
        <v>360</v>
      </c>
      <c r="B254" s="3" t="s">
        <v>361</v>
      </c>
      <c r="C254" s="45">
        <v>0</v>
      </c>
      <c r="D254" s="45">
        <v>0</v>
      </c>
      <c r="E254" s="46">
        <v>0</v>
      </c>
      <c r="F254" s="46">
        <v>0</v>
      </c>
      <c r="G254" s="179" t="s">
        <v>17</v>
      </c>
      <c r="H254" s="46">
        <v>0</v>
      </c>
      <c r="I254" s="46">
        <v>3600000</v>
      </c>
      <c r="J254" s="46">
        <v>-3600000</v>
      </c>
      <c r="K254" s="179">
        <v>0</v>
      </c>
    </row>
    <row r="255" spans="1:11" ht="24.75" x14ac:dyDescent="0.25">
      <c r="A255" s="235" t="s">
        <v>362</v>
      </c>
      <c r="B255" s="7" t="s">
        <v>363</v>
      </c>
      <c r="C255" s="9">
        <v>0</v>
      </c>
      <c r="D255" s="9">
        <v>0</v>
      </c>
      <c r="E255" s="52">
        <v>0</v>
      </c>
      <c r="F255" s="52">
        <v>0</v>
      </c>
      <c r="G255" s="180" t="s">
        <v>17</v>
      </c>
      <c r="H255" s="52">
        <v>0</v>
      </c>
      <c r="I255" s="52">
        <v>3600000</v>
      </c>
      <c r="J255" s="52">
        <v>-3600000</v>
      </c>
      <c r="K255" s="180">
        <v>0</v>
      </c>
    </row>
    <row r="256" spans="1:11" ht="24.75" x14ac:dyDescent="0.25">
      <c r="A256" s="228" t="s">
        <v>364</v>
      </c>
      <c r="B256" s="3" t="s">
        <v>365</v>
      </c>
      <c r="C256" s="45">
        <v>6971549.5999999996</v>
      </c>
      <c r="D256" s="45">
        <v>6971549.5999999996</v>
      </c>
      <c r="E256" s="24">
        <v>7218269.333333334</v>
      </c>
      <c r="F256" s="46">
        <v>246719.73333333433</v>
      </c>
      <c r="G256" s="179">
        <v>0.96582009870510033</v>
      </c>
      <c r="H256" s="24">
        <v>8608026.2799999993</v>
      </c>
      <c r="I256" s="24">
        <v>37744382.666666672</v>
      </c>
      <c r="J256" s="46">
        <v>-29136356.38666667</v>
      </c>
      <c r="K256" s="179">
        <v>0.22806112252571123</v>
      </c>
    </row>
    <row r="257" spans="1:11" ht="24.75" x14ac:dyDescent="0.25">
      <c r="A257" s="235" t="s">
        <v>366</v>
      </c>
      <c r="B257" s="7" t="s">
        <v>660</v>
      </c>
      <c r="C257" s="9">
        <v>82600</v>
      </c>
      <c r="D257" s="9">
        <v>82600</v>
      </c>
      <c r="E257" s="52">
        <v>450036</v>
      </c>
      <c r="F257" s="52">
        <v>367436</v>
      </c>
      <c r="G257" s="180">
        <v>0.1835408722857727</v>
      </c>
      <c r="H257" s="52">
        <v>1001076.6799999999</v>
      </c>
      <c r="I257" s="52">
        <v>2725216</v>
      </c>
      <c r="J257" s="52">
        <v>-1724139.32</v>
      </c>
      <c r="K257" s="180">
        <v>0.36733847151932175</v>
      </c>
    </row>
    <row r="258" spans="1:11" x14ac:dyDescent="0.25">
      <c r="A258" s="235" t="s">
        <v>661</v>
      </c>
      <c r="B258" s="7" t="s">
        <v>662</v>
      </c>
      <c r="C258" s="9">
        <v>6888949.5999999996</v>
      </c>
      <c r="D258" s="9">
        <v>6888949.5999999996</v>
      </c>
      <c r="E258" s="52">
        <v>4133333.3333333335</v>
      </c>
      <c r="F258" s="52">
        <v>-2755616.2666666661</v>
      </c>
      <c r="G258" s="180">
        <v>1.6666813548387096</v>
      </c>
      <c r="H258" s="52">
        <v>6888949.5999999996</v>
      </c>
      <c r="I258" s="52">
        <v>16666666.666666668</v>
      </c>
      <c r="J258" s="52">
        <v>-9777717.0666666683</v>
      </c>
      <c r="K258" s="180">
        <v>0.41333697599999997</v>
      </c>
    </row>
    <row r="259" spans="1:11" x14ac:dyDescent="0.25">
      <c r="A259" s="235" t="s">
        <v>367</v>
      </c>
      <c r="B259" s="7" t="s">
        <v>368</v>
      </c>
      <c r="C259" s="9">
        <v>0</v>
      </c>
      <c r="D259" s="9">
        <v>0</v>
      </c>
      <c r="E259" s="52">
        <v>1800000</v>
      </c>
      <c r="F259" s="52">
        <v>1800000</v>
      </c>
      <c r="G259" s="180">
        <v>0</v>
      </c>
      <c r="H259" s="52">
        <v>0</v>
      </c>
      <c r="I259" s="52">
        <v>12000000</v>
      </c>
      <c r="J259" s="52">
        <v>-12000000</v>
      </c>
      <c r="K259" s="180">
        <v>0</v>
      </c>
    </row>
    <row r="260" spans="1:11" ht="24.75" x14ac:dyDescent="0.25">
      <c r="A260" s="235" t="s">
        <v>369</v>
      </c>
      <c r="B260" s="7" t="s">
        <v>370</v>
      </c>
      <c r="C260" s="9">
        <v>0</v>
      </c>
      <c r="D260" s="9">
        <v>0</v>
      </c>
      <c r="E260" s="52">
        <v>834900</v>
      </c>
      <c r="F260" s="52">
        <v>834900</v>
      </c>
      <c r="G260" s="180">
        <v>0</v>
      </c>
      <c r="H260" s="52">
        <v>718000</v>
      </c>
      <c r="I260" s="52">
        <v>6352500</v>
      </c>
      <c r="J260" s="52">
        <v>-5634500</v>
      </c>
      <c r="K260" s="180">
        <v>0.11302636757182212</v>
      </c>
    </row>
    <row r="261" spans="1:11" x14ac:dyDescent="0.25">
      <c r="A261" s="236" t="s">
        <v>371</v>
      </c>
      <c r="B261" s="80" t="s">
        <v>372</v>
      </c>
      <c r="C261" s="45">
        <v>322882.03999999998</v>
      </c>
      <c r="D261" s="45">
        <v>322882.03999999998</v>
      </c>
      <c r="E261" s="199">
        <v>172412.5</v>
      </c>
      <c r="F261" s="46">
        <v>-150469.53999999998</v>
      </c>
      <c r="G261" s="179">
        <v>1.872729877474081</v>
      </c>
      <c r="H261" s="199">
        <v>2004669.13</v>
      </c>
      <c r="I261" s="199">
        <v>1379300</v>
      </c>
      <c r="J261" s="46">
        <v>625369.12999999989</v>
      </c>
      <c r="K261" s="179">
        <v>1.4533960197201479</v>
      </c>
    </row>
    <row r="262" spans="1:11" x14ac:dyDescent="0.25">
      <c r="A262" s="235" t="s">
        <v>371</v>
      </c>
      <c r="B262" s="7" t="s">
        <v>373</v>
      </c>
      <c r="C262" s="9">
        <v>322882.03999999998</v>
      </c>
      <c r="D262" s="9">
        <v>322882.03999999998</v>
      </c>
      <c r="E262" s="52">
        <v>172412.5</v>
      </c>
      <c r="F262" s="52">
        <v>-150469.53999999998</v>
      </c>
      <c r="G262" s="180">
        <v>1.872729877474081</v>
      </c>
      <c r="H262" s="52">
        <v>2004669.13</v>
      </c>
      <c r="I262" s="52">
        <v>1379300</v>
      </c>
      <c r="J262" s="52">
        <v>625369.12999999989</v>
      </c>
      <c r="K262" s="180">
        <v>1.4533960197201479</v>
      </c>
    </row>
    <row r="263" spans="1:11" x14ac:dyDescent="0.25">
      <c r="A263" s="85"/>
      <c r="B263" s="80"/>
      <c r="C263" s="49"/>
      <c r="D263" s="49"/>
      <c r="E263" s="46"/>
      <c r="F263" s="313"/>
      <c r="G263" s="191"/>
      <c r="H263" s="46"/>
      <c r="I263" s="46"/>
      <c r="J263" s="313"/>
      <c r="K263" s="191"/>
    </row>
    <row r="264" spans="1:11" x14ac:dyDescent="0.25">
      <c r="A264" s="86"/>
      <c r="B264" s="86" t="s">
        <v>374</v>
      </c>
      <c r="C264" s="87">
        <v>122275333.51000001</v>
      </c>
      <c r="D264" s="87">
        <v>108894459.31</v>
      </c>
      <c r="E264" s="88">
        <v>244103923.27099815</v>
      </c>
      <c r="F264" s="88">
        <v>121828589.76099814</v>
      </c>
      <c r="G264" s="65">
        <v>0.50091506876050063</v>
      </c>
      <c r="H264" s="237">
        <v>998491297.40999997</v>
      </c>
      <c r="I264" s="88">
        <v>2353949542.6641936</v>
      </c>
      <c r="J264" s="88">
        <v>-1355458245.2541938</v>
      </c>
      <c r="K264" s="65">
        <v>0.42417701794912316</v>
      </c>
    </row>
    <row r="265" spans="1:11" x14ac:dyDescent="0.25">
      <c r="A265" s="1"/>
      <c r="B265" s="5"/>
      <c r="C265" s="48"/>
      <c r="D265" s="9"/>
      <c r="E265" s="67"/>
      <c r="F265" s="200"/>
      <c r="G265" s="314"/>
      <c r="H265" s="6"/>
      <c r="I265" s="6"/>
      <c r="J265" s="200"/>
      <c r="K265" s="314"/>
    </row>
    <row r="266" spans="1:11" x14ac:dyDescent="0.25">
      <c r="A266" s="1"/>
      <c r="B266" s="89" t="s">
        <v>375</v>
      </c>
      <c r="C266" s="327"/>
      <c r="D266" s="90"/>
      <c r="E266" s="67"/>
      <c r="F266" s="200"/>
      <c r="G266" s="314"/>
      <c r="H266" s="11"/>
      <c r="I266" s="11"/>
      <c r="J266" s="200"/>
      <c r="K266" s="314"/>
    </row>
    <row r="267" spans="1:11" x14ac:dyDescent="0.25">
      <c r="A267" s="1"/>
      <c r="B267" s="89" t="s">
        <v>608</v>
      </c>
      <c r="C267" s="327">
        <v>45216650.989999995</v>
      </c>
      <c r="D267" s="21"/>
      <c r="E267" s="67"/>
      <c r="F267" s="200"/>
      <c r="G267" s="314"/>
      <c r="H267" s="11"/>
      <c r="I267" s="11"/>
      <c r="J267" s="200"/>
      <c r="K267" s="314"/>
    </row>
    <row r="268" spans="1:11" ht="24.75" x14ac:dyDescent="0.25">
      <c r="A268" s="1"/>
      <c r="B268" s="89" t="s">
        <v>691</v>
      </c>
      <c r="C268" s="48"/>
      <c r="D268" s="9">
        <v>58597525.189999998</v>
      </c>
      <c r="E268" s="67"/>
      <c r="F268" s="200"/>
      <c r="G268" s="314"/>
      <c r="H268" s="11"/>
      <c r="I268" s="11"/>
      <c r="J268" s="200"/>
      <c r="K268" s="314"/>
    </row>
    <row r="269" spans="1:11" ht="24.75" x14ac:dyDescent="0.25">
      <c r="A269" s="1"/>
      <c r="B269" s="89" t="s">
        <v>692</v>
      </c>
      <c r="C269" s="48"/>
      <c r="D269" s="9"/>
      <c r="E269" s="67"/>
      <c r="F269" s="200"/>
      <c r="G269" s="314"/>
      <c r="H269" s="6"/>
      <c r="I269" s="6"/>
      <c r="J269" s="200"/>
      <c r="K269" s="314"/>
    </row>
    <row r="270" spans="1:11" x14ac:dyDescent="0.25">
      <c r="A270" s="1"/>
      <c r="B270" s="13"/>
      <c r="C270" s="48"/>
      <c r="D270" s="9"/>
      <c r="E270" s="67"/>
      <c r="F270" s="200"/>
      <c r="G270" s="314"/>
      <c r="H270" s="11"/>
      <c r="I270" s="11"/>
      <c r="J270" s="200"/>
      <c r="K270" s="314"/>
    </row>
    <row r="271" spans="1:11" x14ac:dyDescent="0.25">
      <c r="A271" s="86"/>
      <c r="B271" s="86" t="s">
        <v>376</v>
      </c>
      <c r="C271" s="87">
        <v>167491984.5</v>
      </c>
      <c r="D271" s="87">
        <v>167491984.5</v>
      </c>
      <c r="E271" s="88">
        <v>244103923.27099815</v>
      </c>
      <c r="F271" s="88">
        <v>76611938.77099815</v>
      </c>
      <c r="G271" s="65">
        <v>0.68615031768274581</v>
      </c>
      <c r="H271" s="88">
        <v>1492207832.3330002</v>
      </c>
      <c r="I271" s="88">
        <v>2353949542.6641936</v>
      </c>
      <c r="J271" s="88">
        <v>-861741710.33119345</v>
      </c>
      <c r="K271" s="65">
        <v>0.63391666018640458</v>
      </c>
    </row>
    <row r="272" spans="1:11" x14ac:dyDescent="0.25">
      <c r="A272" s="91"/>
      <c r="B272" s="29"/>
      <c r="C272" s="238"/>
      <c r="D272" s="239"/>
      <c r="E272" s="91"/>
      <c r="F272" s="91"/>
      <c r="G272" s="240"/>
      <c r="H272" s="91"/>
      <c r="I272" s="91"/>
      <c r="J272" s="91"/>
      <c r="K272" s="240"/>
    </row>
    <row r="273" spans="1:11" x14ac:dyDescent="0.25">
      <c r="A273" s="91"/>
      <c r="B273" s="302">
        <v>44811</v>
      </c>
      <c r="C273" s="238"/>
      <c r="D273" s="239"/>
      <c r="E273" s="91"/>
      <c r="F273" s="91"/>
      <c r="G273" s="240"/>
      <c r="H273" s="91"/>
      <c r="I273" s="91"/>
      <c r="J273" s="91"/>
      <c r="K273" s="240"/>
    </row>
  </sheetData>
  <mergeCells count="11">
    <mergeCell ref="A2:K2"/>
    <mergeCell ref="A3:K3"/>
    <mergeCell ref="A4:K4"/>
    <mergeCell ref="A5:K5"/>
    <mergeCell ref="A6:K6"/>
    <mergeCell ref="K8:K9"/>
    <mergeCell ref="A8:A9"/>
    <mergeCell ref="B8:B9"/>
    <mergeCell ref="F8:F9"/>
    <mergeCell ref="G8:G9"/>
    <mergeCell ref="J8:J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91"/>
  <sheetViews>
    <sheetView workbookViewId="0">
      <selection activeCell="C12" sqref="C12"/>
    </sheetView>
  </sheetViews>
  <sheetFormatPr baseColWidth="10" defaultRowHeight="15" x14ac:dyDescent="0.25"/>
  <cols>
    <col min="2" max="2" width="42.5703125" customWidth="1"/>
    <col min="3" max="3" width="17.42578125" customWidth="1"/>
    <col min="4" max="4" width="18" customWidth="1"/>
  </cols>
  <sheetData>
    <row r="1" spans="1:4" x14ac:dyDescent="0.25">
      <c r="A1" s="101"/>
      <c r="B1" s="109"/>
      <c r="C1" s="103"/>
      <c r="D1" s="103"/>
    </row>
    <row r="2" spans="1:4" x14ac:dyDescent="0.25">
      <c r="A2" s="93"/>
      <c r="B2" s="260" t="s">
        <v>641</v>
      </c>
      <c r="C2" s="353" t="s">
        <v>693</v>
      </c>
      <c r="D2" s="353"/>
    </row>
    <row r="3" spans="1:4" x14ac:dyDescent="0.25">
      <c r="A3" s="93"/>
      <c r="B3" s="94"/>
      <c r="C3" s="96"/>
      <c r="D3" s="96"/>
    </row>
    <row r="4" spans="1:4" x14ac:dyDescent="0.25">
      <c r="A4" s="101"/>
      <c r="B4" s="260" t="s">
        <v>682</v>
      </c>
      <c r="C4" s="95"/>
      <c r="D4" s="96"/>
    </row>
    <row r="5" spans="1:4" x14ac:dyDescent="0.25">
      <c r="A5" s="101"/>
      <c r="B5" s="315"/>
      <c r="C5" s="95"/>
      <c r="D5" s="96"/>
    </row>
    <row r="6" spans="1:4" x14ac:dyDescent="0.25">
      <c r="A6" s="97"/>
      <c r="B6" s="98" t="s">
        <v>381</v>
      </c>
      <c r="C6" s="100">
        <v>868648989.86000001</v>
      </c>
      <c r="D6" s="99"/>
    </row>
    <row r="7" spans="1:4" x14ac:dyDescent="0.25">
      <c r="A7" s="101"/>
      <c r="B7" s="102"/>
      <c r="C7" s="103"/>
      <c r="D7" s="103"/>
    </row>
    <row r="8" spans="1:4" x14ac:dyDescent="0.25">
      <c r="A8" s="101"/>
      <c r="B8" s="102" t="s">
        <v>382</v>
      </c>
      <c r="C8" s="104">
        <v>158153251.57999998</v>
      </c>
      <c r="D8" s="103"/>
    </row>
    <row r="9" spans="1:4" x14ac:dyDescent="0.25">
      <c r="A9" s="101"/>
      <c r="B9" s="102"/>
      <c r="C9" s="103"/>
      <c r="D9" s="103"/>
    </row>
    <row r="10" spans="1:4" x14ac:dyDescent="0.25">
      <c r="A10" s="105"/>
      <c r="B10" s="98" t="s">
        <v>383</v>
      </c>
      <c r="C10" s="106">
        <v>1026802241.4400001</v>
      </c>
      <c r="D10" s="99"/>
    </row>
    <row r="11" spans="1:4" x14ac:dyDescent="0.25">
      <c r="A11" s="101"/>
      <c r="B11" s="102"/>
      <c r="C11" s="103"/>
      <c r="D11" s="103"/>
    </row>
    <row r="12" spans="1:4" x14ac:dyDescent="0.25">
      <c r="A12" s="101"/>
      <c r="B12" s="102" t="s">
        <v>384</v>
      </c>
      <c r="C12" s="104">
        <v>167491984.5</v>
      </c>
      <c r="D12" s="230"/>
    </row>
    <row r="13" spans="1:4" x14ac:dyDescent="0.25">
      <c r="A13" s="101"/>
      <c r="B13" s="102"/>
      <c r="C13" s="103"/>
      <c r="D13" s="103"/>
    </row>
    <row r="14" spans="1:4" x14ac:dyDescent="0.25">
      <c r="A14" s="97"/>
      <c r="B14" s="98" t="s">
        <v>385</v>
      </c>
      <c r="C14" s="106">
        <v>859310256.94000006</v>
      </c>
      <c r="D14" s="99"/>
    </row>
    <row r="15" spans="1:4" x14ac:dyDescent="0.25">
      <c r="A15" s="101"/>
      <c r="B15" s="102"/>
      <c r="C15" s="103"/>
      <c r="D15" s="103"/>
    </row>
    <row r="16" spans="1:4" ht="15.75" thickBot="1" x14ac:dyDescent="0.3">
      <c r="A16" s="101"/>
      <c r="B16" s="102" t="s">
        <v>386</v>
      </c>
      <c r="C16" s="107">
        <v>-9338732.9199999571</v>
      </c>
      <c r="D16" s="103"/>
    </row>
    <row r="17" spans="1:4" ht="15.75" thickTop="1" x14ac:dyDescent="0.25">
      <c r="A17" s="117" t="s">
        <v>387</v>
      </c>
      <c r="B17" s="102"/>
      <c r="C17" s="108">
        <v>-9338732.9199999999</v>
      </c>
      <c r="D17" s="103"/>
    </row>
    <row r="18" spans="1:4" x14ac:dyDescent="0.25">
      <c r="A18" s="101"/>
      <c r="B18" s="109"/>
      <c r="C18" s="110">
        <f>C17-C16</f>
        <v>-4.2840838432312012E-8</v>
      </c>
      <c r="D18" s="103"/>
    </row>
    <row r="19" spans="1:4" x14ac:dyDescent="0.25">
      <c r="A19" s="101"/>
      <c r="B19" s="109"/>
      <c r="C19" s="103"/>
      <c r="D19" s="103"/>
    </row>
    <row r="20" spans="1:4" x14ac:dyDescent="0.25">
      <c r="A20" s="101"/>
      <c r="B20" s="260" t="s">
        <v>683</v>
      </c>
      <c r="C20" s="95"/>
      <c r="D20" s="96"/>
    </row>
    <row r="21" spans="1:4" x14ac:dyDescent="0.25">
      <c r="A21" s="101"/>
      <c r="B21" s="102"/>
      <c r="C21" s="103"/>
      <c r="D21" s="103"/>
    </row>
    <row r="22" spans="1:4" x14ac:dyDescent="0.25">
      <c r="A22" s="97"/>
      <c r="B22" s="98" t="s">
        <v>388</v>
      </c>
      <c r="C22" s="111">
        <v>1874636450.5000005</v>
      </c>
      <c r="D22" s="99"/>
    </row>
    <row r="23" spans="1:4" x14ac:dyDescent="0.25">
      <c r="A23" s="101"/>
      <c r="B23" s="102"/>
      <c r="C23" s="103"/>
      <c r="D23" s="103"/>
    </row>
    <row r="24" spans="1:4" x14ac:dyDescent="0.25">
      <c r="A24" s="101"/>
      <c r="B24" s="102" t="s">
        <v>389</v>
      </c>
      <c r="C24" s="112">
        <v>13380874.200000003</v>
      </c>
      <c r="D24" s="104"/>
    </row>
    <row r="25" spans="1:4" x14ac:dyDescent="0.25">
      <c r="A25" s="101"/>
      <c r="B25" s="102"/>
      <c r="C25" s="103"/>
      <c r="D25" s="103"/>
    </row>
    <row r="26" spans="1:4" x14ac:dyDescent="0.25">
      <c r="A26" s="101"/>
      <c r="B26" s="102" t="s">
        <v>390</v>
      </c>
      <c r="C26" s="112">
        <v>58597525.189999998</v>
      </c>
      <c r="D26" s="103"/>
    </row>
    <row r="27" spans="1:4" x14ac:dyDescent="0.25">
      <c r="A27" s="101"/>
      <c r="B27" s="102"/>
      <c r="C27" s="103"/>
      <c r="D27" s="103"/>
    </row>
    <row r="28" spans="1:4" x14ac:dyDescent="0.25">
      <c r="A28" s="97"/>
      <c r="B28" s="98" t="s">
        <v>391</v>
      </c>
      <c r="C28" s="111">
        <v>1829419799.5100005</v>
      </c>
      <c r="D28" s="99"/>
    </row>
    <row r="29" spans="1:4" x14ac:dyDescent="0.25">
      <c r="A29" s="101"/>
      <c r="B29" s="102"/>
      <c r="C29" s="112"/>
      <c r="D29" s="103"/>
    </row>
    <row r="30" spans="1:4" ht="15.75" thickBot="1" x14ac:dyDescent="0.3">
      <c r="A30" s="101"/>
      <c r="B30" s="102" t="s">
        <v>392</v>
      </c>
      <c r="C30" s="107">
        <v>-45216650.99000001</v>
      </c>
      <c r="D30" s="103"/>
    </row>
    <row r="31" spans="1:4" ht="15.75" thickTop="1" x14ac:dyDescent="0.25">
      <c r="A31" s="101"/>
      <c r="B31" s="102"/>
      <c r="C31" s="110">
        <f>C87</f>
        <v>-45216650.989999995</v>
      </c>
      <c r="D31" s="103"/>
    </row>
    <row r="32" spans="1:4" x14ac:dyDescent="0.25">
      <c r="A32" s="101"/>
      <c r="B32" s="109"/>
      <c r="C32" s="112">
        <f>C31-C30</f>
        <v>0</v>
      </c>
      <c r="D32" s="103"/>
    </row>
    <row r="33" spans="1:4" ht="15.75" thickBot="1" x14ac:dyDescent="0.3">
      <c r="A33" s="101"/>
      <c r="B33" s="109"/>
      <c r="C33" s="103"/>
      <c r="D33" s="103"/>
    </row>
    <row r="34" spans="1:4" ht="15.75" thickBot="1" x14ac:dyDescent="0.3">
      <c r="A34" s="101"/>
      <c r="B34" s="113"/>
      <c r="C34" s="354" t="s">
        <v>393</v>
      </c>
      <c r="D34" s="355"/>
    </row>
    <row r="35" spans="1:4" ht="15.75" thickBot="1" x14ac:dyDescent="0.3">
      <c r="A35" s="105"/>
      <c r="B35" s="114"/>
      <c r="C35" s="115" t="s">
        <v>394</v>
      </c>
      <c r="D35" s="116" t="s">
        <v>3</v>
      </c>
    </row>
    <row r="36" spans="1:4" x14ac:dyDescent="0.25">
      <c r="A36" s="117" t="s">
        <v>395</v>
      </c>
      <c r="B36" s="118" t="s">
        <v>396</v>
      </c>
      <c r="C36" s="328"/>
      <c r="D36" s="329"/>
    </row>
    <row r="37" spans="1:4" x14ac:dyDescent="0.25">
      <c r="A37" s="117" t="s">
        <v>397</v>
      </c>
      <c r="B37" s="119" t="s">
        <v>398</v>
      </c>
      <c r="C37" s="330"/>
      <c r="D37" s="331"/>
    </row>
    <row r="38" spans="1:4" x14ac:dyDescent="0.25">
      <c r="A38" s="101" t="s">
        <v>399</v>
      </c>
      <c r="B38" s="120" t="s">
        <v>400</v>
      </c>
      <c r="C38" s="330"/>
      <c r="D38" s="331"/>
    </row>
    <row r="39" spans="1:4" x14ac:dyDescent="0.25">
      <c r="A39" s="117" t="s">
        <v>401</v>
      </c>
      <c r="B39" s="120" t="s">
        <v>402</v>
      </c>
      <c r="C39" s="330">
        <v>213432.11</v>
      </c>
      <c r="D39" s="331"/>
    </row>
    <row r="40" spans="1:4" x14ac:dyDescent="0.25">
      <c r="A40" s="117" t="s">
        <v>403</v>
      </c>
      <c r="B40" s="120" t="s">
        <v>404</v>
      </c>
      <c r="C40" s="330"/>
      <c r="D40" s="331"/>
    </row>
    <row r="41" spans="1:4" x14ac:dyDescent="0.25">
      <c r="A41" s="101" t="s">
        <v>405</v>
      </c>
      <c r="B41" s="120" t="s">
        <v>591</v>
      </c>
      <c r="C41" s="330"/>
      <c r="D41" s="331"/>
    </row>
    <row r="42" spans="1:4" x14ac:dyDescent="0.25">
      <c r="A42" s="101" t="s">
        <v>406</v>
      </c>
      <c r="B42" s="120" t="s">
        <v>407</v>
      </c>
      <c r="C42" s="330"/>
      <c r="D42" s="331"/>
    </row>
    <row r="43" spans="1:4" x14ac:dyDescent="0.25">
      <c r="A43" s="101" t="s">
        <v>408</v>
      </c>
      <c r="B43" s="120" t="s">
        <v>409</v>
      </c>
      <c r="C43" s="330"/>
      <c r="D43" s="331"/>
    </row>
    <row r="44" spans="1:4" x14ac:dyDescent="0.25">
      <c r="A44" s="117" t="s">
        <v>410</v>
      </c>
      <c r="B44" s="120" t="s">
        <v>411</v>
      </c>
      <c r="C44" s="330">
        <v>3205445.88</v>
      </c>
      <c r="D44" s="331">
        <v>3205445.88</v>
      </c>
    </row>
    <row r="45" spans="1:4" x14ac:dyDescent="0.25">
      <c r="A45" s="101" t="s">
        <v>412</v>
      </c>
      <c r="B45" s="120" t="s">
        <v>413</v>
      </c>
      <c r="C45" s="330"/>
      <c r="D45" s="331"/>
    </row>
    <row r="46" spans="1:4" x14ac:dyDescent="0.25">
      <c r="A46" s="121" t="s">
        <v>414</v>
      </c>
      <c r="B46" s="120" t="s">
        <v>415</v>
      </c>
      <c r="C46" s="330"/>
      <c r="D46" s="331"/>
    </row>
    <row r="47" spans="1:4" x14ac:dyDescent="0.25">
      <c r="A47" s="101" t="s">
        <v>416</v>
      </c>
      <c r="B47" s="120" t="s">
        <v>417</v>
      </c>
      <c r="C47" s="330"/>
      <c r="D47" s="331"/>
    </row>
    <row r="48" spans="1:4" x14ac:dyDescent="0.25">
      <c r="A48" s="122"/>
      <c r="B48" s="123"/>
      <c r="C48" s="330"/>
      <c r="D48" s="331"/>
    </row>
    <row r="49" spans="1:4" x14ac:dyDescent="0.25">
      <c r="A49" s="101"/>
      <c r="B49" s="123"/>
      <c r="C49" s="330"/>
      <c r="D49" s="331"/>
    </row>
    <row r="50" spans="1:4" x14ac:dyDescent="0.25">
      <c r="A50" s="117" t="s">
        <v>418</v>
      </c>
      <c r="B50" s="119" t="s">
        <v>592</v>
      </c>
      <c r="C50" s="330">
        <v>2462943.67</v>
      </c>
      <c r="D50" s="331">
        <v>2462943.67</v>
      </c>
    </row>
    <row r="51" spans="1:4" x14ac:dyDescent="0.25">
      <c r="A51" s="117" t="s">
        <v>419</v>
      </c>
      <c r="B51" s="119" t="s">
        <v>593</v>
      </c>
      <c r="C51" s="330">
        <v>7776471.5700000003</v>
      </c>
      <c r="D51" s="331">
        <v>7776471.5700000003</v>
      </c>
    </row>
    <row r="52" spans="1:4" x14ac:dyDescent="0.25">
      <c r="A52" s="117" t="s">
        <v>420</v>
      </c>
      <c r="B52" s="119" t="s">
        <v>594</v>
      </c>
      <c r="C52" s="330"/>
      <c r="D52" s="331"/>
    </row>
    <row r="53" spans="1:4" x14ac:dyDescent="0.25">
      <c r="A53" s="117" t="s">
        <v>421</v>
      </c>
      <c r="B53" s="119" t="s">
        <v>595</v>
      </c>
      <c r="C53" s="330"/>
      <c r="D53" s="331"/>
    </row>
    <row r="54" spans="1:4" x14ac:dyDescent="0.25">
      <c r="A54" s="117" t="s">
        <v>422</v>
      </c>
      <c r="B54" s="119" t="s">
        <v>423</v>
      </c>
      <c r="C54" s="330">
        <v>59492941.710000001</v>
      </c>
      <c r="D54" s="331">
        <v>59492941.710000001</v>
      </c>
    </row>
    <row r="55" spans="1:4" x14ac:dyDescent="0.25">
      <c r="A55" s="101" t="s">
        <v>424</v>
      </c>
      <c r="B55" s="119" t="s">
        <v>425</v>
      </c>
      <c r="C55" s="332"/>
      <c r="D55" s="333"/>
    </row>
    <row r="56" spans="1:4" x14ac:dyDescent="0.25">
      <c r="A56" s="101" t="s">
        <v>426</v>
      </c>
      <c r="B56" s="124" t="s">
        <v>427</v>
      </c>
      <c r="C56" s="334"/>
      <c r="D56" s="335"/>
    </row>
    <row r="57" spans="1:4" x14ac:dyDescent="0.25">
      <c r="A57" s="101"/>
      <c r="B57" s="176" t="s">
        <v>596</v>
      </c>
      <c r="C57" s="336"/>
      <c r="D57" s="337"/>
    </row>
    <row r="58" spans="1:4" x14ac:dyDescent="0.25">
      <c r="A58" s="101"/>
      <c r="B58" s="124"/>
      <c r="C58" s="338"/>
      <c r="D58" s="242"/>
    </row>
    <row r="59" spans="1:4" x14ac:dyDescent="0.25">
      <c r="A59" s="101"/>
      <c r="B59" s="124"/>
      <c r="C59" s="241"/>
      <c r="D59" s="242"/>
    </row>
    <row r="60" spans="1:4" ht="15.75" thickBot="1" x14ac:dyDescent="0.3">
      <c r="A60" s="101"/>
      <c r="B60" s="124"/>
      <c r="C60" s="243"/>
      <c r="D60" s="244"/>
    </row>
    <row r="61" spans="1:4" ht="15.75" thickBot="1" x14ac:dyDescent="0.3">
      <c r="A61" s="117"/>
      <c r="B61" s="245" t="s">
        <v>428</v>
      </c>
      <c r="C61" s="339">
        <f>SUM(C36:C60)</f>
        <v>73151234.939999998</v>
      </c>
      <c r="D61" s="316">
        <f>SUM(D36:D60)</f>
        <v>72937802.829999998</v>
      </c>
    </row>
    <row r="62" spans="1:4" x14ac:dyDescent="0.25">
      <c r="A62" s="117"/>
      <c r="B62" s="119"/>
      <c r="C62" s="328"/>
      <c r="D62" s="329"/>
    </row>
    <row r="63" spans="1:4" x14ac:dyDescent="0.25">
      <c r="A63" s="117" t="s">
        <v>418</v>
      </c>
      <c r="B63" s="119" t="s">
        <v>597</v>
      </c>
      <c r="C63" s="330"/>
      <c r="D63" s="331"/>
    </row>
    <row r="64" spans="1:4" x14ac:dyDescent="0.25">
      <c r="A64" s="117" t="s">
        <v>419</v>
      </c>
      <c r="B64" s="119" t="s">
        <v>598</v>
      </c>
      <c r="C64" s="330"/>
      <c r="D64" s="331"/>
    </row>
    <row r="65" spans="1:4" x14ac:dyDescent="0.25">
      <c r="A65" s="117" t="s">
        <v>420</v>
      </c>
      <c r="B65" s="119" t="s">
        <v>599</v>
      </c>
      <c r="C65" s="330">
        <v>5207788.74</v>
      </c>
      <c r="D65" s="331"/>
    </row>
    <row r="66" spans="1:4" x14ac:dyDescent="0.25">
      <c r="A66" s="117" t="s">
        <v>421</v>
      </c>
      <c r="B66" s="119" t="s">
        <v>600</v>
      </c>
      <c r="C66" s="330">
        <v>1158704.44</v>
      </c>
      <c r="D66" s="331"/>
    </row>
    <row r="67" spans="1:4" x14ac:dyDescent="0.25">
      <c r="A67" s="117" t="s">
        <v>422</v>
      </c>
      <c r="B67" s="119" t="s">
        <v>429</v>
      </c>
      <c r="C67" s="330"/>
      <c r="D67" s="331"/>
    </row>
    <row r="68" spans="1:4" x14ac:dyDescent="0.25">
      <c r="A68" s="101" t="s">
        <v>424</v>
      </c>
      <c r="B68" s="119" t="s">
        <v>430</v>
      </c>
      <c r="C68" s="338">
        <v>1163373.6100000001</v>
      </c>
      <c r="D68" s="242">
        <v>1163373.6100000001</v>
      </c>
    </row>
    <row r="69" spans="1:4" x14ac:dyDescent="0.25">
      <c r="A69" s="101" t="s">
        <v>426</v>
      </c>
      <c r="B69" s="119" t="s">
        <v>431</v>
      </c>
      <c r="C69" s="338"/>
      <c r="D69" s="242"/>
    </row>
    <row r="70" spans="1:4" x14ac:dyDescent="0.25">
      <c r="A70" s="101"/>
      <c r="B70" s="124"/>
      <c r="C70" s="338"/>
      <c r="D70" s="242"/>
    </row>
    <row r="71" spans="1:4" x14ac:dyDescent="0.25">
      <c r="A71" s="101"/>
      <c r="B71" s="176"/>
      <c r="C71" s="338"/>
      <c r="D71" s="242"/>
    </row>
    <row r="72" spans="1:4" x14ac:dyDescent="0.25">
      <c r="A72" s="117" t="s">
        <v>395</v>
      </c>
      <c r="B72" s="124" t="s">
        <v>432</v>
      </c>
      <c r="C72" s="338">
        <v>13176904.029999999</v>
      </c>
      <c r="D72" s="242">
        <v>13176904.029999999</v>
      </c>
    </row>
    <row r="73" spans="1:4" x14ac:dyDescent="0.25">
      <c r="A73" s="117" t="s">
        <v>397</v>
      </c>
      <c r="B73" s="124" t="s">
        <v>433</v>
      </c>
      <c r="C73" s="338"/>
      <c r="D73" s="242"/>
    </row>
    <row r="74" spans="1:4" x14ac:dyDescent="0.25">
      <c r="A74" s="117" t="s">
        <v>399</v>
      </c>
      <c r="B74" s="124" t="s">
        <v>434</v>
      </c>
      <c r="C74" s="330"/>
      <c r="D74" s="242"/>
    </row>
    <row r="75" spans="1:4" x14ac:dyDescent="0.25">
      <c r="A75" s="117" t="s">
        <v>401</v>
      </c>
      <c r="B75" s="124" t="s">
        <v>601</v>
      </c>
      <c r="C75" s="330"/>
      <c r="D75" s="331"/>
    </row>
    <row r="76" spans="1:4" x14ac:dyDescent="0.25">
      <c r="A76" s="117" t="s">
        <v>403</v>
      </c>
      <c r="B76" s="119" t="s">
        <v>602</v>
      </c>
      <c r="C76" s="330">
        <v>271785.42</v>
      </c>
      <c r="D76" s="331"/>
    </row>
    <row r="77" spans="1:4" x14ac:dyDescent="0.25">
      <c r="A77" s="101" t="s">
        <v>405</v>
      </c>
      <c r="B77" s="119" t="s">
        <v>603</v>
      </c>
      <c r="C77" s="330">
        <v>4891832.57</v>
      </c>
      <c r="D77" s="331"/>
    </row>
    <row r="78" spans="1:4" x14ac:dyDescent="0.25">
      <c r="A78" s="101" t="s">
        <v>406</v>
      </c>
      <c r="B78" s="119" t="s">
        <v>435</v>
      </c>
      <c r="C78" s="330">
        <v>1907766.05</v>
      </c>
      <c r="D78" s="331"/>
    </row>
    <row r="79" spans="1:4" x14ac:dyDescent="0.25">
      <c r="A79" s="101" t="s">
        <v>408</v>
      </c>
      <c r="B79" s="229" t="s">
        <v>604</v>
      </c>
      <c r="C79" s="330">
        <v>156429.09</v>
      </c>
      <c r="D79" s="331"/>
    </row>
    <row r="80" spans="1:4" x14ac:dyDescent="0.25">
      <c r="A80" s="117" t="s">
        <v>410</v>
      </c>
      <c r="B80" s="119" t="s">
        <v>436</v>
      </c>
      <c r="C80" s="330"/>
      <c r="D80" s="242"/>
    </row>
    <row r="81" spans="1:4" x14ac:dyDescent="0.25">
      <c r="A81" s="117" t="s">
        <v>412</v>
      </c>
      <c r="B81" s="119" t="s">
        <v>437</v>
      </c>
      <c r="C81" s="330"/>
      <c r="D81" s="242"/>
    </row>
    <row r="82" spans="1:4" x14ac:dyDescent="0.25">
      <c r="A82" s="117" t="s">
        <v>414</v>
      </c>
      <c r="B82" s="119" t="s">
        <v>438</v>
      </c>
      <c r="C82" s="338"/>
      <c r="D82" s="242"/>
    </row>
    <row r="83" spans="1:4" x14ac:dyDescent="0.25">
      <c r="A83" s="101" t="s">
        <v>416</v>
      </c>
      <c r="B83" s="119" t="s">
        <v>439</v>
      </c>
      <c r="C83" s="338"/>
      <c r="D83" s="242"/>
    </row>
    <row r="84" spans="1:4" x14ac:dyDescent="0.25">
      <c r="A84" s="101"/>
      <c r="B84" s="123" t="s">
        <v>605</v>
      </c>
      <c r="C84" s="241"/>
      <c r="D84" s="242"/>
    </row>
    <row r="85" spans="1:4" ht="15.75" thickBot="1" x14ac:dyDescent="0.3">
      <c r="A85" s="101"/>
      <c r="B85" s="119"/>
      <c r="C85" s="243"/>
      <c r="D85" s="340"/>
    </row>
    <row r="86" spans="1:4" ht="15.75" thickBot="1" x14ac:dyDescent="0.3">
      <c r="A86" s="125"/>
      <c r="B86" s="126" t="s">
        <v>428</v>
      </c>
      <c r="C86" s="341">
        <f>SUM(C62:C85)</f>
        <v>27934583.950000003</v>
      </c>
      <c r="D86" s="342">
        <f>SUM(D62:D85)</f>
        <v>14340277.639999999</v>
      </c>
    </row>
    <row r="87" spans="1:4" ht="15.75" thickBot="1" x14ac:dyDescent="0.3">
      <c r="A87" s="125"/>
      <c r="B87" s="127" t="s">
        <v>440</v>
      </c>
      <c r="C87" s="128">
        <f>C86-C61</f>
        <v>-45216650.989999995</v>
      </c>
      <c r="D87" s="129">
        <f>+D61-D86</f>
        <v>58597525.189999998</v>
      </c>
    </row>
    <row r="88" spans="1:4" ht="16.5" thickTop="1" thickBot="1" x14ac:dyDescent="0.3">
      <c r="A88" s="125"/>
      <c r="B88" s="127" t="s">
        <v>441</v>
      </c>
      <c r="C88" s="130"/>
      <c r="D88" s="131">
        <f>C87+D87</f>
        <v>13380874.200000003</v>
      </c>
    </row>
    <row r="89" spans="1:4" x14ac:dyDescent="0.25">
      <c r="A89" s="101"/>
      <c r="B89" s="109"/>
      <c r="C89" s="104"/>
      <c r="D89" s="103"/>
    </row>
    <row r="90" spans="1:4" x14ac:dyDescent="0.25">
      <c r="A90" s="101"/>
      <c r="B90" s="109"/>
    </row>
    <row r="91" spans="1:4" x14ac:dyDescent="0.25">
      <c r="A91" s="101"/>
      <c r="B91" s="159">
        <v>44811</v>
      </c>
    </row>
  </sheetData>
  <mergeCells count="2">
    <mergeCell ref="C2:D2"/>
    <mergeCell ref="C34:D34"/>
  </mergeCells>
  <pageMargins left="0.7" right="0.7" top="0.75" bottom="0.75" header="0.3" footer="0.3"/>
  <pageSetup scale="56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2"/>
  <sheetViews>
    <sheetView tabSelected="1" zoomScaleNormal="100" workbookViewId="0">
      <selection activeCell="F15" sqref="F15"/>
    </sheetView>
  </sheetViews>
  <sheetFormatPr baseColWidth="10" defaultColWidth="9.140625" defaultRowHeight="15" x14ac:dyDescent="0.25"/>
  <cols>
    <col min="1" max="1" width="47.7109375" customWidth="1"/>
    <col min="2" max="3" width="15.7109375" customWidth="1"/>
    <col min="4" max="4" width="14.7109375" style="158" customWidth="1"/>
    <col min="5" max="5" width="15.42578125" style="175" customWidth="1"/>
    <col min="6" max="6" width="14.7109375" style="158" customWidth="1"/>
    <col min="7" max="7" width="14.7109375" style="142" customWidth="1"/>
    <col min="8" max="9" width="14.7109375" style="158" customWidth="1"/>
    <col min="10" max="10" width="13.5703125" customWidth="1"/>
    <col min="11" max="11" width="14.7109375" customWidth="1"/>
    <col min="12" max="14" width="14.7109375" hidden="1" customWidth="1"/>
    <col min="15" max="15" width="15.28515625" hidden="1" customWidth="1"/>
    <col min="16" max="16" width="15.140625" style="141" customWidth="1"/>
    <col min="17" max="17" width="15.28515625" bestFit="1" customWidth="1"/>
    <col min="18" max="18" width="18.42578125" bestFit="1" customWidth="1"/>
    <col min="19" max="19" width="13.85546875" bestFit="1" customWidth="1"/>
  </cols>
  <sheetData>
    <row r="1" spans="1:34" ht="18.75" x14ac:dyDescent="0.3">
      <c r="A1" s="358" t="s">
        <v>377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</row>
    <row r="2" spans="1:34" ht="18.75" customHeight="1" x14ac:dyDescent="0.25">
      <c r="A2" s="359">
        <v>2022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</row>
    <row r="3" spans="1:34" ht="12" customHeight="1" x14ac:dyDescent="0.25">
      <c r="A3" s="360" t="s">
        <v>522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</row>
    <row r="4" spans="1:34" x14ac:dyDescent="0.25">
      <c r="A4" s="361" t="s">
        <v>523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</row>
    <row r="5" spans="1:34" ht="12" customHeight="1" x14ac:dyDescent="0.25">
      <c r="A5" s="362" t="s">
        <v>624</v>
      </c>
      <c r="B5" s="362" t="s">
        <v>524</v>
      </c>
      <c r="C5" s="362" t="s">
        <v>609</v>
      </c>
      <c r="D5" s="363" t="s">
        <v>610</v>
      </c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</row>
    <row r="6" spans="1:34" s="160" customFormat="1" ht="12.75" customHeight="1" x14ac:dyDescent="0.25">
      <c r="A6" s="362"/>
      <c r="B6" s="362"/>
      <c r="C6" s="362"/>
      <c r="D6" s="246" t="s">
        <v>611</v>
      </c>
      <c r="E6" s="246" t="s">
        <v>612</v>
      </c>
      <c r="F6" s="246" t="s">
        <v>613</v>
      </c>
      <c r="G6" s="246" t="s">
        <v>606</v>
      </c>
      <c r="H6" s="246" t="s">
        <v>615</v>
      </c>
      <c r="I6" s="246" t="s">
        <v>616</v>
      </c>
      <c r="J6" s="246" t="s">
        <v>617</v>
      </c>
      <c r="K6" s="246" t="s">
        <v>618</v>
      </c>
      <c r="L6" s="246" t="s">
        <v>619</v>
      </c>
      <c r="M6" s="246" t="s">
        <v>620</v>
      </c>
      <c r="N6" s="246" t="s">
        <v>621</v>
      </c>
      <c r="O6" s="246" t="s">
        <v>622</v>
      </c>
      <c r="P6" s="247" t="s">
        <v>623</v>
      </c>
    </row>
    <row r="7" spans="1:34" x14ac:dyDescent="0.25">
      <c r="A7" s="134" t="s">
        <v>444</v>
      </c>
      <c r="B7" s="134"/>
      <c r="C7" s="166"/>
      <c r="D7" s="135"/>
      <c r="E7" s="161"/>
      <c r="F7" s="162"/>
      <c r="G7" s="149"/>
      <c r="H7" s="149"/>
      <c r="I7" s="149"/>
      <c r="J7" s="149"/>
      <c r="K7" s="149"/>
      <c r="L7" s="149"/>
      <c r="M7" s="149"/>
      <c r="N7" s="149"/>
      <c r="O7" s="149"/>
      <c r="P7" s="163"/>
    </row>
    <row r="8" spans="1:34" x14ac:dyDescent="0.25">
      <c r="A8" s="136" t="s">
        <v>445</v>
      </c>
      <c r="B8" s="164">
        <v>1036521587.3079599</v>
      </c>
      <c r="C8" s="164">
        <v>1065132806.9047198</v>
      </c>
      <c r="D8" s="164">
        <v>88940999.540000007</v>
      </c>
      <c r="E8" s="164">
        <v>68824902.480000004</v>
      </c>
      <c r="F8" s="164">
        <v>80540408.030000001</v>
      </c>
      <c r="G8" s="164">
        <v>83812657.730000004</v>
      </c>
      <c r="H8" s="164">
        <v>79425126.410000011</v>
      </c>
      <c r="I8" s="164">
        <v>133859287.93000001</v>
      </c>
      <c r="J8" s="164">
        <v>80817260.980000004</v>
      </c>
      <c r="K8" s="164">
        <v>75599866.99000001</v>
      </c>
      <c r="L8" s="164">
        <f t="shared" ref="L8:P8" si="0">L9+L10+L11+L12+L13</f>
        <v>0</v>
      </c>
      <c r="M8" s="164">
        <f t="shared" si="0"/>
        <v>0</v>
      </c>
      <c r="N8" s="164">
        <f t="shared" si="0"/>
        <v>0</v>
      </c>
      <c r="O8" s="164">
        <f t="shared" si="0"/>
        <v>0</v>
      </c>
      <c r="P8" s="164">
        <f t="shared" si="0"/>
        <v>691820510.09000003</v>
      </c>
      <c r="Q8" s="167"/>
    </row>
    <row r="9" spans="1:34" x14ac:dyDescent="0.25">
      <c r="A9" s="132" t="s">
        <v>446</v>
      </c>
      <c r="B9" s="142">
        <v>757385634.01199996</v>
      </c>
      <c r="C9" s="142">
        <v>779387817.0891999</v>
      </c>
      <c r="D9" s="146">
        <v>73304502.150000006</v>
      </c>
      <c r="E9" s="146">
        <v>62868437.630000003</v>
      </c>
      <c r="F9" s="146">
        <v>64271829.580000006</v>
      </c>
      <c r="G9" s="146">
        <v>62888588.219999999</v>
      </c>
      <c r="H9" s="142">
        <v>62618054.719999999</v>
      </c>
      <c r="I9" s="142">
        <v>66926827.649999999</v>
      </c>
      <c r="J9" s="142">
        <v>64127929.460000001</v>
      </c>
      <c r="K9" s="142">
        <v>64975350.829999998</v>
      </c>
      <c r="L9" s="142"/>
      <c r="M9" s="142"/>
      <c r="N9" s="142"/>
      <c r="O9" s="142"/>
      <c r="P9" s="142">
        <f>SUM(D9:O9)</f>
        <v>521981520.23999995</v>
      </c>
    </row>
    <row r="10" spans="1:34" ht="14.25" customHeight="1" x14ac:dyDescent="0.25">
      <c r="A10" s="132" t="s">
        <v>447</v>
      </c>
      <c r="B10" s="133">
        <v>41841218</v>
      </c>
      <c r="C10" s="133">
        <v>48389685.279999986</v>
      </c>
      <c r="D10" s="146">
        <v>1776290.65</v>
      </c>
      <c r="E10" s="146">
        <v>1675022.31</v>
      </c>
      <c r="F10" s="146">
        <v>2637614.5499999998</v>
      </c>
      <c r="G10" s="146">
        <v>1870932.45</v>
      </c>
      <c r="H10" s="142">
        <v>2860224.45</v>
      </c>
      <c r="I10" s="142">
        <v>2674816.96</v>
      </c>
      <c r="J10" s="142">
        <v>1857090.78</v>
      </c>
      <c r="K10" s="142">
        <v>2567616.79</v>
      </c>
      <c r="L10" s="142"/>
      <c r="M10" s="142"/>
      <c r="N10" s="142"/>
      <c r="O10" s="142"/>
      <c r="P10" s="142">
        <f t="shared" ref="P10:P13" si="1">SUM(D10:O10)</f>
        <v>17919608.940000001</v>
      </c>
    </row>
    <row r="11" spans="1:34" ht="12" customHeight="1" x14ac:dyDescent="0.25">
      <c r="A11" s="132" t="s">
        <v>448</v>
      </c>
      <c r="B11" s="133">
        <v>0</v>
      </c>
      <c r="C11" s="133">
        <v>0</v>
      </c>
      <c r="D11" s="146">
        <v>0</v>
      </c>
      <c r="E11" s="146">
        <v>0</v>
      </c>
      <c r="F11" s="146">
        <v>0</v>
      </c>
      <c r="G11" s="146">
        <v>0</v>
      </c>
      <c r="H11" s="142">
        <v>0</v>
      </c>
      <c r="I11" s="142">
        <v>0</v>
      </c>
      <c r="J11" s="142">
        <v>0</v>
      </c>
      <c r="K11" s="142">
        <v>0</v>
      </c>
      <c r="L11" s="142"/>
      <c r="M11" s="142"/>
      <c r="N11" s="142"/>
      <c r="O11" s="142"/>
      <c r="P11" s="142">
        <f t="shared" si="1"/>
        <v>0</v>
      </c>
    </row>
    <row r="12" spans="1:34" x14ac:dyDescent="0.25">
      <c r="A12" s="132" t="s">
        <v>449</v>
      </c>
      <c r="B12" s="133">
        <v>136659928.79999998</v>
      </c>
      <c r="C12" s="133">
        <v>136679353.19999999</v>
      </c>
      <c r="D12" s="146">
        <v>6362346.0800000001</v>
      </c>
      <c r="E12" s="146">
        <v>4280114.4399999995</v>
      </c>
      <c r="F12" s="146">
        <v>5816819.4799999995</v>
      </c>
      <c r="G12" s="146">
        <v>3431128.58</v>
      </c>
      <c r="H12" s="142">
        <v>6130986.8100000005</v>
      </c>
      <c r="I12" s="142">
        <v>56538901.900000006</v>
      </c>
      <c r="J12" s="142">
        <v>7042520.1600000001</v>
      </c>
      <c r="K12" s="142">
        <v>8056899.3699999992</v>
      </c>
      <c r="L12" s="142"/>
      <c r="M12" s="142"/>
      <c r="N12" s="142"/>
      <c r="O12" s="142"/>
      <c r="P12" s="142">
        <f t="shared" si="1"/>
        <v>97659716.820000008</v>
      </c>
    </row>
    <row r="13" spans="1:34" ht="15" customHeight="1" x14ac:dyDescent="0.3">
      <c r="A13" s="132" t="s">
        <v>450</v>
      </c>
      <c r="B13" s="133">
        <v>100634806.49595998</v>
      </c>
      <c r="C13" s="133">
        <v>100675951.33552</v>
      </c>
      <c r="D13" s="147">
        <v>7497860.6600000001</v>
      </c>
      <c r="E13" s="147">
        <v>1328.1</v>
      </c>
      <c r="F13" s="147">
        <v>7814144.4200000009</v>
      </c>
      <c r="G13" s="147">
        <v>15622008.48</v>
      </c>
      <c r="H13" s="142">
        <v>7815860.4300000006</v>
      </c>
      <c r="I13" s="142">
        <v>7718741.4199999999</v>
      </c>
      <c r="J13" s="142">
        <v>7789720.5800000001</v>
      </c>
      <c r="K13" s="142">
        <v>0</v>
      </c>
      <c r="L13" s="142"/>
      <c r="M13" s="142"/>
      <c r="N13" s="142"/>
      <c r="O13" s="142"/>
      <c r="P13" s="142">
        <f t="shared" si="1"/>
        <v>54259664.090000004</v>
      </c>
      <c r="Q13" s="15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</row>
    <row r="14" spans="1:34" ht="15" customHeight="1" x14ac:dyDescent="0.3">
      <c r="A14" s="136" t="s">
        <v>451</v>
      </c>
      <c r="B14" s="137">
        <v>685638298.03309989</v>
      </c>
      <c r="C14" s="137">
        <v>614265107.10553336</v>
      </c>
      <c r="D14" s="137">
        <v>21240938.370000001</v>
      </c>
      <c r="E14" s="137">
        <v>21530460.469999999</v>
      </c>
      <c r="F14" s="137">
        <v>29594875.580000002</v>
      </c>
      <c r="G14" s="137">
        <v>23486300.939999998</v>
      </c>
      <c r="H14" s="137">
        <v>29511912.849999998</v>
      </c>
      <c r="I14" s="137">
        <v>32854630.879999999</v>
      </c>
      <c r="J14" s="137">
        <v>43823620.229999997</v>
      </c>
      <c r="K14" s="137">
        <v>36097802.269999996</v>
      </c>
      <c r="L14" s="137">
        <f t="shared" ref="L14:O14" si="2">L15+L16+L17+L18+L19+L20+L21+L22+L23</f>
        <v>0</v>
      </c>
      <c r="M14" s="137">
        <f t="shared" si="2"/>
        <v>0</v>
      </c>
      <c r="N14" s="137">
        <f t="shared" si="2"/>
        <v>0</v>
      </c>
      <c r="O14" s="137">
        <f t="shared" si="2"/>
        <v>0</v>
      </c>
      <c r="P14" s="137">
        <f>SUM(P15:P23)</f>
        <v>238140541.59</v>
      </c>
      <c r="Q14" s="158"/>
      <c r="S14" s="15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</row>
    <row r="15" spans="1:34" x14ac:dyDescent="0.25">
      <c r="A15" s="132" t="s">
        <v>452</v>
      </c>
      <c r="B15" s="133">
        <v>31720806.130000003</v>
      </c>
      <c r="C15" s="133">
        <v>30982309</v>
      </c>
      <c r="D15" s="146">
        <v>1245097.2100000002</v>
      </c>
      <c r="E15" s="146">
        <v>1768203.79</v>
      </c>
      <c r="F15" s="146">
        <v>2096241.4400000002</v>
      </c>
      <c r="G15" s="146">
        <v>1427836.87</v>
      </c>
      <c r="H15" s="146">
        <v>1682754.73</v>
      </c>
      <c r="I15" s="146">
        <v>2094206.81</v>
      </c>
      <c r="J15" s="146">
        <v>6900324.3900000006</v>
      </c>
      <c r="K15" s="146">
        <v>1522970.7799999998</v>
      </c>
      <c r="L15" s="146"/>
      <c r="M15" s="146"/>
      <c r="N15" s="146"/>
      <c r="O15" s="146"/>
      <c r="P15" s="133">
        <f t="shared" ref="P15:P71" si="3">SUM(D15:O15)</f>
        <v>18737636.020000003</v>
      </c>
    </row>
    <row r="16" spans="1:34" x14ac:dyDescent="0.25">
      <c r="A16" s="132" t="s">
        <v>453</v>
      </c>
      <c r="B16" s="133">
        <v>123803995.80000001</v>
      </c>
      <c r="C16" s="133">
        <v>103632167.80000001</v>
      </c>
      <c r="D16" s="146">
        <v>331037.2</v>
      </c>
      <c r="E16" s="146">
        <v>372424.99</v>
      </c>
      <c r="F16" s="146">
        <v>474801</v>
      </c>
      <c r="G16" s="146">
        <v>429815</v>
      </c>
      <c r="H16" s="146">
        <v>1080993.28</v>
      </c>
      <c r="I16" s="146">
        <v>1356226.24</v>
      </c>
      <c r="J16" s="146">
        <v>1495028.52</v>
      </c>
      <c r="K16" s="146">
        <v>1526130.14</v>
      </c>
      <c r="L16" s="146"/>
      <c r="M16" s="146"/>
      <c r="N16" s="146"/>
      <c r="O16" s="146"/>
      <c r="P16" s="133">
        <f t="shared" si="3"/>
        <v>7066456.3700000001</v>
      </c>
    </row>
    <row r="17" spans="1:18" x14ac:dyDescent="0.25">
      <c r="A17" s="132" t="s">
        <v>454</v>
      </c>
      <c r="B17" s="133">
        <v>20359754</v>
      </c>
      <c r="C17" s="133">
        <v>20385254</v>
      </c>
      <c r="D17" s="146">
        <v>685009.36</v>
      </c>
      <c r="E17" s="146">
        <v>326900</v>
      </c>
      <c r="F17" s="146">
        <v>583350</v>
      </c>
      <c r="G17" s="146">
        <v>203300</v>
      </c>
      <c r="H17" s="146">
        <v>402250</v>
      </c>
      <c r="I17" s="146">
        <v>238250</v>
      </c>
      <c r="J17" s="146">
        <v>312000</v>
      </c>
      <c r="K17" s="146">
        <v>3381533.4499999997</v>
      </c>
      <c r="L17" s="146"/>
      <c r="M17" s="146"/>
      <c r="N17" s="146"/>
      <c r="O17" s="146"/>
      <c r="P17" s="133">
        <f t="shared" si="3"/>
        <v>6132592.8099999996</v>
      </c>
    </row>
    <row r="18" spans="1:18" x14ac:dyDescent="0.25">
      <c r="A18" s="132" t="s">
        <v>455</v>
      </c>
      <c r="B18" s="133">
        <v>9662000</v>
      </c>
      <c r="C18" s="133">
        <v>9662000</v>
      </c>
      <c r="D18" s="146">
        <v>159913</v>
      </c>
      <c r="E18" s="146">
        <v>16760</v>
      </c>
      <c r="F18" s="146">
        <v>17860</v>
      </c>
      <c r="G18" s="146">
        <v>13980</v>
      </c>
      <c r="H18" s="146">
        <v>31820</v>
      </c>
      <c r="I18" s="146">
        <v>22605</v>
      </c>
      <c r="J18" s="146">
        <v>612074.31000000006</v>
      </c>
      <c r="K18" s="146">
        <v>148255</v>
      </c>
      <c r="L18" s="146"/>
      <c r="M18" s="146"/>
      <c r="N18" s="146"/>
      <c r="O18" s="146"/>
      <c r="P18" s="133">
        <f t="shared" si="3"/>
        <v>1023267.31</v>
      </c>
    </row>
    <row r="19" spans="1:18" x14ac:dyDescent="0.25">
      <c r="A19" s="132" t="s">
        <v>456</v>
      </c>
      <c r="B19" s="133">
        <v>176678287.37949997</v>
      </c>
      <c r="C19" s="133">
        <v>157299756.40960002</v>
      </c>
      <c r="D19" s="146">
        <v>5123442.29</v>
      </c>
      <c r="E19" s="146">
        <v>8878403.8699999992</v>
      </c>
      <c r="F19" s="146">
        <v>9332363.3399999999</v>
      </c>
      <c r="G19" s="146">
        <v>8528877.0999999996</v>
      </c>
      <c r="H19" s="146">
        <v>15120254.790000001</v>
      </c>
      <c r="I19" s="146">
        <v>12433607.879999999</v>
      </c>
      <c r="J19" s="146">
        <v>8719908.2599999998</v>
      </c>
      <c r="K19" s="146">
        <v>10078189.83</v>
      </c>
      <c r="L19" s="146"/>
      <c r="M19" s="146"/>
      <c r="N19" s="146"/>
      <c r="O19" s="146"/>
      <c r="P19" s="133">
        <f t="shared" si="3"/>
        <v>78215047.359999999</v>
      </c>
    </row>
    <row r="20" spans="1:18" x14ac:dyDescent="0.25">
      <c r="A20" s="132" t="s">
        <v>457</v>
      </c>
      <c r="B20" s="133">
        <v>118817833.45999999</v>
      </c>
      <c r="C20" s="133">
        <v>101229567.66</v>
      </c>
      <c r="D20" s="146">
        <v>5468078.2700000005</v>
      </c>
      <c r="E20" s="146">
        <v>5467602.6699999999</v>
      </c>
      <c r="F20" s="146">
        <v>12904212.050000001</v>
      </c>
      <c r="G20" s="146">
        <v>7954710.7000000002</v>
      </c>
      <c r="H20" s="146">
        <v>7948396.4999999991</v>
      </c>
      <c r="I20" s="146">
        <v>7955301.2299999995</v>
      </c>
      <c r="J20" s="146">
        <v>7952720.4699999988</v>
      </c>
      <c r="K20" s="146">
        <v>7952279.8499999996</v>
      </c>
      <c r="L20" s="146"/>
      <c r="M20" s="146"/>
      <c r="N20" s="146"/>
      <c r="O20" s="146"/>
      <c r="P20" s="133">
        <f>SUM(D20:O20)</f>
        <v>63603301.739999995</v>
      </c>
      <c r="Q20" s="158"/>
    </row>
    <row r="21" spans="1:18" ht="25.5" x14ac:dyDescent="0.25">
      <c r="A21" s="132" t="s">
        <v>458</v>
      </c>
      <c r="B21" s="133">
        <v>48552264.263600007</v>
      </c>
      <c r="C21" s="133">
        <v>36027264.596933335</v>
      </c>
      <c r="D21" s="146">
        <v>255822.37</v>
      </c>
      <c r="E21" s="146">
        <v>759357.09</v>
      </c>
      <c r="F21" s="146">
        <v>543558.68000000005</v>
      </c>
      <c r="G21" s="146">
        <v>1563268.8499999999</v>
      </c>
      <c r="H21" s="146">
        <v>802619.47</v>
      </c>
      <c r="I21" s="146">
        <v>1017188.65</v>
      </c>
      <c r="J21" s="146">
        <v>1604453.98</v>
      </c>
      <c r="K21" s="146">
        <v>443783.99</v>
      </c>
      <c r="L21" s="146"/>
      <c r="M21" s="146"/>
      <c r="N21" s="146"/>
      <c r="O21" s="146"/>
      <c r="P21" s="133">
        <f t="shared" si="3"/>
        <v>6990053.0800000001</v>
      </c>
    </row>
    <row r="22" spans="1:18" ht="25.5" x14ac:dyDescent="0.25">
      <c r="A22" s="132" t="s">
        <v>459</v>
      </c>
      <c r="B22" s="133">
        <v>156043357</v>
      </c>
      <c r="C22" s="133">
        <v>152338987.639</v>
      </c>
      <c r="D22" s="147">
        <v>7972538.6699999999</v>
      </c>
      <c r="E22" s="147">
        <v>3858828.0599999996</v>
      </c>
      <c r="F22" s="147">
        <v>3379452.0700000003</v>
      </c>
      <c r="G22" s="147">
        <v>2997752.92</v>
      </c>
      <c r="H22" s="147">
        <v>2369537.2000000002</v>
      </c>
      <c r="I22" s="147">
        <v>7264643.2700000005</v>
      </c>
      <c r="J22" s="147">
        <v>15811098.5</v>
      </c>
      <c r="K22" s="147">
        <v>10910237.730000002</v>
      </c>
      <c r="L22" s="147"/>
      <c r="M22" s="147"/>
      <c r="N22" s="147"/>
      <c r="O22" s="147"/>
      <c r="P22" s="142">
        <f t="shared" si="3"/>
        <v>54564088.420000002</v>
      </c>
    </row>
    <row r="23" spans="1:18" x14ac:dyDescent="0.25">
      <c r="A23" s="132" t="s">
        <v>460</v>
      </c>
      <c r="B23" s="133">
        <v>0</v>
      </c>
      <c r="C23" s="133">
        <v>2707800</v>
      </c>
      <c r="D23" s="146">
        <v>0</v>
      </c>
      <c r="E23" s="146">
        <v>81980</v>
      </c>
      <c r="F23" s="146">
        <v>263037</v>
      </c>
      <c r="G23" s="146">
        <v>366759.5</v>
      </c>
      <c r="H23" s="146">
        <v>73286.880000000005</v>
      </c>
      <c r="I23" s="146">
        <v>472601.8</v>
      </c>
      <c r="J23" s="146">
        <v>416011.8</v>
      </c>
      <c r="K23" s="146">
        <v>134421.5</v>
      </c>
      <c r="L23" s="146"/>
      <c r="M23" s="146"/>
      <c r="N23" s="146"/>
      <c r="O23" s="146"/>
      <c r="P23" s="133">
        <f t="shared" si="3"/>
        <v>1808098.48</v>
      </c>
    </row>
    <row r="24" spans="1:18" x14ac:dyDescent="0.25">
      <c r="A24" s="136" t="s">
        <v>461</v>
      </c>
      <c r="B24" s="137">
        <v>77177010.019999996</v>
      </c>
      <c r="C24" s="137">
        <v>58030735.25999999</v>
      </c>
      <c r="D24" s="137">
        <v>1252798.29</v>
      </c>
      <c r="E24" s="137">
        <v>2898410.2300000004</v>
      </c>
      <c r="F24" s="137">
        <v>1764677.19</v>
      </c>
      <c r="G24" s="137">
        <v>2274571.6</v>
      </c>
      <c r="H24" s="137">
        <v>1708219.78</v>
      </c>
      <c r="I24" s="137">
        <v>3731261.45</v>
      </c>
      <c r="J24" s="137">
        <v>2063185.77</v>
      </c>
      <c r="K24" s="137">
        <v>1547945.5999999999</v>
      </c>
      <c r="L24" s="137">
        <f t="shared" ref="L24:O24" si="4">SUM(L25:L33)</f>
        <v>0</v>
      </c>
      <c r="M24" s="137">
        <f t="shared" si="4"/>
        <v>0</v>
      </c>
      <c r="N24" s="137">
        <f t="shared" si="4"/>
        <v>0</v>
      </c>
      <c r="O24" s="137">
        <f t="shared" si="4"/>
        <v>0</v>
      </c>
      <c r="P24" s="164">
        <f>SUM(D24:O24)</f>
        <v>17241069.91</v>
      </c>
      <c r="Q24" s="137"/>
      <c r="R24" s="158"/>
    </row>
    <row r="25" spans="1:18" x14ac:dyDescent="0.25">
      <c r="A25" s="132" t="s">
        <v>462</v>
      </c>
      <c r="B25" s="133">
        <v>8214601.9800000004</v>
      </c>
      <c r="C25" s="133">
        <v>7541199.9799999995</v>
      </c>
      <c r="D25" s="147">
        <v>171319.47</v>
      </c>
      <c r="E25" s="147">
        <v>235475.9</v>
      </c>
      <c r="F25" s="147">
        <v>240082.43</v>
      </c>
      <c r="G25" s="147">
        <v>96947.19</v>
      </c>
      <c r="H25" s="147">
        <v>306002.05</v>
      </c>
      <c r="I25" s="147">
        <v>340446.15</v>
      </c>
      <c r="J25" s="147">
        <v>183935.31</v>
      </c>
      <c r="K25" s="147">
        <v>223267.87</v>
      </c>
      <c r="L25" s="147"/>
      <c r="M25" s="147"/>
      <c r="N25" s="147"/>
      <c r="O25" s="147"/>
      <c r="P25" s="142">
        <f t="shared" si="3"/>
        <v>1797476.37</v>
      </c>
    </row>
    <row r="26" spans="1:18" x14ac:dyDescent="0.25">
      <c r="A26" s="132" t="s">
        <v>463</v>
      </c>
      <c r="B26" s="133">
        <v>2183400</v>
      </c>
      <c r="C26" s="133">
        <v>1548400</v>
      </c>
      <c r="D26" s="147">
        <v>0</v>
      </c>
      <c r="E26" s="147">
        <v>59000</v>
      </c>
      <c r="F26" s="147">
        <v>0</v>
      </c>
      <c r="G26" s="147">
        <v>0</v>
      </c>
      <c r="H26" s="147">
        <v>0</v>
      </c>
      <c r="I26" s="147">
        <v>110330</v>
      </c>
      <c r="J26" s="147">
        <v>0</v>
      </c>
      <c r="K26" s="147">
        <v>0</v>
      </c>
      <c r="L26" s="147"/>
      <c r="M26" s="147"/>
      <c r="N26" s="147"/>
      <c r="O26" s="147"/>
      <c r="P26" s="142">
        <f t="shared" si="3"/>
        <v>169330</v>
      </c>
    </row>
    <row r="27" spans="1:18" x14ac:dyDescent="0.25">
      <c r="A27" s="132" t="s">
        <v>464</v>
      </c>
      <c r="B27" s="133">
        <v>5147569.5</v>
      </c>
      <c r="C27" s="133">
        <v>5147569.5</v>
      </c>
      <c r="D27" s="147">
        <v>0</v>
      </c>
      <c r="E27" s="147">
        <v>450129.2</v>
      </c>
      <c r="F27" s="147">
        <v>127920.4</v>
      </c>
      <c r="G27" s="147">
        <v>11100</v>
      </c>
      <c r="H27" s="147">
        <v>0</v>
      </c>
      <c r="I27" s="147">
        <v>471454.25</v>
      </c>
      <c r="J27" s="147">
        <v>342988.24</v>
      </c>
      <c r="K27" s="147">
        <v>202927.5</v>
      </c>
      <c r="L27" s="147"/>
      <c r="M27" s="147"/>
      <c r="N27" s="147"/>
      <c r="O27" s="147"/>
      <c r="P27" s="142">
        <f t="shared" si="3"/>
        <v>1606519.59</v>
      </c>
    </row>
    <row r="28" spans="1:18" x14ac:dyDescent="0.25">
      <c r="A28" s="132" t="s">
        <v>465</v>
      </c>
      <c r="B28" s="133">
        <v>164403.04000000004</v>
      </c>
      <c r="C28" s="133">
        <v>364403.03999999992</v>
      </c>
      <c r="D28" s="147">
        <v>0</v>
      </c>
      <c r="E28" s="147">
        <v>0</v>
      </c>
      <c r="F28" s="147">
        <v>0</v>
      </c>
      <c r="G28" s="147">
        <v>42968.26</v>
      </c>
      <c r="H28" s="146">
        <v>0</v>
      </c>
      <c r="I28" s="146">
        <v>72105.63</v>
      </c>
      <c r="J28" s="146">
        <v>0</v>
      </c>
      <c r="K28" s="146">
        <v>0</v>
      </c>
      <c r="L28" s="146"/>
      <c r="M28" s="146"/>
      <c r="N28" s="146"/>
      <c r="O28" s="146"/>
      <c r="P28" s="133">
        <f t="shared" si="3"/>
        <v>115073.89000000001</v>
      </c>
    </row>
    <row r="29" spans="1:18" x14ac:dyDescent="0.25">
      <c r="A29" s="132" t="s">
        <v>466</v>
      </c>
      <c r="B29" s="133">
        <v>1584362.0000000002</v>
      </c>
      <c r="C29" s="133">
        <v>1404362.0000000002</v>
      </c>
      <c r="D29" s="147">
        <v>48928.53</v>
      </c>
      <c r="E29" s="147">
        <v>200</v>
      </c>
      <c r="F29" s="147">
        <v>10800.01</v>
      </c>
      <c r="G29" s="147">
        <v>893.09</v>
      </c>
      <c r="H29" s="147">
        <v>67142</v>
      </c>
      <c r="I29" s="147">
        <v>26019</v>
      </c>
      <c r="J29" s="147">
        <v>42697.81</v>
      </c>
      <c r="K29" s="147">
        <v>29000</v>
      </c>
      <c r="L29" s="147"/>
      <c r="M29" s="147"/>
      <c r="N29" s="147"/>
      <c r="O29" s="147"/>
      <c r="P29" s="142">
        <f>SUM(D29:O29)</f>
        <v>225680.44</v>
      </c>
      <c r="Q29" t="s">
        <v>525</v>
      </c>
    </row>
    <row r="30" spans="1:18" ht="20.25" customHeight="1" x14ac:dyDescent="0.25">
      <c r="A30" s="132" t="s">
        <v>467</v>
      </c>
      <c r="B30" s="133">
        <v>4040000</v>
      </c>
      <c r="C30" s="133">
        <v>3970000</v>
      </c>
      <c r="D30" s="147">
        <v>9855.43</v>
      </c>
      <c r="E30" s="147">
        <v>25019.040000000001</v>
      </c>
      <c r="F30" s="147">
        <v>12734.71</v>
      </c>
      <c r="G30" s="147">
        <v>14445.6</v>
      </c>
      <c r="H30" s="147">
        <v>21505.9</v>
      </c>
      <c r="I30" s="147">
        <v>6413.4</v>
      </c>
      <c r="J30" s="147">
        <v>216209.39</v>
      </c>
      <c r="K30" s="147">
        <v>0</v>
      </c>
      <c r="L30" s="147"/>
      <c r="M30" s="147"/>
      <c r="N30" s="147"/>
      <c r="O30" s="147"/>
      <c r="P30" s="142">
        <f t="shared" si="3"/>
        <v>306183.46999999997</v>
      </c>
    </row>
    <row r="31" spans="1:18" ht="25.5" x14ac:dyDescent="0.25">
      <c r="A31" s="132" t="s">
        <v>468</v>
      </c>
      <c r="B31" s="133">
        <v>20704243.039999999</v>
      </c>
      <c r="C31" s="133">
        <v>18234242.999999993</v>
      </c>
      <c r="D31" s="147">
        <v>896081.05999999994</v>
      </c>
      <c r="E31" s="147">
        <v>977511.30999999994</v>
      </c>
      <c r="F31" s="147">
        <v>1144321.94</v>
      </c>
      <c r="G31" s="147">
        <v>1221932.77</v>
      </c>
      <c r="H31" s="147">
        <v>1060684.31</v>
      </c>
      <c r="I31" s="147">
        <v>1065172.6299999999</v>
      </c>
      <c r="J31" s="147">
        <v>1092053.0999999999</v>
      </c>
      <c r="K31" s="147">
        <v>978711.83</v>
      </c>
      <c r="L31" s="147"/>
      <c r="M31" s="147"/>
      <c r="N31" s="147"/>
      <c r="O31" s="147"/>
      <c r="P31" s="142">
        <f t="shared" si="3"/>
        <v>8436468.9499999993</v>
      </c>
    </row>
    <row r="32" spans="1:18" ht="21.75" customHeight="1" x14ac:dyDescent="0.25">
      <c r="A32" s="132" t="s">
        <v>469</v>
      </c>
      <c r="B32" s="142">
        <v>0</v>
      </c>
      <c r="C32" s="142">
        <v>0</v>
      </c>
      <c r="D32" s="147">
        <v>0</v>
      </c>
      <c r="E32" s="147">
        <v>0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47"/>
      <c r="M32" s="147"/>
      <c r="N32" s="147"/>
      <c r="O32" s="147"/>
      <c r="P32" s="142">
        <f t="shared" si="3"/>
        <v>0</v>
      </c>
    </row>
    <row r="33" spans="1:17" x14ac:dyDescent="0.25">
      <c r="A33" s="132" t="s">
        <v>470</v>
      </c>
      <c r="B33" s="133">
        <v>35138430.459999993</v>
      </c>
      <c r="C33" s="133">
        <v>19820557.739999998</v>
      </c>
      <c r="D33" s="147">
        <v>126613.8</v>
      </c>
      <c r="E33" s="147">
        <v>1151074.78</v>
      </c>
      <c r="F33" s="147">
        <v>228817.69999999998</v>
      </c>
      <c r="G33" s="147">
        <v>886284.69000000006</v>
      </c>
      <c r="H33" s="146">
        <v>252885.52000000002</v>
      </c>
      <c r="I33" s="146">
        <v>1639320.3900000001</v>
      </c>
      <c r="J33" s="146">
        <v>185301.92</v>
      </c>
      <c r="K33" s="146">
        <v>114038.39999999999</v>
      </c>
      <c r="L33" s="146"/>
      <c r="M33" s="146"/>
      <c r="N33" s="146"/>
      <c r="O33" s="146"/>
      <c r="P33" s="142">
        <f t="shared" si="3"/>
        <v>4584337.2000000011</v>
      </c>
    </row>
    <row r="34" spans="1:17" x14ac:dyDescent="0.25">
      <c r="A34" s="136" t="s">
        <v>471</v>
      </c>
      <c r="B34" s="137">
        <v>31640789.585999999</v>
      </c>
      <c r="C34" s="137">
        <v>1233156670.0080001</v>
      </c>
      <c r="D34" s="137">
        <v>2319025</v>
      </c>
      <c r="E34" s="137">
        <v>1783700</v>
      </c>
      <c r="F34" s="137">
        <v>2376801.7000000002</v>
      </c>
      <c r="G34" s="137">
        <v>4023150.9</v>
      </c>
      <c r="H34" s="137">
        <v>629312.5</v>
      </c>
      <c r="I34" s="137">
        <v>672312.5</v>
      </c>
      <c r="J34" s="137">
        <v>1017150.74</v>
      </c>
      <c r="K34" s="137">
        <v>832312.5</v>
      </c>
      <c r="L34" s="137">
        <f t="shared" ref="L34:N34" si="5">SUM(L35:L40)</f>
        <v>0</v>
      </c>
      <c r="M34" s="137">
        <f t="shared" si="5"/>
        <v>0</v>
      </c>
      <c r="N34" s="137">
        <f t="shared" si="5"/>
        <v>0</v>
      </c>
      <c r="O34" s="137">
        <f>SUM(O35:O41)</f>
        <v>0</v>
      </c>
      <c r="P34" s="164">
        <f>SUM(D34:O34)</f>
        <v>13653765.84</v>
      </c>
    </row>
    <row r="35" spans="1:17" ht="15.75" customHeight="1" x14ac:dyDescent="0.25">
      <c r="A35" s="132" t="s">
        <v>472</v>
      </c>
      <c r="B35" s="142">
        <v>21920892</v>
      </c>
      <c r="C35" s="142">
        <v>10000000</v>
      </c>
      <c r="D35" s="147">
        <v>30000</v>
      </c>
      <c r="E35" s="147">
        <v>0</v>
      </c>
      <c r="F35" s="147">
        <v>1094864.2</v>
      </c>
      <c r="G35" s="147">
        <v>2595838.4</v>
      </c>
      <c r="H35" s="147">
        <v>202000</v>
      </c>
      <c r="I35" s="147">
        <v>245000</v>
      </c>
      <c r="J35" s="147">
        <v>556658.24</v>
      </c>
      <c r="K35" s="147">
        <v>405000</v>
      </c>
      <c r="L35" s="147"/>
      <c r="M35" s="147"/>
      <c r="N35" s="147"/>
      <c r="O35" s="147"/>
      <c r="P35" s="142">
        <f>SUM(D35:O35)</f>
        <v>5129360.84</v>
      </c>
    </row>
    <row r="36" spans="1:17" ht="23.25" customHeight="1" x14ac:dyDescent="0.25">
      <c r="A36" s="132" t="s">
        <v>473</v>
      </c>
      <c r="B36" s="142">
        <v>0</v>
      </c>
      <c r="C36" s="142">
        <v>0</v>
      </c>
      <c r="D36" s="147">
        <v>0</v>
      </c>
      <c r="E36" s="147">
        <v>0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47"/>
      <c r="M36" s="147"/>
      <c r="N36" s="147"/>
      <c r="O36" s="147"/>
      <c r="P36" s="142">
        <f t="shared" si="3"/>
        <v>0</v>
      </c>
    </row>
    <row r="37" spans="1:17" ht="22.5" customHeight="1" x14ac:dyDescent="0.25">
      <c r="A37" s="132" t="s">
        <v>474</v>
      </c>
      <c r="B37" s="142">
        <v>0</v>
      </c>
      <c r="C37" s="142">
        <v>0</v>
      </c>
      <c r="D37" s="147">
        <v>0</v>
      </c>
      <c r="E37" s="147">
        <v>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47"/>
      <c r="M37" s="147"/>
      <c r="N37" s="147"/>
      <c r="O37" s="147"/>
      <c r="P37" s="142">
        <f t="shared" si="3"/>
        <v>0</v>
      </c>
    </row>
    <row r="38" spans="1:17" ht="25.5" x14ac:dyDescent="0.25">
      <c r="A38" s="132" t="s">
        <v>475</v>
      </c>
      <c r="B38" s="142">
        <v>0</v>
      </c>
      <c r="C38" s="142">
        <v>0</v>
      </c>
      <c r="D38" s="147">
        <v>0</v>
      </c>
      <c r="E38" s="147">
        <v>0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47"/>
      <c r="M38" s="147"/>
      <c r="N38" s="147"/>
      <c r="O38" s="147"/>
      <c r="P38" s="142">
        <f t="shared" si="3"/>
        <v>0</v>
      </c>
    </row>
    <row r="39" spans="1:17" ht="25.5" x14ac:dyDescent="0.25">
      <c r="A39" s="132" t="s">
        <v>476</v>
      </c>
      <c r="B39" s="142">
        <v>0</v>
      </c>
      <c r="C39" s="142">
        <v>0</v>
      </c>
      <c r="D39" s="147">
        <v>0</v>
      </c>
      <c r="E39" s="147">
        <v>0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47"/>
      <c r="M39" s="147"/>
      <c r="N39" s="147"/>
      <c r="O39" s="147"/>
      <c r="P39" s="142">
        <f t="shared" si="3"/>
        <v>0</v>
      </c>
    </row>
    <row r="40" spans="1:17" ht="18.75" customHeight="1" x14ac:dyDescent="0.25">
      <c r="A40" s="132" t="s">
        <v>477</v>
      </c>
      <c r="B40" s="142">
        <v>9719897.5859999992</v>
      </c>
      <c r="C40" s="142">
        <v>9409215.9279999994</v>
      </c>
      <c r="D40" s="147">
        <v>2289025</v>
      </c>
      <c r="E40" s="147">
        <v>1783700</v>
      </c>
      <c r="F40" s="147">
        <v>1281937.5</v>
      </c>
      <c r="G40" s="147">
        <v>427312.5</v>
      </c>
      <c r="H40" s="147">
        <v>427312.5</v>
      </c>
      <c r="I40" s="147">
        <v>427312.5</v>
      </c>
      <c r="J40" s="147">
        <v>460492.5</v>
      </c>
      <c r="K40" s="147">
        <v>427312.5</v>
      </c>
      <c r="L40" s="147"/>
      <c r="M40" s="147"/>
      <c r="N40" s="147"/>
      <c r="O40" s="147"/>
      <c r="P40" s="142">
        <f t="shared" si="3"/>
        <v>7524405</v>
      </c>
    </row>
    <row r="41" spans="1:17" ht="25.5" x14ac:dyDescent="0.25">
      <c r="A41" s="132" t="s">
        <v>478</v>
      </c>
      <c r="B41" s="142">
        <v>0</v>
      </c>
      <c r="C41" s="142">
        <v>1213747454.0800002</v>
      </c>
      <c r="D41" s="147">
        <v>0</v>
      </c>
      <c r="E41" s="147">
        <v>0</v>
      </c>
      <c r="F41" s="147">
        <v>0</v>
      </c>
      <c r="G41" s="147">
        <v>1000000</v>
      </c>
      <c r="H41" s="147">
        <v>0</v>
      </c>
      <c r="I41" s="147">
        <v>0</v>
      </c>
      <c r="J41" s="147">
        <v>0</v>
      </c>
      <c r="K41" s="147">
        <v>0</v>
      </c>
      <c r="L41" s="147"/>
      <c r="M41" s="147"/>
      <c r="N41" s="147"/>
      <c r="O41" s="147"/>
      <c r="P41" s="142">
        <f t="shared" si="3"/>
        <v>1000000</v>
      </c>
    </row>
    <row r="42" spans="1:17" s="170" customFormat="1" x14ac:dyDescent="0.25">
      <c r="A42" s="136" t="s">
        <v>479</v>
      </c>
      <c r="B42" s="137">
        <v>79947577</v>
      </c>
      <c r="C42" s="137">
        <v>109668111</v>
      </c>
      <c r="D42" s="137">
        <v>290791.02</v>
      </c>
      <c r="E42" s="137">
        <v>792061.81</v>
      </c>
      <c r="F42" s="137">
        <v>764614.23</v>
      </c>
      <c r="G42" s="137">
        <v>467194.69</v>
      </c>
      <c r="H42" s="137">
        <v>640614.67999999993</v>
      </c>
      <c r="I42" s="137">
        <v>754774.5</v>
      </c>
      <c r="J42" s="137">
        <v>1240099.67</v>
      </c>
      <c r="K42" s="137">
        <v>7486403.6399999997</v>
      </c>
      <c r="L42" s="137">
        <f t="shared" ref="L42:O42" si="6">SUM(L49)</f>
        <v>0</v>
      </c>
      <c r="M42" s="137">
        <f t="shared" si="6"/>
        <v>0</v>
      </c>
      <c r="N42" s="137">
        <f t="shared" si="6"/>
        <v>0</v>
      </c>
      <c r="O42" s="137">
        <f t="shared" si="6"/>
        <v>0</v>
      </c>
      <c r="P42" s="164">
        <f>SUM(D42:O42)</f>
        <v>12436554.239999998</v>
      </c>
      <c r="Q42" s="169"/>
    </row>
    <row r="43" spans="1:17" x14ac:dyDescent="0.25">
      <c r="A43" s="132" t="s">
        <v>480</v>
      </c>
      <c r="B43" s="142">
        <v>0</v>
      </c>
      <c r="C43" s="142">
        <v>0</v>
      </c>
      <c r="D43" s="147">
        <v>0</v>
      </c>
      <c r="E43" s="147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7">
        <v>0</v>
      </c>
      <c r="M43" s="147">
        <v>0</v>
      </c>
      <c r="N43" s="147">
        <v>0</v>
      </c>
      <c r="O43" s="147">
        <v>0</v>
      </c>
      <c r="P43" s="142">
        <f t="shared" si="3"/>
        <v>0</v>
      </c>
      <c r="Q43" s="158"/>
    </row>
    <row r="44" spans="1:17" ht="25.5" x14ac:dyDescent="0.25">
      <c r="A44" s="132" t="s">
        <v>481</v>
      </c>
      <c r="B44" s="142">
        <v>0</v>
      </c>
      <c r="C44" s="142">
        <v>0</v>
      </c>
      <c r="D44" s="147">
        <v>0</v>
      </c>
      <c r="E44" s="147">
        <v>0</v>
      </c>
      <c r="F44" s="147">
        <v>0</v>
      </c>
      <c r="G44" s="147">
        <v>0</v>
      </c>
      <c r="H44" s="147">
        <v>0</v>
      </c>
      <c r="I44" s="147">
        <v>0</v>
      </c>
      <c r="J44" s="147">
        <v>0</v>
      </c>
      <c r="K44" s="147">
        <v>0</v>
      </c>
      <c r="L44" s="147">
        <v>0</v>
      </c>
      <c r="M44" s="147">
        <v>0</v>
      </c>
      <c r="N44" s="147">
        <v>0</v>
      </c>
      <c r="O44" s="147">
        <v>0</v>
      </c>
      <c r="P44" s="142">
        <f t="shared" si="3"/>
        <v>0</v>
      </c>
    </row>
    <row r="45" spans="1:17" ht="25.5" x14ac:dyDescent="0.25">
      <c r="A45" s="132" t="s">
        <v>482</v>
      </c>
      <c r="B45" s="142">
        <v>79947577</v>
      </c>
      <c r="C45" s="142">
        <v>109668111</v>
      </c>
      <c r="D45" s="147">
        <v>290791.02</v>
      </c>
      <c r="E45" s="147">
        <v>792061.81</v>
      </c>
      <c r="F45" s="147">
        <v>764614.23</v>
      </c>
      <c r="G45" s="147">
        <v>467194.69</v>
      </c>
      <c r="H45" s="147">
        <v>640614.67999999993</v>
      </c>
      <c r="I45" s="147">
        <v>754774.5</v>
      </c>
      <c r="J45" s="147">
        <v>1240099.67</v>
      </c>
      <c r="K45" s="147">
        <v>7486403.6399999997</v>
      </c>
      <c r="L45" s="147">
        <v>0</v>
      </c>
      <c r="M45" s="147">
        <v>0</v>
      </c>
      <c r="N45" s="147">
        <v>0</v>
      </c>
      <c r="O45" s="147">
        <v>0</v>
      </c>
      <c r="P45" s="142">
        <f t="shared" si="3"/>
        <v>12436554.239999998</v>
      </c>
    </row>
    <row r="46" spans="1:17" ht="25.5" x14ac:dyDescent="0.25">
      <c r="A46" s="132" t="s">
        <v>483</v>
      </c>
      <c r="B46" s="142">
        <v>0</v>
      </c>
      <c r="C46" s="142">
        <v>0</v>
      </c>
      <c r="D46" s="147">
        <v>0</v>
      </c>
      <c r="E46" s="147">
        <v>0</v>
      </c>
      <c r="F46" s="147">
        <v>0</v>
      </c>
      <c r="G46" s="147">
        <v>0</v>
      </c>
      <c r="H46" s="147">
        <v>0</v>
      </c>
      <c r="I46" s="147">
        <v>0</v>
      </c>
      <c r="J46" s="147">
        <v>0</v>
      </c>
      <c r="K46" s="147">
        <v>0</v>
      </c>
      <c r="L46" s="147">
        <v>0</v>
      </c>
      <c r="M46" s="147">
        <v>0</v>
      </c>
      <c r="N46" s="147">
        <v>0</v>
      </c>
      <c r="O46" s="147">
        <v>0</v>
      </c>
      <c r="P46" s="142">
        <f t="shared" si="3"/>
        <v>0</v>
      </c>
    </row>
    <row r="47" spans="1:17" ht="25.5" x14ac:dyDescent="0.25">
      <c r="A47" s="132" t="s">
        <v>484</v>
      </c>
      <c r="B47" s="142">
        <v>0</v>
      </c>
      <c r="C47" s="142">
        <v>0</v>
      </c>
      <c r="D47" s="147">
        <v>0</v>
      </c>
      <c r="E47" s="147">
        <v>0</v>
      </c>
      <c r="F47" s="147">
        <v>0</v>
      </c>
      <c r="G47" s="147">
        <v>0</v>
      </c>
      <c r="H47" s="147">
        <v>0</v>
      </c>
      <c r="I47" s="147">
        <v>0</v>
      </c>
      <c r="J47" s="147">
        <v>0</v>
      </c>
      <c r="K47" s="147">
        <v>0</v>
      </c>
      <c r="L47" s="147">
        <v>0</v>
      </c>
      <c r="M47" s="147">
        <v>0</v>
      </c>
      <c r="N47" s="147">
        <v>0</v>
      </c>
      <c r="O47" s="147">
        <v>0</v>
      </c>
      <c r="P47" s="142">
        <f t="shared" si="3"/>
        <v>0</v>
      </c>
    </row>
    <row r="48" spans="1:17" x14ac:dyDescent="0.25">
      <c r="A48" s="132" t="s">
        <v>485</v>
      </c>
      <c r="B48" s="142">
        <v>0</v>
      </c>
      <c r="C48" s="142">
        <v>0</v>
      </c>
      <c r="D48" s="147">
        <v>0</v>
      </c>
      <c r="E48" s="147">
        <v>0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47">
        <v>0</v>
      </c>
      <c r="M48" s="147">
        <v>0</v>
      </c>
      <c r="N48" s="147">
        <v>0</v>
      </c>
      <c r="O48" s="147">
        <v>0</v>
      </c>
      <c r="P48" s="142">
        <f t="shared" si="3"/>
        <v>0</v>
      </c>
    </row>
    <row r="49" spans="1:17" ht="25.5" x14ac:dyDescent="0.25">
      <c r="A49" s="132" t="s">
        <v>486</v>
      </c>
      <c r="B49" s="142">
        <v>0</v>
      </c>
      <c r="C49" s="142">
        <v>0</v>
      </c>
      <c r="D49" s="147">
        <v>0</v>
      </c>
      <c r="E49" s="147"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7"/>
      <c r="M49" s="147"/>
      <c r="N49" s="147"/>
      <c r="O49" s="147"/>
      <c r="P49" s="142">
        <f t="shared" si="3"/>
        <v>0</v>
      </c>
    </row>
    <row r="50" spans="1:17" s="170" customFormat="1" x14ac:dyDescent="0.25">
      <c r="A50" s="136" t="s">
        <v>487</v>
      </c>
      <c r="B50" s="137">
        <v>93697652.999999985</v>
      </c>
      <c r="C50" s="137">
        <v>90165153.329999998</v>
      </c>
      <c r="D50" s="137">
        <v>14431889.25</v>
      </c>
      <c r="E50" s="137">
        <v>2215860.13</v>
      </c>
      <c r="F50" s="137">
        <v>868815.91</v>
      </c>
      <c r="G50" s="137">
        <v>1213762.01</v>
      </c>
      <c r="H50" s="137">
        <v>3518006.93</v>
      </c>
      <c r="I50" s="137">
        <v>1936380</v>
      </c>
      <c r="J50" s="137">
        <v>303139</v>
      </c>
      <c r="K50" s="137">
        <v>711002.51</v>
      </c>
      <c r="L50" s="137">
        <f t="shared" ref="L50:O50" si="7">SUM(L51:L58)</f>
        <v>0</v>
      </c>
      <c r="M50" s="137">
        <f t="shared" si="7"/>
        <v>0</v>
      </c>
      <c r="N50" s="137">
        <f t="shared" si="7"/>
        <v>0</v>
      </c>
      <c r="O50" s="137">
        <f t="shared" si="7"/>
        <v>0</v>
      </c>
      <c r="P50" s="164">
        <f>SUM(D50:O50)</f>
        <v>25198855.740000002</v>
      </c>
      <c r="Q50" s="171"/>
    </row>
    <row r="51" spans="1:17" x14ac:dyDescent="0.25">
      <c r="A51" s="132" t="s">
        <v>488</v>
      </c>
      <c r="B51" s="142">
        <v>62985533.999999993</v>
      </c>
      <c r="C51" s="142">
        <v>58735533.879999995</v>
      </c>
      <c r="D51" s="147">
        <v>9585654.5600000005</v>
      </c>
      <c r="E51" s="147">
        <v>563532.13</v>
      </c>
      <c r="F51" s="147">
        <v>782439.91</v>
      </c>
      <c r="G51" s="147">
        <v>853246.01</v>
      </c>
      <c r="H51" s="147">
        <v>2471006.9300000002</v>
      </c>
      <c r="I51" s="147">
        <v>1641734</v>
      </c>
      <c r="J51" s="147">
        <v>58292</v>
      </c>
      <c r="K51" s="147">
        <v>519896.79</v>
      </c>
      <c r="L51" s="147"/>
      <c r="M51" s="147"/>
      <c r="N51" s="147"/>
      <c r="O51" s="147"/>
      <c r="P51" s="142">
        <f t="shared" si="3"/>
        <v>16475802.33</v>
      </c>
    </row>
    <row r="52" spans="1:17" ht="22.5" customHeight="1" x14ac:dyDescent="0.25">
      <c r="A52" s="132" t="s">
        <v>489</v>
      </c>
      <c r="B52" s="142">
        <v>992753</v>
      </c>
      <c r="C52" s="142">
        <v>943253.45</v>
      </c>
      <c r="D52" s="147">
        <v>308178.78000000003</v>
      </c>
      <c r="E52" s="147">
        <v>0</v>
      </c>
      <c r="F52" s="147">
        <v>86376</v>
      </c>
      <c r="G52" s="147">
        <v>303496</v>
      </c>
      <c r="H52" s="147">
        <v>0</v>
      </c>
      <c r="I52" s="147">
        <v>294646</v>
      </c>
      <c r="J52" s="147">
        <v>151332</v>
      </c>
      <c r="K52" s="147">
        <v>18950.8</v>
      </c>
      <c r="L52" s="147"/>
      <c r="M52" s="147"/>
      <c r="N52" s="147"/>
      <c r="O52" s="147"/>
      <c r="P52" s="142">
        <f t="shared" si="3"/>
        <v>1162979.58</v>
      </c>
    </row>
    <row r="53" spans="1:17" ht="23.25" customHeight="1" x14ac:dyDescent="0.25">
      <c r="A53" s="132" t="s">
        <v>490</v>
      </c>
      <c r="B53" s="142">
        <v>0</v>
      </c>
      <c r="C53" s="142">
        <v>0</v>
      </c>
      <c r="D53" s="147">
        <v>0</v>
      </c>
      <c r="E53" s="147">
        <v>0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47"/>
      <c r="M53" s="147"/>
      <c r="N53" s="147"/>
      <c r="O53" s="147"/>
      <c r="P53" s="142">
        <f t="shared" si="3"/>
        <v>0</v>
      </c>
    </row>
    <row r="54" spans="1:17" ht="22.5" customHeight="1" x14ac:dyDescent="0.25">
      <c r="A54" s="132" t="s">
        <v>491</v>
      </c>
      <c r="B54" s="142">
        <v>14899999.999999998</v>
      </c>
      <c r="C54" s="142">
        <v>13999999.999999998</v>
      </c>
      <c r="D54" s="147">
        <v>4483135.17</v>
      </c>
      <c r="E54" s="147">
        <v>492328</v>
      </c>
      <c r="F54" s="147">
        <v>0</v>
      </c>
      <c r="G54" s="147">
        <v>0</v>
      </c>
      <c r="H54" s="147">
        <v>0</v>
      </c>
      <c r="I54" s="147">
        <v>0</v>
      </c>
      <c r="J54" s="147">
        <v>0</v>
      </c>
      <c r="K54" s="147">
        <v>0</v>
      </c>
      <c r="L54" s="147"/>
      <c r="M54" s="147"/>
      <c r="N54" s="147"/>
      <c r="O54" s="147"/>
      <c r="P54" s="142">
        <f t="shared" si="3"/>
        <v>4975463.17</v>
      </c>
    </row>
    <row r="55" spans="1:17" x14ac:dyDescent="0.25">
      <c r="A55" s="132" t="s">
        <v>492</v>
      </c>
      <c r="B55" s="142">
        <v>13169366</v>
      </c>
      <c r="C55" s="142">
        <v>14836366</v>
      </c>
      <c r="D55" s="147">
        <v>54920.74</v>
      </c>
      <c r="E55" s="147">
        <v>1160000</v>
      </c>
      <c r="F55" s="147">
        <v>0</v>
      </c>
      <c r="G55" s="147">
        <v>57020</v>
      </c>
      <c r="H55" s="147">
        <v>1047000</v>
      </c>
      <c r="I55" s="147">
        <v>0</v>
      </c>
      <c r="J55" s="147">
        <v>17700</v>
      </c>
      <c r="K55" s="147">
        <v>172154.92</v>
      </c>
      <c r="L55" s="147"/>
      <c r="M55" s="147"/>
      <c r="N55" s="147"/>
      <c r="O55" s="147"/>
      <c r="P55" s="142">
        <f t="shared" si="3"/>
        <v>2508795.66</v>
      </c>
    </row>
    <row r="56" spans="1:17" x14ac:dyDescent="0.25">
      <c r="A56" s="132" t="s">
        <v>493</v>
      </c>
      <c r="B56" s="142">
        <v>1650000</v>
      </c>
      <c r="C56" s="142">
        <v>1650000</v>
      </c>
      <c r="D56" s="147">
        <v>0</v>
      </c>
      <c r="E56" s="147">
        <v>0</v>
      </c>
      <c r="F56" s="147">
        <v>0</v>
      </c>
      <c r="G56" s="147">
        <v>0</v>
      </c>
      <c r="H56" s="147">
        <v>0</v>
      </c>
      <c r="I56" s="147">
        <v>0</v>
      </c>
      <c r="J56" s="147">
        <v>75815</v>
      </c>
      <c r="K56" s="147">
        <v>0</v>
      </c>
      <c r="L56" s="147"/>
      <c r="M56" s="147"/>
      <c r="N56" s="147"/>
      <c r="O56" s="147"/>
      <c r="P56" s="142">
        <f t="shared" si="3"/>
        <v>75815</v>
      </c>
    </row>
    <row r="57" spans="1:17" x14ac:dyDescent="0.25">
      <c r="A57" s="132" t="s">
        <v>494</v>
      </c>
      <c r="B57" s="142">
        <v>0</v>
      </c>
      <c r="C57" s="142">
        <v>0</v>
      </c>
      <c r="D57" s="147">
        <v>0</v>
      </c>
      <c r="E57" s="147">
        <v>0</v>
      </c>
      <c r="F57" s="147">
        <v>0</v>
      </c>
      <c r="G57" s="147">
        <v>0</v>
      </c>
      <c r="H57" s="147">
        <v>0</v>
      </c>
      <c r="I57" s="147">
        <v>0</v>
      </c>
      <c r="J57" s="147">
        <v>0</v>
      </c>
      <c r="K57" s="147">
        <v>0</v>
      </c>
      <c r="L57" s="147"/>
      <c r="M57" s="147"/>
      <c r="N57" s="147"/>
      <c r="O57" s="147"/>
      <c r="P57" s="142">
        <f t="shared" si="3"/>
        <v>0</v>
      </c>
    </row>
    <row r="58" spans="1:17" x14ac:dyDescent="0.25">
      <c r="A58" s="132" t="s">
        <v>495</v>
      </c>
      <c r="B58" s="142">
        <v>0</v>
      </c>
      <c r="C58" s="142">
        <v>0</v>
      </c>
      <c r="D58" s="147">
        <v>0</v>
      </c>
      <c r="E58" s="147">
        <v>0</v>
      </c>
      <c r="F58" s="147">
        <v>0</v>
      </c>
      <c r="G58" s="147">
        <v>0</v>
      </c>
      <c r="H58" s="147">
        <v>0</v>
      </c>
      <c r="I58" s="147">
        <v>0</v>
      </c>
      <c r="J58" s="147">
        <v>0</v>
      </c>
      <c r="K58" s="147">
        <v>0</v>
      </c>
      <c r="L58" s="147"/>
      <c r="M58" s="147"/>
      <c r="N58" s="147"/>
      <c r="O58" s="147"/>
      <c r="P58" s="142">
        <f t="shared" si="3"/>
        <v>0</v>
      </c>
    </row>
    <row r="59" spans="1:17" ht="25.5" x14ac:dyDescent="0.25">
      <c r="A59" s="132" t="s">
        <v>496</v>
      </c>
      <c r="B59" s="142">
        <v>0</v>
      </c>
      <c r="C59" s="142">
        <v>0</v>
      </c>
      <c r="D59" s="147">
        <v>0</v>
      </c>
      <c r="E59" s="147">
        <v>0</v>
      </c>
      <c r="F59" s="147">
        <v>0</v>
      </c>
      <c r="G59" s="147">
        <v>0</v>
      </c>
      <c r="H59" s="147">
        <v>0</v>
      </c>
      <c r="I59" s="147">
        <v>0</v>
      </c>
      <c r="J59" s="147">
        <v>0</v>
      </c>
      <c r="K59" s="147">
        <v>0</v>
      </c>
      <c r="L59" s="147">
        <v>0</v>
      </c>
      <c r="M59" s="147">
        <v>0</v>
      </c>
      <c r="N59" s="147">
        <v>0</v>
      </c>
      <c r="O59" s="147">
        <v>0</v>
      </c>
      <c r="P59" s="142">
        <f t="shared" si="3"/>
        <v>0</v>
      </c>
    </row>
    <row r="60" spans="1:17" s="170" customFormat="1" x14ac:dyDescent="0.25">
      <c r="A60" s="136" t="s">
        <v>497</v>
      </c>
      <c r="B60" s="164">
        <v>12198500</v>
      </c>
      <c r="C60" s="164">
        <v>308998500</v>
      </c>
      <c r="D60" s="148">
        <v>0</v>
      </c>
      <c r="E60" s="148">
        <v>0</v>
      </c>
      <c r="F60" s="148">
        <v>0</v>
      </c>
      <c r="G60" s="148">
        <v>0</v>
      </c>
      <c r="H60" s="148">
        <v>0</v>
      </c>
      <c r="I60" s="148">
        <v>0</v>
      </c>
      <c r="J60" s="148">
        <v>0</v>
      </c>
      <c r="K60" s="148">
        <v>0</v>
      </c>
      <c r="L60" s="148">
        <f t="shared" ref="L60:O60" si="8">SUM(L61:L64)</f>
        <v>0</v>
      </c>
      <c r="M60" s="148">
        <f t="shared" si="8"/>
        <v>0</v>
      </c>
      <c r="N60" s="148">
        <f t="shared" si="8"/>
        <v>0</v>
      </c>
      <c r="O60" s="148">
        <f t="shared" si="8"/>
        <v>0</v>
      </c>
      <c r="P60" s="164">
        <f>SUM(D60:O60)</f>
        <v>0</v>
      </c>
      <c r="Q60" s="171"/>
    </row>
    <row r="61" spans="1:17" x14ac:dyDescent="0.25">
      <c r="A61" s="132" t="s">
        <v>498</v>
      </c>
      <c r="B61" s="142">
        <v>0</v>
      </c>
      <c r="C61" s="142">
        <v>296800000</v>
      </c>
      <c r="D61" s="147">
        <v>0</v>
      </c>
      <c r="E61" s="147">
        <v>0</v>
      </c>
      <c r="F61" s="147">
        <v>0</v>
      </c>
      <c r="G61" s="147">
        <v>0</v>
      </c>
      <c r="H61" s="147">
        <v>0</v>
      </c>
      <c r="I61" s="147">
        <v>0</v>
      </c>
      <c r="J61" s="147">
        <v>0</v>
      </c>
      <c r="K61" s="147">
        <v>0</v>
      </c>
      <c r="L61" s="147">
        <v>0</v>
      </c>
      <c r="M61" s="147">
        <v>0</v>
      </c>
      <c r="N61" s="147">
        <v>0</v>
      </c>
      <c r="O61" s="147">
        <v>0</v>
      </c>
      <c r="P61" s="142">
        <f t="shared" si="3"/>
        <v>0</v>
      </c>
    </row>
    <row r="62" spans="1:17" x14ac:dyDescent="0.25">
      <c r="A62" s="132" t="s">
        <v>499</v>
      </c>
      <c r="B62" s="142">
        <v>0</v>
      </c>
      <c r="C62" s="142">
        <v>0</v>
      </c>
      <c r="D62" s="146">
        <v>0</v>
      </c>
      <c r="E62" s="146">
        <v>0</v>
      </c>
      <c r="F62" s="146">
        <v>0</v>
      </c>
      <c r="G62" s="146">
        <v>0</v>
      </c>
      <c r="H62" s="147">
        <v>0</v>
      </c>
      <c r="I62" s="147">
        <v>0</v>
      </c>
      <c r="J62" s="147">
        <v>0</v>
      </c>
      <c r="K62" s="147">
        <v>0</v>
      </c>
      <c r="L62" s="147">
        <v>0</v>
      </c>
      <c r="M62" s="147">
        <v>0</v>
      </c>
      <c r="N62" s="147">
        <v>0</v>
      </c>
      <c r="O62" s="147">
        <v>0</v>
      </c>
      <c r="P62" s="142">
        <f t="shared" si="3"/>
        <v>0</v>
      </c>
    </row>
    <row r="63" spans="1:17" x14ac:dyDescent="0.25">
      <c r="A63" s="132" t="s">
        <v>500</v>
      </c>
      <c r="B63" s="142">
        <v>12198500</v>
      </c>
      <c r="C63" s="142">
        <v>12198500</v>
      </c>
      <c r="D63" s="147">
        <v>0</v>
      </c>
      <c r="E63" s="147">
        <v>0</v>
      </c>
      <c r="F63" s="147">
        <v>0</v>
      </c>
      <c r="G63" s="147">
        <v>0</v>
      </c>
      <c r="H63" s="147">
        <v>0</v>
      </c>
      <c r="I63" s="147">
        <v>0</v>
      </c>
      <c r="J63" s="147">
        <v>0</v>
      </c>
      <c r="K63" s="147">
        <v>0</v>
      </c>
      <c r="L63" s="147">
        <v>0</v>
      </c>
      <c r="M63" s="147">
        <v>0</v>
      </c>
      <c r="N63" s="147">
        <v>0</v>
      </c>
      <c r="O63" s="147">
        <v>0</v>
      </c>
      <c r="P63" s="142">
        <f t="shared" si="3"/>
        <v>0</v>
      </c>
    </row>
    <row r="64" spans="1:17" ht="25.5" x14ac:dyDescent="0.25">
      <c r="A64" s="132" t="s">
        <v>501</v>
      </c>
      <c r="B64" s="142">
        <v>0</v>
      </c>
      <c r="C64" s="142">
        <v>0</v>
      </c>
      <c r="D64" s="147">
        <v>0</v>
      </c>
      <c r="E64" s="147">
        <v>0</v>
      </c>
      <c r="F64" s="147">
        <v>0</v>
      </c>
      <c r="G64" s="147">
        <v>0</v>
      </c>
      <c r="H64" s="147">
        <v>0</v>
      </c>
      <c r="I64" s="147">
        <v>0</v>
      </c>
      <c r="J64" s="147">
        <v>0</v>
      </c>
      <c r="K64" s="147">
        <v>0</v>
      </c>
      <c r="L64" s="147">
        <v>0</v>
      </c>
      <c r="M64" s="147">
        <v>0</v>
      </c>
      <c r="N64" s="147">
        <v>0</v>
      </c>
      <c r="O64" s="147">
        <v>0</v>
      </c>
      <c r="P64" s="142">
        <f t="shared" si="3"/>
        <v>0</v>
      </c>
    </row>
    <row r="65" spans="1:17" s="170" customFormat="1" ht="25.5" x14ac:dyDescent="0.25">
      <c r="A65" s="136" t="s">
        <v>502</v>
      </c>
      <c r="B65" s="148">
        <v>0</v>
      </c>
      <c r="C65" s="148">
        <v>0</v>
      </c>
      <c r="D65" s="148">
        <v>0</v>
      </c>
      <c r="E65" s="148">
        <v>0</v>
      </c>
      <c r="F65" s="148">
        <v>0</v>
      </c>
      <c r="G65" s="148">
        <v>0</v>
      </c>
      <c r="H65" s="148">
        <v>0</v>
      </c>
      <c r="I65" s="148">
        <v>0</v>
      </c>
      <c r="J65" s="148">
        <v>0</v>
      </c>
      <c r="K65" s="148">
        <v>0</v>
      </c>
      <c r="L65" s="148">
        <v>0</v>
      </c>
      <c r="M65" s="148">
        <v>0</v>
      </c>
      <c r="N65" s="148">
        <v>0</v>
      </c>
      <c r="O65" s="148">
        <v>0</v>
      </c>
      <c r="P65" s="164">
        <f>SUM(D65:O65)</f>
        <v>0</v>
      </c>
      <c r="Q65" s="171"/>
    </row>
    <row r="66" spans="1:17" x14ac:dyDescent="0.25">
      <c r="A66" s="132" t="s">
        <v>503</v>
      </c>
      <c r="B66" s="142">
        <v>0</v>
      </c>
      <c r="C66" s="142">
        <v>0</v>
      </c>
      <c r="D66" s="147">
        <v>0</v>
      </c>
      <c r="E66" s="147">
        <v>0</v>
      </c>
      <c r="F66" s="147">
        <v>0</v>
      </c>
      <c r="G66" s="147">
        <v>0</v>
      </c>
      <c r="H66" s="147">
        <v>0</v>
      </c>
      <c r="I66" s="147">
        <v>0</v>
      </c>
      <c r="J66" s="147">
        <v>0</v>
      </c>
      <c r="K66" s="147">
        <v>0</v>
      </c>
      <c r="L66" s="147">
        <v>0</v>
      </c>
      <c r="M66" s="147">
        <v>0</v>
      </c>
      <c r="N66" s="147">
        <v>0</v>
      </c>
      <c r="O66" s="147">
        <v>0</v>
      </c>
      <c r="P66" s="142">
        <f t="shared" si="3"/>
        <v>0</v>
      </c>
    </row>
    <row r="67" spans="1:17" ht="25.5" x14ac:dyDescent="0.25">
      <c r="A67" s="132" t="s">
        <v>504</v>
      </c>
      <c r="B67" s="142">
        <v>0</v>
      </c>
      <c r="C67" s="142">
        <v>0</v>
      </c>
      <c r="D67" s="147">
        <v>0</v>
      </c>
      <c r="E67" s="147">
        <v>0</v>
      </c>
      <c r="F67" s="147">
        <v>0</v>
      </c>
      <c r="G67" s="147">
        <v>0</v>
      </c>
      <c r="H67" s="147">
        <v>0</v>
      </c>
      <c r="I67" s="147">
        <v>0</v>
      </c>
      <c r="J67" s="147">
        <v>0</v>
      </c>
      <c r="K67" s="147">
        <v>0</v>
      </c>
      <c r="L67" s="147">
        <v>0</v>
      </c>
      <c r="M67" s="147">
        <v>0</v>
      </c>
      <c r="N67" s="147">
        <v>0</v>
      </c>
      <c r="O67" s="147">
        <v>0</v>
      </c>
      <c r="P67" s="142">
        <f t="shared" si="3"/>
        <v>0</v>
      </c>
    </row>
    <row r="68" spans="1:17" s="170" customFormat="1" x14ac:dyDescent="0.25">
      <c r="A68" s="136" t="s">
        <v>505</v>
      </c>
      <c r="B68" s="148">
        <v>0</v>
      </c>
      <c r="C68" s="148">
        <v>0</v>
      </c>
      <c r="D68" s="148">
        <v>0</v>
      </c>
      <c r="E68" s="148">
        <v>0</v>
      </c>
      <c r="F68" s="148">
        <v>0</v>
      </c>
      <c r="G68" s="148">
        <v>0</v>
      </c>
      <c r="H68" s="148">
        <v>0</v>
      </c>
      <c r="I68" s="148">
        <v>0</v>
      </c>
      <c r="J68" s="148">
        <v>0</v>
      </c>
      <c r="K68" s="148">
        <v>0</v>
      </c>
      <c r="L68" s="148">
        <v>0</v>
      </c>
      <c r="M68" s="148">
        <v>0</v>
      </c>
      <c r="N68" s="148">
        <v>0</v>
      </c>
      <c r="O68" s="148">
        <v>0</v>
      </c>
      <c r="P68" s="164">
        <f>SUM(D68:O68)</f>
        <v>0</v>
      </c>
      <c r="Q68" s="171"/>
    </row>
    <row r="69" spans="1:17" x14ac:dyDescent="0.25">
      <c r="A69" s="132" t="s">
        <v>506</v>
      </c>
      <c r="B69" s="142">
        <v>0</v>
      </c>
      <c r="C69" s="142">
        <v>0</v>
      </c>
      <c r="D69" s="147">
        <v>0</v>
      </c>
      <c r="E69" s="147">
        <v>0</v>
      </c>
      <c r="F69" s="147">
        <v>0</v>
      </c>
      <c r="G69" s="147">
        <v>0</v>
      </c>
      <c r="H69" s="147">
        <v>0</v>
      </c>
      <c r="I69" s="147">
        <v>0</v>
      </c>
      <c r="J69" s="147">
        <v>0</v>
      </c>
      <c r="K69" s="147">
        <v>0</v>
      </c>
      <c r="L69" s="147">
        <v>0</v>
      </c>
      <c r="M69" s="147">
        <v>0</v>
      </c>
      <c r="N69" s="147">
        <v>0</v>
      </c>
      <c r="O69" s="147">
        <v>0</v>
      </c>
      <c r="P69" s="142">
        <f t="shared" si="3"/>
        <v>0</v>
      </c>
    </row>
    <row r="70" spans="1:17" x14ac:dyDescent="0.25">
      <c r="A70" s="132" t="s">
        <v>507</v>
      </c>
      <c r="B70" s="142">
        <v>0</v>
      </c>
      <c r="C70" s="142">
        <v>0</v>
      </c>
      <c r="D70" s="147">
        <v>0</v>
      </c>
      <c r="E70" s="147">
        <v>0</v>
      </c>
      <c r="F70" s="147">
        <v>0</v>
      </c>
      <c r="G70" s="147">
        <v>0</v>
      </c>
      <c r="H70" s="147">
        <v>0</v>
      </c>
      <c r="I70" s="147">
        <v>0</v>
      </c>
      <c r="J70" s="147">
        <v>0</v>
      </c>
      <c r="K70" s="147">
        <v>0</v>
      </c>
      <c r="L70" s="147">
        <v>0</v>
      </c>
      <c r="M70" s="147">
        <v>0</v>
      </c>
      <c r="N70" s="147">
        <v>0</v>
      </c>
      <c r="O70" s="147">
        <v>0</v>
      </c>
      <c r="P70" s="142">
        <f t="shared" si="3"/>
        <v>0</v>
      </c>
    </row>
    <row r="71" spans="1:17" ht="25.5" x14ac:dyDescent="0.25">
      <c r="A71" s="132" t="s">
        <v>508</v>
      </c>
      <c r="B71" s="142">
        <v>0</v>
      </c>
      <c r="C71" s="142">
        <v>0</v>
      </c>
      <c r="D71" s="147">
        <v>0</v>
      </c>
      <c r="E71" s="147">
        <v>0</v>
      </c>
      <c r="F71" s="147">
        <v>0</v>
      </c>
      <c r="G71" s="147">
        <v>0</v>
      </c>
      <c r="H71" s="147">
        <v>0</v>
      </c>
      <c r="I71" s="147">
        <v>0</v>
      </c>
      <c r="J71" s="147">
        <v>0</v>
      </c>
      <c r="K71" s="147">
        <v>0</v>
      </c>
      <c r="L71" s="147">
        <v>0</v>
      </c>
      <c r="M71" s="147">
        <v>0</v>
      </c>
      <c r="N71" s="147">
        <v>0</v>
      </c>
      <c r="O71" s="147">
        <v>0</v>
      </c>
      <c r="P71" s="142">
        <f t="shared" si="3"/>
        <v>0</v>
      </c>
    </row>
    <row r="72" spans="1:17" ht="15.95" customHeight="1" x14ac:dyDescent="0.25">
      <c r="A72" s="139" t="s">
        <v>509</v>
      </c>
      <c r="B72" s="140">
        <f>B68+B65+B60+B50+B42+B34+B24+B14+B8</f>
        <v>2016821414.9470596</v>
      </c>
      <c r="C72" s="140">
        <f>C68+C65+C60+C50+C42+C34+C24+C14+C8</f>
        <v>3479417083.608253</v>
      </c>
      <c r="D72" s="140">
        <f>D50+D42+D34+D24+D14+D8</f>
        <v>128476441.47</v>
      </c>
      <c r="E72" s="140">
        <f>E50+E42+E34+E24+E14+E8</f>
        <v>98045395.120000005</v>
      </c>
      <c r="F72" s="140">
        <f>F50+F42+F34+F24+F14+F8</f>
        <v>115910192.64</v>
      </c>
      <c r="G72" s="140">
        <f>G50+G42+G34+G24+G14+G8</f>
        <v>115277637.87</v>
      </c>
      <c r="H72" s="140">
        <f>H50+H42+H34+H24+H14+H8</f>
        <v>115433193.15000001</v>
      </c>
      <c r="I72" s="140">
        <f>I50+I42+I34+I24+I14+I8</f>
        <v>173808647.25999999</v>
      </c>
      <c r="J72" s="140">
        <f>J50+J42+J34+J24+J14+J8</f>
        <v>129264456.39</v>
      </c>
      <c r="K72" s="140">
        <f>K50+K42+K34+K24+K14+K8</f>
        <v>122275333.51000001</v>
      </c>
      <c r="L72" s="140">
        <f>L50+L42+L34+L24+L14+L8</f>
        <v>0</v>
      </c>
      <c r="M72" s="140">
        <f>M50+M42+M34+M24+M14+M8</f>
        <v>0</v>
      </c>
      <c r="N72" s="140">
        <f>N50+N42+N34+N24+N14+N8</f>
        <v>0</v>
      </c>
      <c r="O72" s="140">
        <f>O50+O42+O34+O24+O14+O8</f>
        <v>0</v>
      </c>
      <c r="P72" s="140">
        <f>P50+P42+P34+P24+P14+P8</f>
        <v>998491297.41000009</v>
      </c>
      <c r="Q72" s="112"/>
    </row>
    <row r="73" spans="1:17" x14ac:dyDescent="0.25">
      <c r="A73" s="134" t="s">
        <v>442</v>
      </c>
      <c r="B73" s="138"/>
      <c r="C73" s="138"/>
      <c r="D73" s="138"/>
      <c r="E73" s="161"/>
      <c r="F73" s="162"/>
      <c r="G73" s="162"/>
      <c r="H73" s="149"/>
      <c r="I73" s="149"/>
      <c r="J73" s="149"/>
      <c r="K73" s="149"/>
      <c r="L73" s="149"/>
      <c r="M73" s="149"/>
      <c r="N73" s="149"/>
      <c r="O73" s="149"/>
      <c r="P73" s="149"/>
      <c r="Q73" s="158"/>
    </row>
    <row r="74" spans="1:17" x14ac:dyDescent="0.25">
      <c r="A74" s="136" t="s">
        <v>510</v>
      </c>
      <c r="B74" s="148">
        <f t="shared" ref="B74:N74" si="9">SUM(B75:B76)</f>
        <v>0</v>
      </c>
      <c r="C74" s="148">
        <f t="shared" si="9"/>
        <v>0</v>
      </c>
      <c r="D74" s="148">
        <v>243573380.52999979</v>
      </c>
      <c r="E74" s="148">
        <v>0</v>
      </c>
      <c r="F74" s="148">
        <v>79372273.060000002</v>
      </c>
      <c r="G74" s="148">
        <v>113354677.55000001</v>
      </c>
      <c r="H74" s="148">
        <v>176509022.58000004</v>
      </c>
      <c r="I74" s="148">
        <f t="shared" si="9"/>
        <v>0</v>
      </c>
      <c r="J74" s="148">
        <v>89469868.790000081</v>
      </c>
      <c r="K74" s="148">
        <f t="shared" si="9"/>
        <v>0</v>
      </c>
      <c r="L74" s="148">
        <f t="shared" si="9"/>
        <v>0</v>
      </c>
      <c r="M74" s="148">
        <f t="shared" si="9"/>
        <v>0</v>
      </c>
      <c r="N74" s="148">
        <f t="shared" si="9"/>
        <v>0</v>
      </c>
      <c r="O74" s="148">
        <f t="shared" ref="O74" si="10">SUM(O75:O76)</f>
        <v>0</v>
      </c>
      <c r="P74" s="164">
        <f t="shared" ref="P74:P80" si="11">SUM(D74:O74)</f>
        <v>702279222.50999987</v>
      </c>
    </row>
    <row r="75" spans="1:17" ht="21" customHeight="1" x14ac:dyDescent="0.25">
      <c r="A75" s="132" t="s">
        <v>511</v>
      </c>
      <c r="B75" s="147">
        <v>0</v>
      </c>
      <c r="C75" s="147">
        <v>0</v>
      </c>
      <c r="D75" s="147">
        <v>243573380.52999979</v>
      </c>
      <c r="E75" s="146">
        <v>0</v>
      </c>
      <c r="F75" s="147">
        <v>79372273.060000002</v>
      </c>
      <c r="G75" s="147">
        <v>113354677.55000001</v>
      </c>
      <c r="H75" s="147">
        <v>176509022.58000004</v>
      </c>
      <c r="I75" s="147">
        <v>0</v>
      </c>
      <c r="J75" s="147">
        <v>89469868.790000081</v>
      </c>
      <c r="K75" s="147"/>
      <c r="L75" s="147"/>
      <c r="M75" s="147"/>
      <c r="N75" s="147"/>
      <c r="O75" s="147"/>
      <c r="P75" s="142">
        <f>SUM(D75:O75)</f>
        <v>702279222.50999987</v>
      </c>
    </row>
    <row r="76" spans="1:17" ht="22.5" customHeight="1" x14ac:dyDescent="0.25">
      <c r="A76" s="132" t="s">
        <v>512</v>
      </c>
      <c r="B76" s="147">
        <v>0</v>
      </c>
      <c r="C76" s="147">
        <v>0</v>
      </c>
      <c r="D76" s="147">
        <v>0</v>
      </c>
      <c r="E76" s="146">
        <v>0</v>
      </c>
      <c r="F76" s="147">
        <v>0</v>
      </c>
      <c r="G76" s="147"/>
      <c r="H76" s="147">
        <v>0</v>
      </c>
      <c r="I76" s="147">
        <v>0</v>
      </c>
      <c r="J76" s="147">
        <v>0</v>
      </c>
      <c r="K76" s="147"/>
      <c r="L76" s="147"/>
      <c r="M76" s="147"/>
      <c r="N76" s="147"/>
      <c r="O76" s="147"/>
      <c r="P76" s="142">
        <f t="shared" si="11"/>
        <v>0</v>
      </c>
    </row>
    <row r="77" spans="1:17" x14ac:dyDescent="0.25">
      <c r="A77" s="136" t="s">
        <v>513</v>
      </c>
      <c r="B77" s="148">
        <f>SUM(B78:B79)</f>
        <v>0</v>
      </c>
      <c r="C77" s="148">
        <f>SUM(C78:C79)</f>
        <v>0</v>
      </c>
      <c r="D77" s="148">
        <v>0</v>
      </c>
      <c r="E77" s="148">
        <v>260336268.44999996</v>
      </c>
      <c r="F77" s="148">
        <v>0</v>
      </c>
      <c r="G77" s="148">
        <v>0</v>
      </c>
      <c r="H77" s="148">
        <v>0</v>
      </c>
      <c r="I77" s="148">
        <f t="shared" ref="I77:L77" si="12">SUM(I78:I79)</f>
        <v>22443711.009999994</v>
      </c>
      <c r="J77" s="148">
        <v>0</v>
      </c>
      <c r="K77" s="148">
        <f t="shared" si="12"/>
        <v>45216650.989999995</v>
      </c>
      <c r="L77" s="148">
        <f t="shared" si="12"/>
        <v>0</v>
      </c>
      <c r="M77" s="148">
        <f>SUM(M78:M79)</f>
        <v>0</v>
      </c>
      <c r="N77" s="148">
        <f>SUM(N78:N79)</f>
        <v>0</v>
      </c>
      <c r="O77" s="148">
        <f>SUM(O78:O79)</f>
        <v>0</v>
      </c>
      <c r="P77" s="164">
        <f t="shared" si="11"/>
        <v>327996630.44999999</v>
      </c>
    </row>
    <row r="78" spans="1:17" x14ac:dyDescent="0.25">
      <c r="A78" s="132" t="s">
        <v>514</v>
      </c>
      <c r="B78" s="150">
        <v>0</v>
      </c>
      <c r="C78" s="150">
        <v>0</v>
      </c>
      <c r="D78" s="150">
        <v>0</v>
      </c>
      <c r="E78" s="150">
        <v>260336268.44999996</v>
      </c>
      <c r="F78" s="150">
        <v>0</v>
      </c>
      <c r="G78" s="150"/>
      <c r="H78" s="150">
        <v>0</v>
      </c>
      <c r="I78" s="151">
        <v>22443711.009999994</v>
      </c>
      <c r="J78" s="150">
        <v>0</v>
      </c>
      <c r="K78" s="150">
        <v>45216650.989999995</v>
      </c>
      <c r="L78" s="150"/>
      <c r="M78" s="150"/>
      <c r="N78" s="150"/>
      <c r="O78" s="150"/>
      <c r="P78" s="142">
        <f t="shared" si="11"/>
        <v>327996630.44999999</v>
      </c>
    </row>
    <row r="79" spans="1:17" x14ac:dyDescent="0.25">
      <c r="A79" s="132" t="s">
        <v>515</v>
      </c>
      <c r="B79" s="151">
        <v>0</v>
      </c>
      <c r="C79" s="151">
        <v>0</v>
      </c>
      <c r="D79" s="151">
        <v>0</v>
      </c>
      <c r="E79" s="151">
        <v>0</v>
      </c>
      <c r="F79" s="151">
        <v>0</v>
      </c>
      <c r="G79" s="151"/>
      <c r="H79" s="151">
        <v>0</v>
      </c>
      <c r="I79" s="151"/>
      <c r="J79" s="151">
        <v>0</v>
      </c>
      <c r="K79" s="151"/>
      <c r="L79" s="151"/>
      <c r="M79" s="151"/>
      <c r="N79" s="151"/>
      <c r="O79" s="151"/>
      <c r="P79" s="151">
        <f t="shared" si="11"/>
        <v>0</v>
      </c>
    </row>
    <row r="80" spans="1:17" x14ac:dyDescent="0.25">
      <c r="A80" s="136" t="s">
        <v>516</v>
      </c>
      <c r="B80" s="148">
        <f>SUM(B81)</f>
        <v>0</v>
      </c>
      <c r="C80" s="148">
        <f>SUM(C81)</f>
        <v>0</v>
      </c>
      <c r="D80" s="148">
        <v>0</v>
      </c>
      <c r="E80" s="148">
        <v>0</v>
      </c>
      <c r="F80" s="148">
        <v>0</v>
      </c>
      <c r="G80" s="148">
        <v>0</v>
      </c>
      <c r="H80" s="148">
        <v>0</v>
      </c>
      <c r="I80" s="148">
        <f t="shared" ref="I80:O80" si="13">SUM(I81)</f>
        <v>0</v>
      </c>
      <c r="J80" s="148">
        <v>0</v>
      </c>
      <c r="K80" s="148">
        <f t="shared" si="13"/>
        <v>0</v>
      </c>
      <c r="L80" s="148">
        <f t="shared" si="13"/>
        <v>0</v>
      </c>
      <c r="M80" s="148">
        <f t="shared" si="13"/>
        <v>0</v>
      </c>
      <c r="N80" s="148">
        <f t="shared" si="13"/>
        <v>0</v>
      </c>
      <c r="O80" s="148">
        <f t="shared" si="13"/>
        <v>0</v>
      </c>
      <c r="P80" s="164">
        <f t="shared" si="11"/>
        <v>0</v>
      </c>
    </row>
    <row r="81" spans="1:18" x14ac:dyDescent="0.25">
      <c r="A81" s="132" t="s">
        <v>517</v>
      </c>
      <c r="B81" s="151">
        <v>0</v>
      </c>
      <c r="C81" s="151">
        <v>0</v>
      </c>
      <c r="D81" s="151">
        <v>0</v>
      </c>
      <c r="E81" s="151">
        <v>0</v>
      </c>
      <c r="F81" s="151">
        <v>0</v>
      </c>
      <c r="G81" s="151">
        <v>0</v>
      </c>
      <c r="H81" s="151">
        <v>0</v>
      </c>
      <c r="I81" s="151">
        <v>0</v>
      </c>
      <c r="J81" s="151">
        <v>0</v>
      </c>
      <c r="K81" s="151">
        <v>0</v>
      </c>
      <c r="L81" s="151">
        <v>0</v>
      </c>
      <c r="M81" s="151">
        <v>0</v>
      </c>
      <c r="N81" s="151">
        <v>0</v>
      </c>
      <c r="O81" s="151">
        <v>0</v>
      </c>
      <c r="P81" s="151">
        <f>SUM(D81:O81)</f>
        <v>0</v>
      </c>
    </row>
    <row r="82" spans="1:18" ht="15.95" customHeight="1" x14ac:dyDescent="0.25">
      <c r="A82" s="139" t="s">
        <v>443</v>
      </c>
      <c r="B82" s="140">
        <f t="shared" ref="B82:C82" si="14">B74+B77+B80</f>
        <v>0</v>
      </c>
      <c r="C82" s="140">
        <f t="shared" si="14"/>
        <v>0</v>
      </c>
      <c r="D82" s="140">
        <f>D74+D77+D80</f>
        <v>243573380.52999979</v>
      </c>
      <c r="E82" s="140">
        <f t="shared" ref="E82:P82" si="15">E74+E77+E80</f>
        <v>260336268.44999996</v>
      </c>
      <c r="F82" s="140">
        <f>F74+F77+F80</f>
        <v>79372273.060000002</v>
      </c>
      <c r="G82" s="140">
        <f t="shared" si="15"/>
        <v>113354677.55000001</v>
      </c>
      <c r="H82" s="140">
        <v>176509022.58000004</v>
      </c>
      <c r="I82" s="140">
        <f t="shared" si="15"/>
        <v>22443711.009999994</v>
      </c>
      <c r="J82" s="140">
        <f>J74+J77+J80</f>
        <v>89469868.790000081</v>
      </c>
      <c r="K82" s="140">
        <f t="shared" si="15"/>
        <v>45216650.989999995</v>
      </c>
      <c r="L82" s="140">
        <f t="shared" si="15"/>
        <v>0</v>
      </c>
      <c r="M82" s="140">
        <f t="shared" si="15"/>
        <v>0</v>
      </c>
      <c r="N82" s="140">
        <f t="shared" si="15"/>
        <v>0</v>
      </c>
      <c r="O82" s="140">
        <f t="shared" si="15"/>
        <v>0</v>
      </c>
      <c r="P82" s="140">
        <f t="shared" si="15"/>
        <v>1030275852.9599998</v>
      </c>
      <c r="R82" s="165"/>
    </row>
    <row r="83" spans="1:18" ht="10.5" customHeight="1" x14ac:dyDescent="0.25">
      <c r="A83" s="141"/>
      <c r="B83" s="142"/>
      <c r="C83" s="142"/>
      <c r="D83" s="142"/>
      <c r="E83" s="150"/>
      <c r="H83" s="142"/>
      <c r="I83" s="142"/>
      <c r="J83" s="142"/>
      <c r="K83" s="141"/>
      <c r="L83" s="141"/>
      <c r="M83" s="142"/>
      <c r="N83" s="142"/>
      <c r="O83" s="142"/>
    </row>
    <row r="84" spans="1:18" ht="15.95" customHeight="1" x14ac:dyDescent="0.25">
      <c r="A84" s="143" t="s">
        <v>518</v>
      </c>
      <c r="B84" s="144">
        <f t="shared" ref="B84:C84" si="16">B82+B72</f>
        <v>2016821414.9470596</v>
      </c>
      <c r="C84" s="144">
        <f t="shared" si="16"/>
        <v>3479417083.608253</v>
      </c>
      <c r="D84" s="144">
        <f>D82+D72</f>
        <v>372049821.99999976</v>
      </c>
      <c r="E84" s="144">
        <f>E82+E72</f>
        <v>358381663.56999993</v>
      </c>
      <c r="F84" s="144">
        <f t="shared" ref="F84:L84" si="17">F82+F72</f>
        <v>195282465.69999999</v>
      </c>
      <c r="G84" s="144">
        <f t="shared" si="17"/>
        <v>228632315.42000002</v>
      </c>
      <c r="H84" s="144">
        <v>291942215.73000002</v>
      </c>
      <c r="I84" s="144">
        <f t="shared" si="17"/>
        <v>196252358.26999998</v>
      </c>
      <c r="J84" s="144">
        <f>J82+J72</f>
        <v>218734325.18000007</v>
      </c>
      <c r="K84" s="144">
        <f t="shared" si="17"/>
        <v>167491984.5</v>
      </c>
      <c r="L84" s="144">
        <f t="shared" si="17"/>
        <v>0</v>
      </c>
      <c r="M84" s="144">
        <f>M82+M72</f>
        <v>0</v>
      </c>
      <c r="N84" s="144">
        <f>N82+N72</f>
        <v>0</v>
      </c>
      <c r="O84" s="144">
        <f>O82+O72</f>
        <v>0</v>
      </c>
      <c r="P84" s="144">
        <f>SUM(D84:O84)</f>
        <v>2028767150.3699999</v>
      </c>
    </row>
    <row r="85" spans="1:18" x14ac:dyDescent="0.25">
      <c r="A85" s="152"/>
      <c r="B85" s="152"/>
      <c r="C85" s="152"/>
      <c r="D85" s="142"/>
      <c r="E85" s="142"/>
      <c r="F85" s="142"/>
      <c r="I85" s="172"/>
      <c r="J85" s="152"/>
      <c r="K85" s="152"/>
      <c r="L85" s="152"/>
      <c r="M85" s="152"/>
      <c r="N85" s="152"/>
      <c r="O85" s="152"/>
    </row>
    <row r="86" spans="1:18" x14ac:dyDescent="0.25">
      <c r="A86" s="153" t="s">
        <v>519</v>
      </c>
      <c r="B86" s="153"/>
      <c r="C86" s="153"/>
      <c r="D86" s="152"/>
      <c r="E86" s="142"/>
      <c r="F86" s="142"/>
      <c r="K86" s="248"/>
      <c r="L86" s="152"/>
      <c r="M86" s="152"/>
      <c r="N86" s="152"/>
      <c r="O86" s="173"/>
      <c r="P86" s="174"/>
    </row>
    <row r="87" spans="1:18" x14ac:dyDescent="0.25">
      <c r="A87" s="154" t="s">
        <v>520</v>
      </c>
      <c r="B87" s="154"/>
      <c r="C87" s="154"/>
      <c r="D87" s="155"/>
      <c r="E87" s="142"/>
      <c r="F87" s="142"/>
      <c r="K87" s="356" t="s">
        <v>526</v>
      </c>
      <c r="L87" s="356"/>
      <c r="M87" s="356"/>
      <c r="N87" s="356"/>
      <c r="O87" s="356"/>
      <c r="P87" s="356"/>
    </row>
    <row r="88" spans="1:18" x14ac:dyDescent="0.25">
      <c r="A88" s="153" t="s">
        <v>614</v>
      </c>
      <c r="B88" s="153"/>
      <c r="C88" s="156"/>
      <c r="D88" s="152"/>
      <c r="E88" s="142"/>
      <c r="F88" s="142"/>
      <c r="K88" s="357" t="s">
        <v>521</v>
      </c>
      <c r="L88" s="357"/>
      <c r="M88" s="357"/>
      <c r="N88" s="357"/>
      <c r="O88" s="357"/>
      <c r="P88" s="357"/>
    </row>
    <row r="89" spans="1:18" x14ac:dyDescent="0.25">
      <c r="A89" s="157"/>
      <c r="B89" s="157"/>
      <c r="C89" s="157"/>
      <c r="E89" s="142"/>
      <c r="F89" s="142"/>
      <c r="K89" s="152"/>
      <c r="L89" s="152"/>
      <c r="M89" s="152"/>
    </row>
    <row r="90" spans="1:18" x14ac:dyDescent="0.25">
      <c r="A90" s="159">
        <v>44783</v>
      </c>
      <c r="B90" s="159"/>
      <c r="C90" s="159"/>
      <c r="E90" s="142"/>
      <c r="F90" s="142"/>
    </row>
    <row r="91" spans="1:18" x14ac:dyDescent="0.25">
      <c r="E91" s="142"/>
      <c r="F91" s="142"/>
    </row>
    <row r="92" spans="1:18" x14ac:dyDescent="0.25">
      <c r="C92" s="249"/>
      <c r="D92" s="249"/>
      <c r="E92" s="249"/>
      <c r="F92" s="249"/>
      <c r="G92" s="249"/>
      <c r="H92" s="249"/>
      <c r="I92" s="249"/>
      <c r="J92" s="249"/>
      <c r="K92" s="249"/>
      <c r="L92" s="249"/>
      <c r="M92" s="145"/>
      <c r="N92" s="145"/>
      <c r="O92" s="145"/>
      <c r="P92" s="145"/>
    </row>
  </sheetData>
  <mergeCells count="10">
    <mergeCell ref="K87:P87"/>
    <mergeCell ref="K88:P88"/>
    <mergeCell ref="A1:P1"/>
    <mergeCell ref="A2:P2"/>
    <mergeCell ref="A3:P3"/>
    <mergeCell ref="A4:P4"/>
    <mergeCell ref="A5:A6"/>
    <mergeCell ref="B5:B6"/>
    <mergeCell ref="C5:C6"/>
    <mergeCell ref="D5:P5"/>
  </mergeCells>
  <printOptions horizontalCentered="1"/>
  <pageMargins left="0.19685039370078741" right="0.19685039370078741" top="0.59055118110236227" bottom="0.59055118110236227" header="0.31496062992125984" footer="0.19685039370078741"/>
  <pageSetup scale="55" fitToHeight="0" orientation="landscape" r:id="rId1"/>
  <headerFooter>
    <oddFooter>&amp;C&amp;8&amp;P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topLeftCell="A84" zoomScaleNormal="100" workbookViewId="0">
      <selection activeCell="V90" sqref="V90"/>
    </sheetView>
  </sheetViews>
  <sheetFormatPr baseColWidth="10" defaultColWidth="9.140625" defaultRowHeight="15" x14ac:dyDescent="0.25"/>
  <cols>
    <col min="1" max="1" width="66.28515625" style="203" customWidth="1"/>
    <col min="2" max="2" width="3.7109375" style="203" customWidth="1"/>
    <col min="3" max="3" width="22.7109375" style="254" hidden="1" customWidth="1"/>
    <col min="4" max="4" width="16.28515625" style="203" hidden="1" customWidth="1"/>
    <col min="5" max="5" width="22.7109375" style="272" hidden="1" customWidth="1"/>
    <col min="6" max="8" width="22.7109375" style="203" hidden="1" customWidth="1"/>
    <col min="9" max="9" width="18.85546875" style="203" hidden="1" customWidth="1"/>
    <col min="10" max="10" width="21.42578125" style="203" customWidth="1"/>
    <col min="11" max="16" width="22.7109375" style="203" hidden="1" customWidth="1"/>
    <col min="17" max="17" width="9.140625" style="203" customWidth="1"/>
    <col min="18" max="16384" width="9.140625" style="203"/>
  </cols>
  <sheetData>
    <row r="1" spans="1:16" s="231" customFormat="1" x14ac:dyDescent="0.25">
      <c r="C1" s="269" t="s">
        <v>611</v>
      </c>
      <c r="D1" s="270" t="s">
        <v>612</v>
      </c>
      <c r="E1" s="269" t="s">
        <v>613</v>
      </c>
      <c r="F1" s="269" t="s">
        <v>606</v>
      </c>
      <c r="G1" s="270" t="s">
        <v>615</v>
      </c>
      <c r="H1" s="270" t="s">
        <v>616</v>
      </c>
      <c r="I1" s="271" t="s">
        <v>663</v>
      </c>
      <c r="J1" s="270" t="s">
        <v>617</v>
      </c>
      <c r="K1" s="270" t="s">
        <v>618</v>
      </c>
      <c r="L1" s="270" t="s">
        <v>619</v>
      </c>
      <c r="M1" s="270" t="s">
        <v>620</v>
      </c>
      <c r="N1" s="270" t="s">
        <v>621</v>
      </c>
      <c r="O1" s="270" t="s">
        <v>622</v>
      </c>
      <c r="P1" s="271" t="s">
        <v>664</v>
      </c>
    </row>
    <row r="2" spans="1:16" ht="18.75" x14ac:dyDescent="0.3">
      <c r="A2" s="358" t="s">
        <v>531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</row>
    <row r="3" spans="1:16" ht="18.75" x14ac:dyDescent="0.3">
      <c r="A3" s="358" t="s">
        <v>532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</row>
    <row r="4" spans="1:16" ht="18.75" x14ac:dyDescent="0.3">
      <c r="A4" s="358" t="s">
        <v>684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</row>
    <row r="5" spans="1:16" ht="15.75" x14ac:dyDescent="0.25">
      <c r="A5" s="364" t="s">
        <v>523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</row>
    <row r="6" spans="1:16" ht="15.75" x14ac:dyDescent="0.25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</row>
    <row r="7" spans="1:16" x14ac:dyDescent="0.25">
      <c r="A7" s="201"/>
      <c r="B7" s="201"/>
      <c r="C7" s="202"/>
      <c r="D7" s="202"/>
    </row>
    <row r="8" spans="1:16" x14ac:dyDescent="0.25">
      <c r="A8" s="204" t="s">
        <v>533</v>
      </c>
      <c r="B8" s="204"/>
      <c r="C8" s="250"/>
      <c r="D8" s="250"/>
    </row>
    <row r="9" spans="1:16" x14ac:dyDescent="0.25">
      <c r="A9" s="205" t="s">
        <v>534</v>
      </c>
      <c r="B9" s="205"/>
      <c r="C9" s="251"/>
      <c r="D9" s="251"/>
    </row>
    <row r="10" spans="1:16" x14ac:dyDescent="0.25">
      <c r="A10" s="206" t="s">
        <v>535</v>
      </c>
      <c r="B10" s="206"/>
      <c r="C10" s="252">
        <f>[1]Ejecución!C6</f>
        <v>147214326.66</v>
      </c>
      <c r="D10" s="252">
        <f>[1]Ejecución!J6</f>
        <v>142836332.69999999</v>
      </c>
      <c r="E10" s="273">
        <f>[1]Ejecución!S6</f>
        <v>142902042.69999999</v>
      </c>
      <c r="F10" s="273">
        <f>[1]Ejecución!AB6</f>
        <v>130488175.66</v>
      </c>
      <c r="G10" s="273">
        <f>[1]Ejecución!AK6</f>
        <v>159840033.06</v>
      </c>
      <c r="H10" s="273">
        <f>[1]Ejecución!AT6</f>
        <v>146708892.47999999</v>
      </c>
      <c r="I10" s="273">
        <f>[1]Ejecución!AY6</f>
        <v>869989803.25999999</v>
      </c>
      <c r="J10" s="273">
        <v>145829069.06</v>
      </c>
      <c r="K10" s="273">
        <f>[1]Ejecución!BM6</f>
        <v>0</v>
      </c>
      <c r="L10" s="273">
        <f>[1]Ejecución!BV6</f>
        <v>0</v>
      </c>
      <c r="M10" s="273">
        <f>[1]Ejecución!CE6</f>
        <v>0</v>
      </c>
      <c r="N10" s="273">
        <f>[1]Ejecución!CN6</f>
        <v>0</v>
      </c>
      <c r="O10" s="273">
        <f>[1]Ejecución!CW6</f>
        <v>0</v>
      </c>
      <c r="P10" s="273">
        <f>[1]Ejecución!DB6</f>
        <v>1015818872.3199999</v>
      </c>
    </row>
    <row r="11" spans="1:16" hidden="1" x14ac:dyDescent="0.25">
      <c r="A11" s="206" t="s">
        <v>625</v>
      </c>
      <c r="B11" s="206"/>
      <c r="C11" s="252">
        <f>[1]Ejecución!C7</f>
        <v>0</v>
      </c>
      <c r="D11" s="252">
        <f>[1]Ejecución!J7</f>
        <v>0</v>
      </c>
      <c r="E11" s="273">
        <f>[1]Ejecución!S7</f>
        <v>0</v>
      </c>
      <c r="F11" s="273">
        <f>[1]Ejecución!AB7</f>
        <v>0</v>
      </c>
      <c r="G11" s="273">
        <f>[1]Ejecución!AK7</f>
        <v>0</v>
      </c>
      <c r="H11" s="273">
        <f>[1]Ejecución!AT7</f>
        <v>0</v>
      </c>
      <c r="I11" s="273">
        <f>[1]Ejecución!AY7</f>
        <v>0</v>
      </c>
      <c r="J11" s="273">
        <v>0</v>
      </c>
      <c r="K11" s="273">
        <f>[1]Ejecución!BM7</f>
        <v>0</v>
      </c>
      <c r="L11" s="273">
        <f>[1]Ejecución!BV7</f>
        <v>0</v>
      </c>
      <c r="M11" s="273">
        <f>[1]Ejecución!CE7</f>
        <v>0</v>
      </c>
      <c r="N11" s="273">
        <f>[1]Ejecución!CN7</f>
        <v>0</v>
      </c>
      <c r="O11" s="273">
        <f>[1]Ejecución!CW7</f>
        <v>0</v>
      </c>
      <c r="P11" s="273">
        <f>[1]Ejecución!DB7</f>
        <v>0</v>
      </c>
    </row>
    <row r="12" spans="1:16" x14ac:dyDescent="0.25">
      <c r="A12" s="206" t="s">
        <v>14</v>
      </c>
      <c r="B12" s="207"/>
      <c r="C12" s="252">
        <f>[1]Ejecución!C10</f>
        <v>1350596.9</v>
      </c>
      <c r="D12" s="252">
        <f>[1]Ejecución!J10</f>
        <v>1382625.24</v>
      </c>
      <c r="E12" s="273">
        <f>[1]Ejecución!S10</f>
        <v>1467605.32</v>
      </c>
      <c r="F12" s="273">
        <f>[1]Ejecución!AB10</f>
        <v>1874087.67</v>
      </c>
      <c r="G12" s="273">
        <f>[1]Ejecución!AK10</f>
        <v>2920408.88</v>
      </c>
      <c r="H12" s="273">
        <f>[1]Ejecución!AT10</f>
        <v>2897539.87</v>
      </c>
      <c r="I12" s="273">
        <f>[1]Ejecución!AY10</f>
        <v>11892863.879999999</v>
      </c>
      <c r="J12" s="273">
        <v>3162244.3</v>
      </c>
      <c r="K12" s="273">
        <f>[1]Ejecución!BM10</f>
        <v>0</v>
      </c>
      <c r="L12" s="273">
        <f>[1]Ejecución!BV10</f>
        <v>0</v>
      </c>
      <c r="M12" s="273">
        <f>[1]Ejecución!CE10</f>
        <v>0</v>
      </c>
      <c r="N12" s="273">
        <f>[1]Ejecución!CN10</f>
        <v>0</v>
      </c>
      <c r="O12" s="273">
        <f>[1]Ejecución!CW10</f>
        <v>0</v>
      </c>
      <c r="P12" s="273">
        <f>[1]Ejecución!DB10</f>
        <v>15055108.18</v>
      </c>
    </row>
    <row r="13" spans="1:16" x14ac:dyDescent="0.25">
      <c r="A13" s="206" t="s">
        <v>16</v>
      </c>
      <c r="B13" s="206"/>
      <c r="C13" s="252">
        <f>[1]Ejecución!C11</f>
        <v>1016370.75</v>
      </c>
      <c r="D13" s="252">
        <f>[1]Ejecución!J11</f>
        <v>948554.31</v>
      </c>
      <c r="E13" s="273">
        <f>[1]Ejecución!S11</f>
        <v>1117435.81</v>
      </c>
      <c r="F13" s="273">
        <f>[1]Ejecución!AB11</f>
        <v>1133007.8</v>
      </c>
      <c r="G13" s="273">
        <f>[1]Ejecución!AK11</f>
        <v>1666924.67</v>
      </c>
      <c r="H13" s="273">
        <f>[1]Ejecución!AT11</f>
        <v>1673832.25</v>
      </c>
      <c r="I13" s="273">
        <f>[1]Ejecución!AY11</f>
        <v>7556125.5899999999</v>
      </c>
      <c r="J13" s="273">
        <v>1834322.43</v>
      </c>
      <c r="K13" s="273">
        <f>[1]Ejecución!BM11</f>
        <v>0</v>
      </c>
      <c r="L13" s="273">
        <f>[1]Ejecución!BV11</f>
        <v>0</v>
      </c>
      <c r="M13" s="273">
        <f>[1]Ejecución!CE11</f>
        <v>0</v>
      </c>
      <c r="N13" s="273">
        <f>[1]Ejecución!CN11</f>
        <v>0</v>
      </c>
      <c r="O13" s="273">
        <f>[1]Ejecución!CW11</f>
        <v>0</v>
      </c>
      <c r="P13" s="273">
        <f>[1]Ejecución!DB11</f>
        <v>9390448.0199999996</v>
      </c>
    </row>
    <row r="14" spans="1:16" x14ac:dyDescent="0.25">
      <c r="A14" s="206" t="s">
        <v>626</v>
      </c>
      <c r="B14" s="206"/>
      <c r="C14" s="252">
        <f>[1]Ejecución!C13</f>
        <v>0</v>
      </c>
      <c r="D14" s="252">
        <f>[1]Ejecución!J13</f>
        <v>0</v>
      </c>
      <c r="E14" s="273">
        <f>[1]Ejecución!S13</f>
        <v>0</v>
      </c>
      <c r="F14" s="273">
        <f>[1]Ejecución!AB13</f>
        <v>0</v>
      </c>
      <c r="G14" s="273">
        <f>[1]Ejecución!AK13</f>
        <v>10000</v>
      </c>
      <c r="H14" s="273">
        <f>[1]Ejecución!AT13</f>
        <v>35000</v>
      </c>
      <c r="I14" s="273">
        <f>[1]Ejecución!AY13</f>
        <v>45000</v>
      </c>
      <c r="J14" s="273">
        <v>0</v>
      </c>
      <c r="K14" s="273">
        <f>[1]Ejecución!BM13</f>
        <v>0</v>
      </c>
      <c r="L14" s="273">
        <f>[1]Ejecución!BV13</f>
        <v>0</v>
      </c>
      <c r="M14" s="273">
        <f>[1]Ejecución!CE13</f>
        <v>0</v>
      </c>
      <c r="N14" s="273">
        <f>[1]Ejecución!CN13</f>
        <v>0</v>
      </c>
      <c r="O14" s="273">
        <f>[1]Ejecución!CW13</f>
        <v>0</v>
      </c>
      <c r="P14" s="273">
        <f>[1]Ejecución!DB13</f>
        <v>45000</v>
      </c>
    </row>
    <row r="15" spans="1:16" x14ac:dyDescent="0.25">
      <c r="A15" s="207" t="s">
        <v>31</v>
      </c>
      <c r="B15" s="207"/>
      <c r="C15" s="253">
        <f>[1]Ejecución!C17</f>
        <v>60778348.229999997</v>
      </c>
      <c r="D15" s="253">
        <f>[1]Ejecución!J17</f>
        <v>2182907.02</v>
      </c>
      <c r="E15" s="253">
        <f>[1]Ejecución!S17</f>
        <v>1935879.67</v>
      </c>
      <c r="F15" s="274">
        <f>[1]Ejecución!AB17</f>
        <v>15902800.75</v>
      </c>
      <c r="G15" s="274">
        <f>[1]Ejecución!AK17</f>
        <v>1558751.8699999999</v>
      </c>
      <c r="H15" s="274">
        <f>[1]Ejecución!AT17</f>
        <v>2188999.3899999997</v>
      </c>
      <c r="I15" s="274">
        <f>[1]Ejecución!AY17</f>
        <v>84547686.930000007</v>
      </c>
      <c r="J15" s="274">
        <v>2027140.37</v>
      </c>
      <c r="K15" s="274">
        <f>[1]Ejecución!BM17</f>
        <v>0</v>
      </c>
      <c r="L15" s="274">
        <f>[1]Ejecución!BV17</f>
        <v>0</v>
      </c>
      <c r="M15" s="274">
        <f>[1]Ejecución!CE17</f>
        <v>0</v>
      </c>
      <c r="N15" s="274">
        <f>[1]Ejecución!CN17</f>
        <v>0</v>
      </c>
      <c r="O15" s="274">
        <f>[1]Ejecución!CW17</f>
        <v>0</v>
      </c>
      <c r="P15" s="274">
        <f>[1]Ejecución!DB17</f>
        <v>86574827.300000012</v>
      </c>
    </row>
    <row r="16" spans="1:16" x14ac:dyDescent="0.2">
      <c r="A16" s="205" t="s">
        <v>536</v>
      </c>
      <c r="B16" s="205"/>
      <c r="C16" s="208">
        <f t="shared" ref="C16:P16" si="0">SUM(C10:C15)</f>
        <v>210359642.53999999</v>
      </c>
      <c r="D16" s="208">
        <f t="shared" si="0"/>
        <v>147350419.27000001</v>
      </c>
      <c r="E16" s="208">
        <f t="shared" si="0"/>
        <v>147422963.49999997</v>
      </c>
      <c r="F16" s="208">
        <f t="shared" si="0"/>
        <v>149398071.88</v>
      </c>
      <c r="G16" s="208">
        <f t="shared" si="0"/>
        <v>165996118.47999999</v>
      </c>
      <c r="H16" s="208">
        <f t="shared" si="0"/>
        <v>153504263.98999998</v>
      </c>
      <c r="I16" s="208">
        <f t="shared" si="0"/>
        <v>974031479.66000009</v>
      </c>
      <c r="J16" s="208">
        <f t="shared" si="0"/>
        <v>152852776.16000003</v>
      </c>
      <c r="K16" s="208">
        <f t="shared" si="0"/>
        <v>0</v>
      </c>
      <c r="L16" s="208">
        <f t="shared" si="0"/>
        <v>0</v>
      </c>
      <c r="M16" s="208">
        <f t="shared" si="0"/>
        <v>0</v>
      </c>
      <c r="N16" s="208">
        <f t="shared" si="0"/>
        <v>0</v>
      </c>
      <c r="O16" s="208">
        <f t="shared" si="0"/>
        <v>0</v>
      </c>
      <c r="P16" s="208">
        <f t="shared" si="0"/>
        <v>1126884255.8199999</v>
      </c>
    </row>
    <row r="17" spans="1:16" x14ac:dyDescent="0.25">
      <c r="A17" s="205"/>
      <c r="B17" s="205"/>
      <c r="C17" s="206"/>
    </row>
    <row r="18" spans="1:16" hidden="1" x14ac:dyDescent="0.25">
      <c r="A18" s="205" t="s">
        <v>627</v>
      </c>
      <c r="B18" s="205"/>
      <c r="C18" s="206"/>
    </row>
    <row r="19" spans="1:16" hidden="1" x14ac:dyDescent="0.25">
      <c r="A19" s="207" t="s">
        <v>628</v>
      </c>
      <c r="B19" s="207"/>
      <c r="C19" s="206"/>
    </row>
    <row r="20" spans="1:16" hidden="1" x14ac:dyDescent="0.2">
      <c r="A20" s="205" t="s">
        <v>629</v>
      </c>
      <c r="B20" s="205"/>
      <c r="C20" s="209">
        <f>SUM(C19)</f>
        <v>0</v>
      </c>
      <c r="D20" s="209">
        <f>SUM(D19)</f>
        <v>0</v>
      </c>
      <c r="E20" s="209">
        <f>SUM(E19)</f>
        <v>0</v>
      </c>
      <c r="F20" s="209">
        <f>SUM(F19)</f>
        <v>0</v>
      </c>
      <c r="G20" s="209">
        <f>SUM(G19)</f>
        <v>0</v>
      </c>
      <c r="H20" s="209">
        <f t="shared" ref="H20:L20" si="1">SUM(H19)</f>
        <v>0</v>
      </c>
      <c r="I20" s="209">
        <f t="shared" si="1"/>
        <v>0</v>
      </c>
      <c r="J20" s="209">
        <f t="shared" si="1"/>
        <v>0</v>
      </c>
      <c r="K20" s="209">
        <f t="shared" si="1"/>
        <v>0</v>
      </c>
      <c r="L20" s="209">
        <f t="shared" si="1"/>
        <v>0</v>
      </c>
      <c r="M20" s="209">
        <f>SUM(M19)</f>
        <v>0</v>
      </c>
      <c r="N20" s="209">
        <f>SUM(N19)</f>
        <v>0</v>
      </c>
      <c r="O20" s="209">
        <f>SUM(O19)</f>
        <v>0</v>
      </c>
      <c r="P20" s="209">
        <f>SUM(P19)</f>
        <v>0</v>
      </c>
    </row>
    <row r="21" spans="1:16" hidden="1" x14ac:dyDescent="0.25">
      <c r="A21" s="205"/>
      <c r="B21" s="205"/>
      <c r="C21" s="206"/>
    </row>
    <row r="22" spans="1:16" x14ac:dyDescent="0.25">
      <c r="A22" s="205" t="s">
        <v>537</v>
      </c>
      <c r="B22" s="205"/>
      <c r="C22" s="206"/>
      <c r="G22" s="275"/>
      <c r="H22" s="275"/>
      <c r="I22" s="275"/>
      <c r="J22" s="275"/>
      <c r="K22" s="275"/>
      <c r="L22" s="275"/>
      <c r="M22" s="275"/>
      <c r="N22" s="275"/>
      <c r="O22" s="275"/>
      <c r="P22" s="275"/>
    </row>
    <row r="23" spans="1:16" x14ac:dyDescent="0.25">
      <c r="A23" s="207" t="s">
        <v>538</v>
      </c>
      <c r="B23" s="207"/>
      <c r="C23" s="252">
        <v>157842683.16999996</v>
      </c>
      <c r="D23" s="252"/>
      <c r="E23" s="273">
        <v>47859502.199999973</v>
      </c>
      <c r="F23" s="273">
        <v>79234243.539999977</v>
      </c>
      <c r="G23" s="275">
        <v>125946097.25000001</v>
      </c>
      <c r="H23" s="273">
        <v>0</v>
      </c>
      <c r="I23" s="273">
        <v>120652924.61299998</v>
      </c>
      <c r="J23" s="273">
        <v>65881549.019999996</v>
      </c>
      <c r="K23" s="273">
        <v>12168634.130000114</v>
      </c>
      <c r="L23" s="273">
        <f>[1]Variacion!U87</f>
        <v>-40448556.479999997</v>
      </c>
      <c r="M23" s="273">
        <f>[1]Variacion!W87</f>
        <v>-40448556.479999997</v>
      </c>
      <c r="N23" s="273">
        <f>[1]Variacion!Y87</f>
        <v>-40448556.479999997</v>
      </c>
      <c r="O23" s="273">
        <f>[1]Variacion!AA87</f>
        <v>-40448556.479999997</v>
      </c>
      <c r="P23" s="273">
        <f>[1]Variacion!AB87</f>
        <v>-40448556.479999997</v>
      </c>
    </row>
    <row r="24" spans="1:16" ht="18" hidden="1" customHeight="1" x14ac:dyDescent="0.25">
      <c r="A24" s="207" t="s">
        <v>630</v>
      </c>
      <c r="B24" s="207"/>
      <c r="C24" s="252"/>
      <c r="D24" s="276"/>
      <c r="E24" s="273"/>
      <c r="F24" s="276"/>
      <c r="G24" s="276"/>
      <c r="H24" s="276"/>
      <c r="I24" s="276"/>
      <c r="J24" s="276"/>
      <c r="K24" s="276"/>
      <c r="L24" s="274"/>
      <c r="M24" s="274"/>
      <c r="N24" s="274"/>
      <c r="O24" s="274"/>
      <c r="P24" s="274"/>
    </row>
    <row r="25" spans="1:16" x14ac:dyDescent="0.2">
      <c r="A25" s="205" t="s">
        <v>539</v>
      </c>
      <c r="B25" s="205"/>
      <c r="C25" s="209">
        <f>SUM(C23:C24)</f>
        <v>157842683.16999996</v>
      </c>
      <c r="D25" s="209">
        <f>SUM(D23:D24)</f>
        <v>0</v>
      </c>
      <c r="E25" s="209">
        <f>SUM(E23:E24)</f>
        <v>47859502.199999973</v>
      </c>
      <c r="F25" s="209">
        <f>SUM(F23:F24)</f>
        <v>79234243.539999977</v>
      </c>
      <c r="G25" s="209">
        <f>SUM(G23:G24)</f>
        <v>125946097.25000001</v>
      </c>
      <c r="H25" s="209">
        <f t="shared" ref="H25:L25" si="2">SUM(H23:H24)</f>
        <v>0</v>
      </c>
      <c r="I25" s="209">
        <f t="shared" si="2"/>
        <v>120652924.61299998</v>
      </c>
      <c r="J25" s="209">
        <f t="shared" si="2"/>
        <v>65881549.019999996</v>
      </c>
      <c r="K25" s="209">
        <f t="shared" si="2"/>
        <v>12168634.130000114</v>
      </c>
      <c r="L25" s="209">
        <f t="shared" si="2"/>
        <v>-40448556.479999997</v>
      </c>
      <c r="M25" s="209">
        <f>SUM(M23:M24)</f>
        <v>-40448556.479999997</v>
      </c>
      <c r="N25" s="209">
        <f>SUM(N23:N24)</f>
        <v>-40448556.479999997</v>
      </c>
      <c r="O25" s="209">
        <f>SUM(O23:O24)</f>
        <v>-40448556.479999997</v>
      </c>
      <c r="P25" s="209">
        <f>SUM(P23:P24)</f>
        <v>-40448556.479999997</v>
      </c>
    </row>
    <row r="26" spans="1:16" x14ac:dyDescent="0.25">
      <c r="A26" s="205"/>
      <c r="B26" s="205"/>
      <c r="C26" s="206"/>
    </row>
    <row r="27" spans="1:16" x14ac:dyDescent="0.2">
      <c r="A27" s="205" t="s">
        <v>540</v>
      </c>
      <c r="B27" s="205"/>
      <c r="C27" s="209">
        <f>+C16+C20+C25</f>
        <v>368202325.70999992</v>
      </c>
      <c r="D27" s="209">
        <f t="shared" ref="D27:N27" si="3">+D16+D20+D25</f>
        <v>147350419.27000001</v>
      </c>
      <c r="E27" s="209">
        <f>+E16+E20+E25</f>
        <v>195282465.69999993</v>
      </c>
      <c r="F27" s="209">
        <f t="shared" si="3"/>
        <v>228632315.41999996</v>
      </c>
      <c r="G27" s="209">
        <f t="shared" si="3"/>
        <v>291942215.73000002</v>
      </c>
      <c r="H27" s="209">
        <f t="shared" si="3"/>
        <v>153504263.98999998</v>
      </c>
      <c r="I27" s="209">
        <f t="shared" si="3"/>
        <v>1094684404.273</v>
      </c>
      <c r="J27" s="209">
        <f t="shared" si="3"/>
        <v>218734325.18000001</v>
      </c>
      <c r="K27" s="209">
        <f t="shared" si="3"/>
        <v>12168634.130000114</v>
      </c>
      <c r="L27" s="209">
        <f t="shared" si="3"/>
        <v>-40448556.479999997</v>
      </c>
      <c r="M27" s="209">
        <f t="shared" si="3"/>
        <v>-40448556.479999997</v>
      </c>
      <c r="N27" s="209">
        <f t="shared" si="3"/>
        <v>-40448556.479999997</v>
      </c>
      <c r="O27" s="209">
        <f>+O16+O20+O25</f>
        <v>-40448556.479999997</v>
      </c>
      <c r="P27" s="209">
        <f>+P16+P20+P25</f>
        <v>1086435699.3399999</v>
      </c>
    </row>
    <row r="28" spans="1:16" x14ac:dyDescent="0.25">
      <c r="A28" s="205"/>
      <c r="B28" s="205"/>
      <c r="C28" s="206"/>
    </row>
    <row r="29" spans="1:16" x14ac:dyDescent="0.25">
      <c r="A29" s="204" t="s">
        <v>541</v>
      </c>
      <c r="B29" s="204"/>
      <c r="C29" s="206"/>
    </row>
    <row r="30" spans="1:16" x14ac:dyDescent="0.25">
      <c r="A30" s="205" t="s">
        <v>542</v>
      </c>
      <c r="B30" s="205"/>
      <c r="C30" s="206"/>
    </row>
    <row r="31" spans="1:16" x14ac:dyDescent="0.25">
      <c r="A31" s="207" t="s">
        <v>543</v>
      </c>
      <c r="B31" s="207"/>
      <c r="C31" s="252">
        <v>81443138.88000001</v>
      </c>
      <c r="D31" s="252">
        <v>68823574.38000001</v>
      </c>
      <c r="E31" s="273">
        <v>72726263.609999999</v>
      </c>
      <c r="F31" s="273">
        <v>68190649.25</v>
      </c>
      <c r="G31" s="273">
        <v>71609265.980000004</v>
      </c>
      <c r="H31" s="273">
        <v>126140546.51000001</v>
      </c>
      <c r="I31" s="273">
        <v>488933438.61000007</v>
      </c>
      <c r="J31" s="273">
        <v>73027540.400000006</v>
      </c>
      <c r="K31" s="273">
        <f>[1]Ejecución!BM42-K32</f>
        <v>0</v>
      </c>
      <c r="L31" s="273">
        <f>[1]Ejecución!BV42-L32</f>
        <v>0</v>
      </c>
      <c r="M31" s="273">
        <f>[1]Ejecución!CE42-M32</f>
        <v>0</v>
      </c>
      <c r="N31" s="273">
        <f>[1]Ejecución!CN42-N32</f>
        <v>0</v>
      </c>
      <c r="O31" s="273">
        <f>[1]Ejecución!CW42-O32</f>
        <v>0</v>
      </c>
      <c r="P31" s="273">
        <f>[1]Ejecución!DB42-P32</f>
        <v>561960979.00999999</v>
      </c>
    </row>
    <row r="32" spans="1:16" x14ac:dyDescent="0.25">
      <c r="A32" s="207" t="s">
        <v>544</v>
      </c>
      <c r="B32" s="207"/>
      <c r="C32" s="252">
        <v>7497860.6600000001</v>
      </c>
      <c r="D32" s="252">
        <v>1328.1</v>
      </c>
      <c r="E32" s="273">
        <v>7814144.4200000009</v>
      </c>
      <c r="F32" s="273">
        <v>15622008.48</v>
      </c>
      <c r="G32" s="273">
        <v>7815860.4300000006</v>
      </c>
      <c r="H32" s="273">
        <v>7718741.4199999999</v>
      </c>
      <c r="I32" s="273">
        <v>46469943.510000005</v>
      </c>
      <c r="J32" s="273">
        <v>7789720.5800000001</v>
      </c>
      <c r="K32" s="273">
        <f>[1]Ejecución!BM69</f>
        <v>0</v>
      </c>
      <c r="L32" s="273">
        <f>[1]Ejecución!BV69</f>
        <v>0</v>
      </c>
      <c r="M32" s="273">
        <f>[1]Ejecución!CE69</f>
        <v>0</v>
      </c>
      <c r="N32" s="273">
        <f>[1]Ejecución!CN69</f>
        <v>0</v>
      </c>
      <c r="O32" s="273">
        <f>[1]Ejecución!CW69</f>
        <v>0</v>
      </c>
      <c r="P32" s="273">
        <f>[1]Ejecución!DB69</f>
        <v>54259664.090000004</v>
      </c>
    </row>
    <row r="33" spans="1:17" x14ac:dyDescent="0.25">
      <c r="A33" s="207" t="s">
        <v>545</v>
      </c>
      <c r="B33" s="207"/>
      <c r="C33" s="252">
        <v>21240938.370000001</v>
      </c>
      <c r="D33" s="252">
        <v>21530460.469999999</v>
      </c>
      <c r="E33" s="273">
        <v>29594875.580000002</v>
      </c>
      <c r="F33" s="273">
        <v>23486300.939999998</v>
      </c>
      <c r="G33" s="273">
        <v>29511912.849999998</v>
      </c>
      <c r="H33" s="273">
        <v>32854630.879999999</v>
      </c>
      <c r="I33" s="273">
        <v>158219119.09</v>
      </c>
      <c r="J33" s="273">
        <v>43823620.229999997</v>
      </c>
      <c r="K33" s="273">
        <f>[1]Ejecución!BM74</f>
        <v>0</v>
      </c>
      <c r="L33" s="273">
        <f>[1]Ejecución!BV74</f>
        <v>0</v>
      </c>
      <c r="M33" s="273">
        <f>[1]Ejecución!CE74</f>
        <v>0</v>
      </c>
      <c r="N33" s="273">
        <f>[1]Ejecución!CN74</f>
        <v>0</v>
      </c>
      <c r="O33" s="273">
        <f>[1]Ejecución!CW74</f>
        <v>0</v>
      </c>
      <c r="P33" s="273">
        <f>[1]Ejecución!DB74</f>
        <v>202042739.31999999</v>
      </c>
    </row>
    <row r="34" spans="1:17" x14ac:dyDescent="0.25">
      <c r="A34" s="207" t="s">
        <v>546</v>
      </c>
      <c r="B34" s="207"/>
      <c r="C34" s="252">
        <v>1252798.29</v>
      </c>
      <c r="D34" s="252">
        <v>2898410.2300000004</v>
      </c>
      <c r="E34" s="273">
        <v>1764677.19</v>
      </c>
      <c r="F34" s="273">
        <v>2274571.6</v>
      </c>
      <c r="G34" s="273">
        <v>1708219.78</v>
      </c>
      <c r="H34" s="273">
        <v>3731261.45</v>
      </c>
      <c r="I34" s="273">
        <v>13629938.539999999</v>
      </c>
      <c r="J34" s="273">
        <v>2063185.77</v>
      </c>
      <c r="K34" s="273">
        <f>[1]Ejecución!BM153</f>
        <v>0</v>
      </c>
      <c r="L34" s="273">
        <f>[1]Ejecución!BV153</f>
        <v>0</v>
      </c>
      <c r="M34" s="273">
        <f>[1]Ejecución!CE153</f>
        <v>0</v>
      </c>
      <c r="N34" s="273">
        <f>[1]Ejecución!CN153</f>
        <v>0</v>
      </c>
      <c r="O34" s="273">
        <f>[1]Ejecución!CW153</f>
        <v>0</v>
      </c>
      <c r="P34" s="273">
        <f>[1]Ejecución!DB153</f>
        <v>15693124.309999999</v>
      </c>
    </row>
    <row r="35" spans="1:17" x14ac:dyDescent="0.25">
      <c r="A35" s="207" t="s">
        <v>547</v>
      </c>
      <c r="B35" s="207"/>
      <c r="C35" s="252">
        <v>2319025</v>
      </c>
      <c r="D35" s="252">
        <v>1783700</v>
      </c>
      <c r="E35" s="273">
        <v>2376801.7000000002</v>
      </c>
      <c r="F35" s="273">
        <v>4023150.9</v>
      </c>
      <c r="G35" s="273">
        <v>629312.5</v>
      </c>
      <c r="H35" s="273">
        <v>672312.5</v>
      </c>
      <c r="I35" s="273">
        <v>11804302.6</v>
      </c>
      <c r="J35" s="273">
        <v>1017150.74</v>
      </c>
      <c r="K35" s="273">
        <f>[1]Ejecución!BM204</f>
        <v>0</v>
      </c>
      <c r="L35" s="273">
        <f>[1]Ejecución!BV204</f>
        <v>0</v>
      </c>
      <c r="M35" s="273">
        <f>[1]Ejecución!CE204</f>
        <v>0</v>
      </c>
      <c r="N35" s="273">
        <f>[1]Ejecución!CN204</f>
        <v>0</v>
      </c>
      <c r="O35" s="273">
        <f>[1]Ejecución!CW204</f>
        <v>0</v>
      </c>
      <c r="P35" s="273">
        <f>[1]Ejecución!DB204</f>
        <v>12821453.34</v>
      </c>
    </row>
    <row r="36" spans="1:17" x14ac:dyDescent="0.25">
      <c r="A36" s="205" t="s">
        <v>548</v>
      </c>
      <c r="B36" s="205"/>
      <c r="C36" s="210">
        <f>SUM(C31:C35)</f>
        <v>113753761.20000002</v>
      </c>
      <c r="D36" s="210">
        <f t="shared" ref="D36:P36" si="4">SUM(D31:D35)</f>
        <v>95037473.180000007</v>
      </c>
      <c r="E36" s="277">
        <f t="shared" si="4"/>
        <v>114276762.5</v>
      </c>
      <c r="F36" s="210">
        <f t="shared" si="4"/>
        <v>113596681.17</v>
      </c>
      <c r="G36" s="210">
        <f t="shared" si="4"/>
        <v>111274571.54000001</v>
      </c>
      <c r="H36" s="210">
        <f t="shared" si="4"/>
        <v>171117492.75999999</v>
      </c>
      <c r="I36" s="210">
        <f t="shared" si="4"/>
        <v>719056742.35000002</v>
      </c>
      <c r="J36" s="210">
        <f t="shared" si="4"/>
        <v>127721217.72</v>
      </c>
      <c r="K36" s="210">
        <f t="shared" si="4"/>
        <v>0</v>
      </c>
      <c r="L36" s="210">
        <f t="shared" si="4"/>
        <v>0</v>
      </c>
      <c r="M36" s="210">
        <f t="shared" si="4"/>
        <v>0</v>
      </c>
      <c r="N36" s="210">
        <f t="shared" si="4"/>
        <v>0</v>
      </c>
      <c r="O36" s="210">
        <f t="shared" si="4"/>
        <v>0</v>
      </c>
      <c r="P36" s="210">
        <f t="shared" si="4"/>
        <v>846777960.07000005</v>
      </c>
    </row>
    <row r="37" spans="1:17" x14ac:dyDescent="0.25">
      <c r="A37" s="205"/>
      <c r="B37" s="205"/>
    </row>
    <row r="38" spans="1:17" x14ac:dyDescent="0.25">
      <c r="A38" s="205" t="s">
        <v>549</v>
      </c>
      <c r="B38" s="205"/>
      <c r="C38" s="206"/>
    </row>
    <row r="39" spans="1:17" x14ac:dyDescent="0.25">
      <c r="A39" s="207" t="s">
        <v>550</v>
      </c>
      <c r="B39" s="207"/>
      <c r="C39" s="254">
        <v>10584392.9599998</v>
      </c>
      <c r="D39" s="252">
        <v>2215860.13</v>
      </c>
      <c r="E39" s="273">
        <v>868815.91</v>
      </c>
      <c r="F39" s="273">
        <v>1213762.01</v>
      </c>
      <c r="G39" s="273">
        <v>3518006.93</v>
      </c>
      <c r="H39" s="273">
        <v>1936380</v>
      </c>
      <c r="I39" s="273">
        <v>12887595.85</v>
      </c>
      <c r="J39" s="273">
        <v>303139</v>
      </c>
      <c r="K39" s="273">
        <f>[1]Ejecución!BM231</f>
        <v>0</v>
      </c>
      <c r="L39" s="273">
        <f>[1]Ejecución!BV231</f>
        <v>0</v>
      </c>
      <c r="M39" s="273">
        <f>[1]Ejecución!CE231</f>
        <v>0</v>
      </c>
      <c r="N39" s="273">
        <f>[1]Ejecución!CN231</f>
        <v>0</v>
      </c>
      <c r="O39" s="273">
        <f>[1]Ejecución!CW231</f>
        <v>0</v>
      </c>
      <c r="P39" s="273">
        <f>[1]Ejecución!DB231</f>
        <v>24487853.23</v>
      </c>
    </row>
    <row r="40" spans="1:17" x14ac:dyDescent="0.25">
      <c r="A40" s="207" t="s">
        <v>551</v>
      </c>
      <c r="B40" s="207"/>
      <c r="C40" s="252">
        <v>290791.02</v>
      </c>
      <c r="D40" s="252">
        <v>792061.81</v>
      </c>
      <c r="E40" s="273">
        <v>764614.23</v>
      </c>
      <c r="F40" s="273">
        <v>467194.69</v>
      </c>
      <c r="G40" s="273">
        <v>640614.67999999993</v>
      </c>
      <c r="H40" s="273">
        <v>754774.5</v>
      </c>
      <c r="I40" s="273">
        <v>3710050.9299999997</v>
      </c>
      <c r="J40" s="273">
        <v>1240099.67</v>
      </c>
      <c r="K40" s="273">
        <f>[1]Ejecución!BM267</f>
        <v>0</v>
      </c>
      <c r="L40" s="273">
        <f>[1]Ejecución!BV267</f>
        <v>0</v>
      </c>
      <c r="M40" s="273">
        <f>[1]Ejecución!CE267</f>
        <v>0</v>
      </c>
      <c r="N40" s="273">
        <f>[1]Ejecución!CN267</f>
        <v>0</v>
      </c>
      <c r="O40" s="273">
        <f>[1]Ejecución!CW267</f>
        <v>0</v>
      </c>
      <c r="P40" s="273">
        <f>[1]Ejecución!DB267</f>
        <v>4950150.5999999996</v>
      </c>
      <c r="Q40" s="276"/>
    </row>
    <row r="41" spans="1:17" x14ac:dyDescent="0.2">
      <c r="A41" s="205" t="s">
        <v>552</v>
      </c>
      <c r="B41" s="205"/>
      <c r="C41" s="209">
        <f>SUM(C39:C40)</f>
        <v>10875183.979999799</v>
      </c>
      <c r="D41" s="209">
        <f>SUM(D39:D40)</f>
        <v>3007921.94</v>
      </c>
      <c r="E41" s="209">
        <f>SUM(E39:E40)</f>
        <v>1633430.1400000001</v>
      </c>
      <c r="F41" s="209">
        <f>SUM(F39:F40)</f>
        <v>1680956.7</v>
      </c>
      <c r="G41" s="209">
        <f>SUM(G39:G40)</f>
        <v>4158621.6100000003</v>
      </c>
      <c r="H41" s="209">
        <f t="shared" ref="H41:L41" si="5">SUM(H39:H40)</f>
        <v>2691154.5</v>
      </c>
      <c r="I41" s="209">
        <f t="shared" si="5"/>
        <v>16597646.779999999</v>
      </c>
      <c r="J41" s="209">
        <f>SUM(J39:J40)</f>
        <v>1543238.67</v>
      </c>
      <c r="K41" s="209">
        <f t="shared" si="5"/>
        <v>0</v>
      </c>
      <c r="L41" s="209">
        <f t="shared" si="5"/>
        <v>0</v>
      </c>
      <c r="M41" s="209">
        <f>SUM(M39:M40)</f>
        <v>0</v>
      </c>
      <c r="N41" s="209">
        <f>SUM(N39:N40)</f>
        <v>0</v>
      </c>
      <c r="O41" s="209">
        <f>SUM(O39:O40)</f>
        <v>0</v>
      </c>
      <c r="P41" s="209">
        <f>SUM(P39:P40)</f>
        <v>29438003.829999998</v>
      </c>
    </row>
    <row r="42" spans="1:17" hidden="1" x14ac:dyDescent="0.25">
      <c r="A42" s="205"/>
      <c r="B42" s="205"/>
      <c r="C42" s="206"/>
    </row>
    <row r="43" spans="1:17" hidden="1" x14ac:dyDescent="0.25">
      <c r="A43" s="205" t="s">
        <v>631</v>
      </c>
      <c r="B43" s="205"/>
      <c r="C43" s="206"/>
    </row>
    <row r="44" spans="1:17" hidden="1" x14ac:dyDescent="0.25">
      <c r="A44" s="207" t="s">
        <v>632</v>
      </c>
      <c r="B44" s="207"/>
      <c r="C44" s="252"/>
      <c r="D44" s="255">
        <v>0</v>
      </c>
      <c r="E44" s="273"/>
      <c r="G44" s="275"/>
      <c r="H44" s="275"/>
      <c r="I44" s="275"/>
      <c r="J44" s="275"/>
      <c r="K44" s="275"/>
      <c r="L44" s="273"/>
      <c r="M44" s="273"/>
      <c r="N44" s="273"/>
      <c r="O44" s="273">
        <f>[1]Variacion!AA88</f>
        <v>0</v>
      </c>
      <c r="P44" s="273">
        <f>[1]Variacion!AB88</f>
        <v>-80897112.959999993</v>
      </c>
    </row>
    <row r="45" spans="1:17" hidden="1" x14ac:dyDescent="0.25">
      <c r="A45" s="207" t="s">
        <v>633</v>
      </c>
      <c r="B45" s="207"/>
      <c r="C45" s="252"/>
      <c r="D45" s="252">
        <v>260336268.44999996</v>
      </c>
      <c r="E45" s="252">
        <v>0</v>
      </c>
      <c r="F45" s="275">
        <v>0</v>
      </c>
      <c r="G45" s="275"/>
      <c r="H45" s="275">
        <v>22443711.009999994</v>
      </c>
      <c r="I45" s="275"/>
      <c r="J45" s="275"/>
      <c r="K45" s="275"/>
      <c r="L45" s="273"/>
      <c r="M45" s="273"/>
      <c r="N45" s="273"/>
      <c r="O45" s="252" t="e">
        <f>[1]Ejecución!#REF!</f>
        <v>#REF!</v>
      </c>
      <c r="P45" s="252" t="e">
        <f>[1]Ejecución!#REF!</f>
        <v>#REF!</v>
      </c>
    </row>
    <row r="46" spans="1:17" hidden="1" x14ac:dyDescent="0.25">
      <c r="A46" s="256" t="s">
        <v>634</v>
      </c>
      <c r="B46" s="256"/>
      <c r="C46" s="255"/>
      <c r="D46" s="255">
        <v>0</v>
      </c>
    </row>
    <row r="47" spans="1:17" hidden="1" x14ac:dyDescent="0.2">
      <c r="A47" s="205" t="s">
        <v>635</v>
      </c>
      <c r="B47" s="205"/>
      <c r="C47" s="209">
        <f>SUM(C44:C46)</f>
        <v>0</v>
      </c>
      <c r="D47" s="209">
        <f>SUM(D44:D46)</f>
        <v>260336268.44999996</v>
      </c>
      <c r="E47" s="209">
        <f>SUM(E44:E46)</f>
        <v>0</v>
      </c>
      <c r="F47" s="209">
        <f>SUM(F44:F46)</f>
        <v>0</v>
      </c>
      <c r="G47" s="209">
        <f>SUM(G44:G46)</f>
        <v>0</v>
      </c>
      <c r="H47" s="209">
        <f t="shared" ref="H47:L47" si="6">SUM(H44:H46)</f>
        <v>22443711.009999994</v>
      </c>
      <c r="I47" s="209">
        <f>SUM(I44:I46)</f>
        <v>0</v>
      </c>
      <c r="J47" s="209">
        <f t="shared" si="6"/>
        <v>0</v>
      </c>
      <c r="K47" s="209">
        <f t="shared" si="6"/>
        <v>0</v>
      </c>
      <c r="L47" s="209">
        <f t="shared" si="6"/>
        <v>0</v>
      </c>
      <c r="M47" s="209">
        <f>SUM(M44:M46)</f>
        <v>0</v>
      </c>
      <c r="N47" s="209">
        <f>SUM(N44:N46)</f>
        <v>0</v>
      </c>
      <c r="O47" s="209" t="e">
        <f>SUM(O44:O46)</f>
        <v>#REF!</v>
      </c>
      <c r="P47" s="209" t="e">
        <f>SUM(P44:P46)</f>
        <v>#REF!</v>
      </c>
    </row>
    <row r="48" spans="1:17" hidden="1" x14ac:dyDescent="0.25">
      <c r="A48" s="205"/>
      <c r="B48" s="205"/>
      <c r="C48" s="206"/>
    </row>
    <row r="49" spans="1:16" hidden="1" x14ac:dyDescent="0.25">
      <c r="A49" s="205" t="s">
        <v>636</v>
      </c>
      <c r="B49" s="205"/>
      <c r="C49" s="206"/>
    </row>
    <row r="50" spans="1:16" hidden="1" x14ac:dyDescent="0.25">
      <c r="A50" s="207" t="s">
        <v>637</v>
      </c>
      <c r="B50" s="207"/>
      <c r="C50" s="206"/>
    </row>
    <row r="51" spans="1:16" hidden="1" x14ac:dyDescent="0.25">
      <c r="A51" s="207" t="s">
        <v>638</v>
      </c>
      <c r="B51" s="207"/>
      <c r="C51" s="252"/>
      <c r="G51" s="275"/>
      <c r="H51" s="275"/>
      <c r="I51" s="275"/>
      <c r="J51" s="275"/>
      <c r="K51" s="275"/>
      <c r="L51" s="275"/>
      <c r="M51" s="275"/>
      <c r="N51" s="275"/>
      <c r="O51" s="275"/>
      <c r="P51" s="275"/>
    </row>
    <row r="52" spans="1:16" hidden="1" x14ac:dyDescent="0.25">
      <c r="A52" s="207" t="s">
        <v>634</v>
      </c>
      <c r="B52" s="207"/>
      <c r="C52" s="206"/>
      <c r="G52" s="275"/>
      <c r="H52" s="275"/>
      <c r="I52" s="275"/>
      <c r="J52" s="275"/>
      <c r="K52" s="275"/>
      <c r="L52" s="275"/>
      <c r="M52" s="275"/>
      <c r="N52" s="275"/>
      <c r="O52" s="275"/>
      <c r="P52" s="275"/>
    </row>
    <row r="53" spans="1:16" hidden="1" x14ac:dyDescent="0.2">
      <c r="A53" s="205" t="s">
        <v>639</v>
      </c>
      <c r="B53" s="205"/>
      <c r="C53" s="209">
        <f>SUM(C50:C52)</f>
        <v>0</v>
      </c>
      <c r="D53" s="209">
        <f>SUM(D51:D52)</f>
        <v>0</v>
      </c>
      <c r="E53" s="209">
        <f>SUM(E51:E52)</f>
        <v>0</v>
      </c>
      <c r="F53" s="209">
        <f t="shared" ref="F53:L53" si="7">SUM(F51:F52)</f>
        <v>0</v>
      </c>
      <c r="G53" s="209">
        <f t="shared" si="7"/>
        <v>0</v>
      </c>
      <c r="H53" s="209">
        <f t="shared" si="7"/>
        <v>0</v>
      </c>
      <c r="I53" s="209">
        <f t="shared" si="7"/>
        <v>0</v>
      </c>
      <c r="J53" s="209">
        <f t="shared" si="7"/>
        <v>0</v>
      </c>
      <c r="K53" s="209">
        <f t="shared" si="7"/>
        <v>0</v>
      </c>
      <c r="L53" s="209">
        <f t="shared" si="7"/>
        <v>0</v>
      </c>
      <c r="M53" s="209">
        <f>SUM(M51:M52)</f>
        <v>0</v>
      </c>
      <c r="N53" s="209">
        <f>SUM(N51:N52)</f>
        <v>0</v>
      </c>
      <c r="O53" s="209">
        <f>SUM(O51:O52)</f>
        <v>0</v>
      </c>
      <c r="P53" s="209">
        <f>SUM(P51:P52)</f>
        <v>0</v>
      </c>
    </row>
    <row r="54" spans="1:16" hidden="1" x14ac:dyDescent="0.25">
      <c r="A54" s="205"/>
      <c r="B54" s="205"/>
      <c r="C54" s="206"/>
      <c r="G54" s="278"/>
      <c r="H54" s="278"/>
      <c r="I54" s="278"/>
      <c r="J54" s="278"/>
      <c r="K54" s="278"/>
      <c r="L54" s="278"/>
      <c r="M54" s="278"/>
      <c r="N54" s="278"/>
      <c r="O54" s="278"/>
      <c r="P54" s="278"/>
    </row>
    <row r="55" spans="1:16" hidden="1" x14ac:dyDescent="0.25">
      <c r="A55" s="205" t="s">
        <v>640</v>
      </c>
      <c r="B55" s="205"/>
      <c r="C55" s="206"/>
      <c r="G55" s="279"/>
      <c r="H55" s="279"/>
      <c r="I55" s="279"/>
      <c r="J55" s="279"/>
      <c r="K55" s="279"/>
      <c r="L55" s="279"/>
      <c r="M55" s="279"/>
      <c r="N55" s="279"/>
      <c r="O55" s="279"/>
      <c r="P55" s="279"/>
    </row>
    <row r="56" spans="1:16" hidden="1" x14ac:dyDescent="0.25">
      <c r="A56" s="205"/>
      <c r="B56" s="205"/>
      <c r="C56" s="206"/>
      <c r="G56" s="280"/>
      <c r="H56" s="280"/>
      <c r="I56" s="280"/>
      <c r="J56" s="280"/>
      <c r="K56" s="280"/>
      <c r="L56" s="280"/>
      <c r="M56" s="280"/>
      <c r="N56" s="280"/>
      <c r="O56" s="280"/>
      <c r="P56" s="280"/>
    </row>
    <row r="57" spans="1:16" x14ac:dyDescent="0.2">
      <c r="A57" s="205" t="s">
        <v>553</v>
      </c>
      <c r="B57" s="205"/>
      <c r="C57" s="209">
        <f>+C36+C41+C47+C53</f>
        <v>124628945.17999981</v>
      </c>
      <c r="D57" s="209">
        <f>+D36+D41+D47+D55</f>
        <v>358381663.56999993</v>
      </c>
      <c r="E57" s="209">
        <f>+E36+E41+E47+E55</f>
        <v>115910192.64</v>
      </c>
      <c r="F57" s="209">
        <f>+F36+F41+F47+F55</f>
        <v>115277637.87</v>
      </c>
      <c r="G57" s="209">
        <f t="shared" ref="G57:L57" si="8">+G36+G41+G47+G53</f>
        <v>115433193.15000001</v>
      </c>
      <c r="H57" s="209">
        <f t="shared" si="8"/>
        <v>196252358.26999998</v>
      </c>
      <c r="I57" s="209">
        <f t="shared" si="8"/>
        <v>735654389.13</v>
      </c>
      <c r="J57" s="209">
        <f t="shared" si="8"/>
        <v>129264456.39</v>
      </c>
      <c r="K57" s="209">
        <f t="shared" si="8"/>
        <v>0</v>
      </c>
      <c r="L57" s="209">
        <f t="shared" si="8"/>
        <v>0</v>
      </c>
      <c r="M57" s="209">
        <f>+M36+M41+M47+M53</f>
        <v>0</v>
      </c>
      <c r="N57" s="209">
        <f>+N36+N41+N47+N53</f>
        <v>0</v>
      </c>
      <c r="O57" s="209" t="e">
        <f>+O36+O41+O47+O53</f>
        <v>#REF!</v>
      </c>
      <c r="P57" s="209" t="e">
        <f>+P36+P41+P47+P53</f>
        <v>#REF!</v>
      </c>
    </row>
    <row r="58" spans="1:16" x14ac:dyDescent="0.25">
      <c r="A58" s="205"/>
      <c r="B58" s="205"/>
      <c r="C58" s="206"/>
    </row>
    <row r="59" spans="1:16" x14ac:dyDescent="0.25">
      <c r="A59" s="205" t="s">
        <v>554</v>
      </c>
      <c r="B59" s="205"/>
      <c r="C59" s="257">
        <f>C61-C60</f>
        <v>243573380.53000003</v>
      </c>
      <c r="D59" s="257">
        <f t="shared" ref="D59:I59" si="9">D61-D60</f>
        <v>-211031244.29999995</v>
      </c>
      <c r="E59" s="281">
        <f t="shared" si="9"/>
        <v>79372273.059999943</v>
      </c>
      <c r="F59" s="279">
        <f t="shared" si="9"/>
        <v>113354677.54999995</v>
      </c>
      <c r="G59" s="279">
        <f t="shared" si="9"/>
        <v>176509022.58000004</v>
      </c>
      <c r="H59" s="257">
        <f t="shared" si="9"/>
        <v>-42748094.279999971</v>
      </c>
      <c r="I59" s="257">
        <f t="shared" si="9"/>
        <v>359030015.14300007</v>
      </c>
      <c r="J59" s="257">
        <f t="shared" ref="J59:P59" si="10">J61-J60</f>
        <v>89469868.789999962</v>
      </c>
      <c r="K59" s="257">
        <f t="shared" si="10"/>
        <v>12168634.130000114</v>
      </c>
      <c r="L59" s="257">
        <f t="shared" si="10"/>
        <v>-40448556.480000019</v>
      </c>
      <c r="M59" s="257">
        <f t="shared" si="10"/>
        <v>-40448556.480000019</v>
      </c>
      <c r="N59" s="257">
        <f t="shared" si="10"/>
        <v>-40448556.480000019</v>
      </c>
      <c r="O59" s="257" t="e">
        <f t="shared" si="10"/>
        <v>#REF!</v>
      </c>
      <c r="P59" s="257" t="e">
        <f t="shared" si="10"/>
        <v>#REF!</v>
      </c>
    </row>
    <row r="60" spans="1:16" x14ac:dyDescent="0.25">
      <c r="A60" s="205" t="s">
        <v>555</v>
      </c>
      <c r="B60" s="205"/>
      <c r="C60" s="258">
        <v>420149105.93000001</v>
      </c>
      <c r="D60" s="282">
        <f>C61</f>
        <v>663722486.46000004</v>
      </c>
      <c r="E60" s="281">
        <f>D61</f>
        <v>452691242.16000009</v>
      </c>
      <c r="F60" s="281">
        <f t="shared" ref="F60:P60" si="11">E61</f>
        <v>532063515.22000003</v>
      </c>
      <c r="G60" s="281">
        <f t="shared" si="11"/>
        <v>645418192.76999998</v>
      </c>
      <c r="H60" s="281">
        <f t="shared" si="11"/>
        <v>821927215.35000002</v>
      </c>
      <c r="I60" s="281">
        <f>C60</f>
        <v>420149105.93000001</v>
      </c>
      <c r="J60" s="281">
        <f t="shared" si="11"/>
        <v>779179121.07300007</v>
      </c>
      <c r="K60" s="281">
        <f t="shared" si="11"/>
        <v>868648989.86300004</v>
      </c>
      <c r="L60" s="281">
        <f t="shared" si="11"/>
        <v>880817623.99300015</v>
      </c>
      <c r="M60" s="281">
        <f t="shared" si="11"/>
        <v>840369067.51300013</v>
      </c>
      <c r="N60" s="281">
        <f t="shared" si="11"/>
        <v>799920511.03300011</v>
      </c>
      <c r="O60" s="281">
        <f t="shared" si="11"/>
        <v>759471954.55300009</v>
      </c>
      <c r="P60" s="281" t="e">
        <f t="shared" si="11"/>
        <v>#REF!</v>
      </c>
    </row>
    <row r="61" spans="1:16" ht="15.75" thickBot="1" x14ac:dyDescent="0.25">
      <c r="A61" s="205" t="s">
        <v>556</v>
      </c>
      <c r="B61" s="205"/>
      <c r="C61" s="211">
        <f>C60+C27-C57</f>
        <v>663722486.46000004</v>
      </c>
      <c r="D61" s="211">
        <f t="shared" ref="D61:P61" si="12">D60+D27-D57</f>
        <v>452691242.16000009</v>
      </c>
      <c r="E61" s="283">
        <f t="shared" si="12"/>
        <v>532063515.22000003</v>
      </c>
      <c r="F61" s="211">
        <f t="shared" si="12"/>
        <v>645418192.76999998</v>
      </c>
      <c r="G61" s="211">
        <f t="shared" si="12"/>
        <v>821927215.35000002</v>
      </c>
      <c r="H61" s="211">
        <f t="shared" si="12"/>
        <v>779179121.07000005</v>
      </c>
      <c r="I61" s="211">
        <f t="shared" si="12"/>
        <v>779179121.07300007</v>
      </c>
      <c r="J61" s="211">
        <f t="shared" si="12"/>
        <v>868648989.86300004</v>
      </c>
      <c r="K61" s="211">
        <f t="shared" si="12"/>
        <v>880817623.99300015</v>
      </c>
      <c r="L61" s="211">
        <f t="shared" si="12"/>
        <v>840369067.51300013</v>
      </c>
      <c r="M61" s="211">
        <f t="shared" si="12"/>
        <v>799920511.03300011</v>
      </c>
      <c r="N61" s="211">
        <f t="shared" si="12"/>
        <v>759471954.55300009</v>
      </c>
      <c r="O61" s="211" t="e">
        <f t="shared" si="12"/>
        <v>#REF!</v>
      </c>
      <c r="P61" s="283" t="e">
        <f t="shared" si="12"/>
        <v>#REF!</v>
      </c>
    </row>
    <row r="62" spans="1:16" ht="15.75" thickTop="1" x14ac:dyDescent="0.25"/>
    <row r="64" spans="1:16" ht="12.75" x14ac:dyDescent="0.2">
      <c r="A64" s="159">
        <v>44783</v>
      </c>
      <c r="C64" s="259"/>
      <c r="D64" s="259"/>
      <c r="E64" s="284"/>
      <c r="F64" s="259"/>
    </row>
    <row r="65" spans="1:10" ht="12.75" x14ac:dyDescent="0.2">
      <c r="C65" s="259">
        <v>663722486.46000004</v>
      </c>
      <c r="D65" s="259"/>
      <c r="E65" s="259">
        <v>532063515.22000003</v>
      </c>
      <c r="F65" s="285"/>
      <c r="G65" s="286">
        <v>821927215.35000002</v>
      </c>
      <c r="I65" s="286">
        <v>779179121.07000005</v>
      </c>
    </row>
    <row r="66" spans="1:10" x14ac:dyDescent="0.25">
      <c r="C66" s="254">
        <f>+C61-C65</f>
        <v>0</v>
      </c>
      <c r="E66" s="254">
        <f>+E61-E65</f>
        <v>0</v>
      </c>
      <c r="G66" s="286">
        <f>+G61-G65</f>
        <v>0</v>
      </c>
      <c r="H66" s="286">
        <f>+H61-H65</f>
        <v>779179121.07000005</v>
      </c>
      <c r="I66" s="286">
        <f>+I61-I65</f>
        <v>3.0000209808349609E-3</v>
      </c>
      <c r="J66" s="286"/>
    </row>
    <row r="67" spans="1:10" x14ac:dyDescent="0.25">
      <c r="A67" s="204" t="s">
        <v>533</v>
      </c>
    </row>
    <row r="68" spans="1:10" x14ac:dyDescent="0.25">
      <c r="A68" s="205" t="s">
        <v>534</v>
      </c>
      <c r="C68" s="254">
        <v>14431889.25</v>
      </c>
    </row>
    <row r="69" spans="1:10" x14ac:dyDescent="0.25">
      <c r="A69" s="206" t="s">
        <v>535</v>
      </c>
      <c r="J69" s="273">
        <v>150962395.99000001</v>
      </c>
    </row>
    <row r="70" spans="1:10" x14ac:dyDescent="0.25">
      <c r="A70" s="206" t="s">
        <v>14</v>
      </c>
      <c r="C70" s="254">
        <v>10584392.9599998</v>
      </c>
      <c r="J70" s="273">
        <v>3331298.08</v>
      </c>
    </row>
    <row r="71" spans="1:10" x14ac:dyDescent="0.25">
      <c r="A71" s="206" t="s">
        <v>16</v>
      </c>
      <c r="J71" s="273">
        <v>1951769.84</v>
      </c>
    </row>
    <row r="72" spans="1:10" x14ac:dyDescent="0.25">
      <c r="A72" s="207" t="s">
        <v>31</v>
      </c>
      <c r="J72" s="274">
        <v>1907787.6700000002</v>
      </c>
    </row>
    <row r="73" spans="1:10" x14ac:dyDescent="0.25">
      <c r="A73" s="205" t="s">
        <v>536</v>
      </c>
      <c r="J73" s="208">
        <v>158153251.58000001</v>
      </c>
    </row>
    <row r="74" spans="1:10" x14ac:dyDescent="0.25">
      <c r="A74" s="205"/>
    </row>
    <row r="75" spans="1:10" x14ac:dyDescent="0.25">
      <c r="A75" s="205" t="s">
        <v>540</v>
      </c>
      <c r="J75" s="209">
        <v>158153251.58000001</v>
      </c>
    </row>
    <row r="76" spans="1:10" x14ac:dyDescent="0.25">
      <c r="A76" s="205"/>
    </row>
    <row r="77" spans="1:10" x14ac:dyDescent="0.25">
      <c r="A77" s="204" t="s">
        <v>541</v>
      </c>
    </row>
    <row r="78" spans="1:10" x14ac:dyDescent="0.25">
      <c r="A78" s="205" t="s">
        <v>542</v>
      </c>
    </row>
    <row r="79" spans="1:10" x14ac:dyDescent="0.25">
      <c r="A79" s="207" t="s">
        <v>543</v>
      </c>
      <c r="J79" s="273">
        <v>75599866.99000001</v>
      </c>
    </row>
    <row r="80" spans="1:10" x14ac:dyDescent="0.25">
      <c r="A80" s="207" t="s">
        <v>544</v>
      </c>
      <c r="J80" s="273">
        <v>0</v>
      </c>
    </row>
    <row r="81" spans="1:10" x14ac:dyDescent="0.25">
      <c r="A81" s="207" t="s">
        <v>545</v>
      </c>
      <c r="J81" s="273">
        <v>36097802.269999996</v>
      </c>
    </row>
    <row r="82" spans="1:10" x14ac:dyDescent="0.25">
      <c r="A82" s="207" t="s">
        <v>546</v>
      </c>
      <c r="J82" s="273">
        <v>1547945.5999999999</v>
      </c>
    </row>
    <row r="83" spans="1:10" x14ac:dyDescent="0.25">
      <c r="A83" s="207" t="s">
        <v>547</v>
      </c>
      <c r="J83" s="273">
        <v>832312.5</v>
      </c>
    </row>
    <row r="84" spans="1:10" x14ac:dyDescent="0.25">
      <c r="A84" s="205" t="s">
        <v>548</v>
      </c>
      <c r="J84" s="210">
        <v>114077927.36</v>
      </c>
    </row>
    <row r="85" spans="1:10" x14ac:dyDescent="0.25">
      <c r="A85" s="205"/>
    </row>
    <row r="86" spans="1:10" x14ac:dyDescent="0.25">
      <c r="A86" s="205" t="s">
        <v>549</v>
      </c>
    </row>
    <row r="87" spans="1:10" x14ac:dyDescent="0.25">
      <c r="A87" s="207" t="s">
        <v>550</v>
      </c>
      <c r="J87" s="273">
        <v>711002.51</v>
      </c>
    </row>
    <row r="88" spans="1:10" x14ac:dyDescent="0.25">
      <c r="A88" s="207" t="s">
        <v>551</v>
      </c>
      <c r="J88" s="273">
        <v>7486403.6399999997</v>
      </c>
    </row>
    <row r="89" spans="1:10" x14ac:dyDescent="0.25">
      <c r="A89" s="205" t="s">
        <v>552</v>
      </c>
      <c r="J89" s="209">
        <v>8197406.1499999994</v>
      </c>
    </row>
    <row r="90" spans="1:10" x14ac:dyDescent="0.25">
      <c r="A90" s="205"/>
    </row>
    <row r="91" spans="1:10" x14ac:dyDescent="0.25">
      <c r="A91" s="205" t="s">
        <v>631</v>
      </c>
    </row>
    <row r="92" spans="1:10" x14ac:dyDescent="0.25">
      <c r="A92" s="207" t="s">
        <v>633</v>
      </c>
      <c r="J92" s="275">
        <v>45216650.989999995</v>
      </c>
    </row>
    <row r="93" spans="1:10" x14ac:dyDescent="0.25">
      <c r="A93" s="205" t="s">
        <v>635</v>
      </c>
      <c r="J93" s="209">
        <v>45216650.989999995</v>
      </c>
    </row>
    <row r="94" spans="1:10" x14ac:dyDescent="0.25">
      <c r="A94" s="205"/>
    </row>
    <row r="95" spans="1:10" x14ac:dyDescent="0.25">
      <c r="A95" s="205" t="s">
        <v>553</v>
      </c>
      <c r="J95" s="209">
        <v>167491984.5</v>
      </c>
    </row>
    <row r="96" spans="1:10" x14ac:dyDescent="0.25">
      <c r="A96" s="205"/>
    </row>
    <row r="97" spans="1:10" x14ac:dyDescent="0.25">
      <c r="A97" s="205" t="s">
        <v>554</v>
      </c>
      <c r="J97" s="257">
        <v>-9338732.9199999571</v>
      </c>
    </row>
    <row r="98" spans="1:10" x14ac:dyDescent="0.25">
      <c r="A98" s="205" t="s">
        <v>555</v>
      </c>
      <c r="J98" s="281">
        <v>868648989.86300004</v>
      </c>
    </row>
    <row r="99" spans="1:10" ht="15.75" thickBot="1" x14ac:dyDescent="0.3">
      <c r="A99" s="205" t="s">
        <v>556</v>
      </c>
      <c r="J99" s="211">
        <v>859310256.94300008</v>
      </c>
    </row>
    <row r="100" spans="1:10" ht="15.75" thickTop="1" x14ac:dyDescent="0.25"/>
  </sheetData>
  <mergeCells count="4">
    <mergeCell ref="A2:O2"/>
    <mergeCell ref="A3:O3"/>
    <mergeCell ref="A4:O4"/>
    <mergeCell ref="A5:O5"/>
  </mergeCells>
  <printOptions horizontalCentered="1"/>
  <pageMargins left="0.39370078740157483" right="0.39370078740157483" top="0.59055118110236227" bottom="0.39370078740157483" header="0.31496062992125984" footer="0.31496062992125984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Ejecucion</vt:lpstr>
      <vt:lpstr>Variacion</vt:lpstr>
      <vt:lpstr>Transparencia</vt:lpstr>
      <vt:lpstr>Flujo</vt:lpstr>
      <vt:lpstr>Flujo!Área_de_impresión</vt:lpstr>
      <vt:lpstr>Transparencia!Área_de_impresión</vt:lpstr>
      <vt:lpstr>Transparencia!Títulos_a_imprimir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Moreta</dc:creator>
  <cp:lastModifiedBy>Alexis Cruz Concepcion</cp:lastModifiedBy>
  <cp:lastPrinted>2022-09-09T14:01:23Z</cp:lastPrinted>
  <dcterms:created xsi:type="dcterms:W3CDTF">2022-02-11T21:02:08Z</dcterms:created>
  <dcterms:modified xsi:type="dcterms:W3CDTF">2022-09-09T14:02:07Z</dcterms:modified>
</cp:coreProperties>
</file>