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reta\OneDrive - INDOTEL\Documentos\DPTO. PRESUPUESTO (Agosto 2021)\EJECUCION MENSUAL\EJECUCION 2022\Reporte DF\"/>
    </mc:Choice>
  </mc:AlternateContent>
  <bookViews>
    <workbookView xWindow="0" yWindow="0" windowWidth="20490" windowHeight="7755"/>
  </bookViews>
  <sheets>
    <sheet name="Ejecucion" sheetId="1" r:id="rId1"/>
    <sheet name="Variacion" sheetId="2" r:id="rId2"/>
    <sheet name="Transparencia" sheetId="3" r:id="rId3"/>
    <sheet name="Flujo" sheetId="4" r:id="rId4"/>
  </sheets>
  <externalReferences>
    <externalReference r:id="rId5"/>
  </externalReferences>
  <definedNames>
    <definedName name="_xlnm.Print_Area" localSheetId="0">Ejecucion!$A$1:$K$257</definedName>
    <definedName name="_xlnm.Print_Area" localSheetId="3">Flujo!$A$1:$C$62</definedName>
    <definedName name="_xlnm.Print_Area" localSheetId="2">Transparencia!$A$1:$O$93</definedName>
    <definedName name="_xlnm.Print_Titles" localSheetId="0">Ejecucion!$7:$8</definedName>
    <definedName name="_xlnm.Print_Titles" localSheetId="2">Transparencia!$6:$7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  <c r="C81" i="2"/>
  <c r="D56" i="2"/>
  <c r="D82" i="2" s="1"/>
  <c r="C56" i="2"/>
  <c r="C82" i="2" s="1"/>
  <c r="D83" i="2" l="1"/>
  <c r="O83" i="3"/>
  <c r="N82" i="3"/>
  <c r="M82" i="3"/>
  <c r="L82" i="3"/>
  <c r="K82" i="3"/>
  <c r="J82" i="3"/>
  <c r="I82" i="3"/>
  <c r="H82" i="3"/>
  <c r="G82" i="3"/>
  <c r="F82" i="3"/>
  <c r="O81" i="3"/>
  <c r="Q80" i="3"/>
  <c r="O80" i="3"/>
  <c r="N79" i="3"/>
  <c r="M79" i="3"/>
  <c r="L79" i="3"/>
  <c r="K79" i="3"/>
  <c r="J79" i="3"/>
  <c r="I79" i="3"/>
  <c r="H79" i="3"/>
  <c r="G79" i="3"/>
  <c r="F79" i="3"/>
  <c r="O78" i="3"/>
  <c r="N76" i="3"/>
  <c r="M76" i="3"/>
  <c r="M84" i="3" s="1"/>
  <c r="L76" i="3"/>
  <c r="K76" i="3"/>
  <c r="K84" i="3" s="1"/>
  <c r="J76" i="3"/>
  <c r="I76" i="3"/>
  <c r="H76" i="3"/>
  <c r="G76" i="3"/>
  <c r="G84" i="3" s="1"/>
  <c r="F76" i="3"/>
  <c r="O72" i="3"/>
  <c r="O71" i="3"/>
  <c r="O70" i="3"/>
  <c r="O69" i="3"/>
  <c r="O68" i="3"/>
  <c r="O67" i="3"/>
  <c r="O66" i="3"/>
  <c r="O65" i="3"/>
  <c r="B65" i="3"/>
  <c r="O64" i="3"/>
  <c r="O63" i="3"/>
  <c r="B63" i="3"/>
  <c r="O62" i="3"/>
  <c r="N61" i="3"/>
  <c r="M61" i="3"/>
  <c r="L61" i="3"/>
  <c r="K61" i="3"/>
  <c r="J61" i="3"/>
  <c r="I61" i="3"/>
  <c r="H61" i="3"/>
  <c r="G61" i="3"/>
  <c r="F61" i="3"/>
  <c r="O60" i="3"/>
  <c r="B60" i="3"/>
  <c r="O59" i="3"/>
  <c r="O58" i="3"/>
  <c r="B58" i="3"/>
  <c r="O57" i="3"/>
  <c r="B57" i="3"/>
  <c r="B56" i="3"/>
  <c r="O54" i="3"/>
  <c r="B54" i="3"/>
  <c r="B53" i="3"/>
  <c r="N51" i="3"/>
  <c r="M51" i="3"/>
  <c r="L51" i="3"/>
  <c r="K51" i="3"/>
  <c r="J51" i="3"/>
  <c r="I51" i="3"/>
  <c r="H51" i="3"/>
  <c r="G51" i="3"/>
  <c r="F51" i="3"/>
  <c r="B51" i="3"/>
  <c r="O49" i="3"/>
  <c r="O48" i="3"/>
  <c r="O47" i="3"/>
  <c r="O46" i="3"/>
  <c r="O45" i="3"/>
  <c r="O44" i="3"/>
  <c r="B44" i="3"/>
  <c r="N43" i="3"/>
  <c r="M43" i="3"/>
  <c r="L43" i="3"/>
  <c r="K43" i="3"/>
  <c r="J43" i="3"/>
  <c r="I43" i="3"/>
  <c r="H43" i="3"/>
  <c r="G43" i="3"/>
  <c r="F43" i="3"/>
  <c r="B43" i="3"/>
  <c r="O42" i="3"/>
  <c r="B42" i="3"/>
  <c r="O40" i="3"/>
  <c r="O39" i="3"/>
  <c r="O38" i="3"/>
  <c r="B38" i="3"/>
  <c r="B37" i="3"/>
  <c r="N35" i="3"/>
  <c r="M35" i="3"/>
  <c r="L35" i="3"/>
  <c r="K35" i="3"/>
  <c r="J35" i="3"/>
  <c r="I35" i="3"/>
  <c r="H35" i="3"/>
  <c r="G35" i="3"/>
  <c r="F35" i="3"/>
  <c r="B35" i="3"/>
  <c r="O33" i="3"/>
  <c r="B33" i="3"/>
  <c r="O32" i="3"/>
  <c r="B32" i="3"/>
  <c r="B31" i="3"/>
  <c r="O30" i="3"/>
  <c r="B30" i="3"/>
  <c r="B29" i="3"/>
  <c r="O28" i="3"/>
  <c r="B28" i="3"/>
  <c r="B27" i="3"/>
  <c r="O26" i="3"/>
  <c r="N25" i="3"/>
  <c r="M25" i="3"/>
  <c r="L25" i="3"/>
  <c r="K25" i="3"/>
  <c r="J25" i="3"/>
  <c r="I25" i="3"/>
  <c r="H25" i="3"/>
  <c r="G25" i="3"/>
  <c r="F25" i="3"/>
  <c r="B25" i="3"/>
  <c r="B24" i="3"/>
  <c r="B23" i="3"/>
  <c r="B22" i="3"/>
  <c r="B21" i="3"/>
  <c r="B20" i="3"/>
  <c r="B19" i="3"/>
  <c r="O18" i="3"/>
  <c r="B18" i="3"/>
  <c r="B17" i="3"/>
  <c r="N15" i="3"/>
  <c r="M15" i="3"/>
  <c r="L15" i="3"/>
  <c r="K15" i="3"/>
  <c r="J15" i="3"/>
  <c r="I15" i="3"/>
  <c r="H15" i="3"/>
  <c r="G15" i="3"/>
  <c r="F15" i="3"/>
  <c r="B15" i="3"/>
  <c r="B14" i="3"/>
  <c r="B13" i="3"/>
  <c r="B12" i="3"/>
  <c r="B11" i="3"/>
  <c r="B10" i="3" s="1"/>
  <c r="N9" i="3"/>
  <c r="M9" i="3"/>
  <c r="L9" i="3"/>
  <c r="K9" i="3"/>
  <c r="J9" i="3"/>
  <c r="I9" i="3"/>
  <c r="H9" i="3"/>
  <c r="G9" i="3"/>
  <c r="F9" i="3"/>
  <c r="O34" i="3" l="1"/>
  <c r="B36" i="3"/>
  <c r="F84" i="3"/>
  <c r="J84" i="3"/>
  <c r="N84" i="3"/>
  <c r="I84" i="3"/>
  <c r="B26" i="3"/>
  <c r="B52" i="3"/>
  <c r="O13" i="3"/>
  <c r="O24" i="3"/>
  <c r="O11" i="3"/>
  <c r="O37" i="3"/>
  <c r="O52" i="3"/>
  <c r="O55" i="3"/>
  <c r="O20" i="3"/>
  <c r="O50" i="3"/>
  <c r="O22" i="3"/>
  <c r="B62" i="3"/>
  <c r="B9" i="3"/>
  <c r="O12" i="3"/>
  <c r="G74" i="3"/>
  <c r="G86" i="3" s="1"/>
  <c r="K74" i="3"/>
  <c r="K86" i="3" s="1"/>
  <c r="O17" i="3"/>
  <c r="O21" i="3"/>
  <c r="O29" i="3"/>
  <c r="O36" i="3"/>
  <c r="O53" i="3"/>
  <c r="O56" i="3"/>
  <c r="H84" i="3"/>
  <c r="L84" i="3"/>
  <c r="O82" i="3"/>
  <c r="O79" i="3"/>
  <c r="H74" i="3"/>
  <c r="L74" i="3"/>
  <c r="O10" i="3"/>
  <c r="O14" i="3"/>
  <c r="B16" i="3"/>
  <c r="O19" i="3"/>
  <c r="O23" i="3"/>
  <c r="O27" i="3"/>
  <c r="O31" i="3"/>
  <c r="F74" i="3"/>
  <c r="F86" i="3" s="1"/>
  <c r="J74" i="3"/>
  <c r="J86" i="3" s="1"/>
  <c r="N74" i="3"/>
  <c r="O41" i="3"/>
  <c r="I74" i="3"/>
  <c r="I86" i="3" s="1"/>
  <c r="M74" i="3"/>
  <c r="M86" i="3" s="1"/>
  <c r="O76" i="3"/>
  <c r="O16" i="3"/>
  <c r="O77" i="3"/>
  <c r="O35" i="3"/>
  <c r="O61" i="3"/>
  <c r="O9" i="3" l="1"/>
  <c r="N86" i="3"/>
  <c r="O25" i="3"/>
  <c r="O43" i="3"/>
  <c r="B75" i="3"/>
  <c r="O84" i="3"/>
  <c r="O15" i="3"/>
  <c r="H86" i="3"/>
  <c r="L86" i="3"/>
  <c r="O51" i="3"/>
  <c r="O74" i="3" s="1"/>
  <c r="O86" i="3" l="1"/>
</calcChain>
</file>

<file path=xl/comments1.xml><?xml version="1.0" encoding="utf-8"?>
<comments xmlns="http://schemas.openxmlformats.org/spreadsheetml/2006/main">
  <authors>
    <author>Sara Moreta</author>
  </authors>
  <commentList>
    <comment ref="A14" authorId="0" shapeId="0">
      <text>
        <r>
          <rPr>
            <sz val="9"/>
            <color indexed="81"/>
            <rFont val="Tahoma"/>
            <charset val="1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<sst xmlns="http://schemas.openxmlformats.org/spreadsheetml/2006/main" count="753" uniqueCount="668">
  <si>
    <t>Cuenta</t>
  </si>
  <si>
    <t>CLASIFICACION</t>
  </si>
  <si>
    <t>Ejecutado</t>
  </si>
  <si>
    <t>Pagado</t>
  </si>
  <si>
    <t>Presupuestado</t>
  </si>
  <si>
    <t>Variación Acumulada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</si>
  <si>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</si>
  <si>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</si>
  <si>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</si>
  <si>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</si>
  <si>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</si>
  <si>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</si>
  <si>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</si>
  <si>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</si>
  <si>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</si>
  <si>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</si>
  <si>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</si>
  <si>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</si>
  <si>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</si>
  <si>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</si>
  <si>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</si>
  <si>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</si>
  <si>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</si>
  <si>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</si>
  <si>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</si>
  <si>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</si>
  <si>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</si>
  <si>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4-9117</t>
  </si>
  <si>
    <t>Servicios Adm. y Serv. de Telecomunicaciones (No Objecion</t>
  </si>
  <si>
    <t>4-9154</t>
  </si>
  <si>
    <t>Firma Digital</t>
  </si>
  <si>
    <t>4-9199</t>
  </si>
  <si>
    <t>Otros Ingresos</t>
  </si>
  <si>
    <t>Variación en Caja y Banco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</si>
  <si>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</si>
  <si>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</si>
  <si>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</si>
  <si>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</si>
  <si>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</si>
  <si>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</si>
  <si>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</si>
  <si>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</si>
  <si>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Sueldos al Personal de Carácter Temporal</t>
  </si>
  <si>
    <t>6-211206</t>
  </si>
  <si>
    <t>Jornales</t>
  </si>
  <si>
    <t>6-2114</t>
  </si>
  <si>
    <t>Sueldo Anual No. 13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</si>
  <si>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</si>
  <si>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</si>
  <si>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</si>
  <si>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</si>
  <si>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</si>
  <si>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</si>
  <si>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</si>
  <si>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Compensaciones</t>
  </si>
  <si>
    <t>6-212201</t>
  </si>
  <si>
    <t>Compensación Alimentación</t>
  </si>
  <si>
    <t>Compensacion Horas Extras</t>
  </si>
  <si>
    <t>6-212205</t>
  </si>
  <si>
    <t>Compensación por Servicios de Seguridad</t>
  </si>
  <si>
    <t>6-212206</t>
  </si>
  <si>
    <t>Incentivo por Rendimiento Individual (6-2141 Bono CD; 6-212209- Bono por Desempeño)</t>
  </si>
  <si>
    <t>6-214</t>
  </si>
  <si>
    <t>GRATIFICACIONES Y BONIFICACIONES</t>
  </si>
  <si>
    <t>6-2142-001</t>
  </si>
  <si>
    <t>Otras Gratificaciones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</si>
  <si>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</si>
  <si>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</si>
  <si>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</si>
  <si>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</si>
  <si>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</si>
  <si>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</si>
  <si>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6-2143-Bono Vacacional</t>
  </si>
  <si>
    <t>6-2144-Bono Estudiantil 14</t>
  </si>
  <si>
    <t>6-215</t>
  </si>
  <si>
    <t>CONTRIBUCIONES A LA SEGURIDAD SOCIAL</t>
  </si>
  <si>
    <t>6-2151</t>
  </si>
  <si>
    <t xml:space="preserve">     Contribución al Seguro Salud</t>
  </si>
  <si>
    <t>6-2152</t>
  </si>
  <si>
    <t xml:space="preserve">     Contribución al Seguro de Pensiones</t>
  </si>
  <si>
    <t>6-2153</t>
  </si>
  <si>
    <t xml:space="preserve">     Contribución al Seguro de Riesgos Laborales</t>
  </si>
  <si>
    <t>CONTRATACION DE SERVICIOS</t>
  </si>
  <si>
    <t>6-221</t>
  </si>
  <si>
    <t>SERVICIOS BÁSICOS</t>
  </si>
  <si>
    <t>6-2213</t>
  </si>
  <si>
    <t>Teléfonos</t>
  </si>
  <si>
    <t>6-2214</t>
  </si>
  <si>
    <t>Telefax y Correo</t>
  </si>
  <si>
    <t>6-2215</t>
  </si>
  <si>
    <t>Servicio de Internet y TV por Cable</t>
  </si>
  <si>
    <t>6-2216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</si>
  <si>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</si>
  <si>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</si>
  <si>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</si>
  <si>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</si>
  <si>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</si>
  <si>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</si>
  <si>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</si>
  <si>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</si>
  <si>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</si>
  <si>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</si>
  <si>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</si>
  <si>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</si>
  <si>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 xml:space="preserve">     Viaticos dentro del Pais</t>
  </si>
  <si>
    <t xml:space="preserve">     Viaticos fuera del Pais</t>
  </si>
  <si>
    <t>6-224</t>
  </si>
  <si>
    <t>TRANSPORTE Y ALMACENAJE</t>
  </si>
  <si>
    <t>6-2241</t>
  </si>
  <si>
    <t xml:space="preserve">    Pasaje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</si>
  <si>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</si>
  <si>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</si>
  <si>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</si>
  <si>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</si>
  <si>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</si>
  <si>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</si>
  <si>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</si>
  <si>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</si>
  <si>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6-225302</t>
  </si>
  <si>
    <t>Alquiler Equipos de Cómputos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</si>
  <si>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</si>
  <si>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</si>
  <si>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</si>
  <si>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</si>
  <si>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</si>
  <si>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</si>
  <si>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</si>
  <si>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</si>
  <si>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</si>
  <si>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</si>
  <si>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</si>
  <si>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</si>
  <si>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</si>
  <si>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</si>
  <si>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</si>
  <si>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 xml:space="preserve">     Bienes Inmuebles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</si>
  <si>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</si>
  <si>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</si>
  <si>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</si>
  <si>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</si>
  <si>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</si>
  <si>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</si>
  <si>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</si>
  <si>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</si>
  <si>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</si>
  <si>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</si>
  <si>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</si>
  <si>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</si>
  <si>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</si>
  <si>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</si>
  <si>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Contratación de Obras Menores</t>
  </si>
  <si>
    <t>6-227101</t>
  </si>
  <si>
    <t>Obras menores en edificaciones</t>
  </si>
  <si>
    <t>6-227102</t>
  </si>
  <si>
    <t>Servicios especiales de mantenimiento y reparación</t>
  </si>
  <si>
    <t>6-227104</t>
  </si>
  <si>
    <t>Mant. y Reparación de Obras Civiles en Inst.</t>
  </si>
  <si>
    <t>6-227106</t>
  </si>
  <si>
    <t>Instalaciones Electricas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</si>
  <si>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</si>
  <si>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</si>
  <si>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</si>
  <si>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</si>
  <si>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</si>
  <si>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</si>
  <si>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6-227204</t>
  </si>
  <si>
    <t>Mant y Reparación equipos Sanitarios y de Laboratorios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</si>
  <si>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</si>
  <si>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</si>
  <si>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</si>
  <si>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</si>
  <si>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</si>
  <si>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</si>
  <si>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</si>
  <si>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</si>
  <si>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</si>
  <si>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</si>
  <si>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</si>
  <si>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Médicos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</si>
  <si>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</si>
  <si>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</si>
  <si>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</si>
  <si>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</si>
  <si>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</si>
  <si>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</si>
  <si>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</si>
  <si>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</si>
  <si>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</si>
  <si>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</si>
  <si>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Eventos y Reuniones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</si>
  <si>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</si>
  <si>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</si>
  <si>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</si>
  <si>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</si>
  <si>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</si>
  <si>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</si>
  <si>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6-228706</t>
  </si>
  <si>
    <t>Otros Servicios Profesionales y Técnicos</t>
  </si>
  <si>
    <t>6-2288</t>
  </si>
  <si>
    <t xml:space="preserve"> Impuestos, Derechos y Tasas</t>
  </si>
  <si>
    <t>6-228801</t>
  </si>
  <si>
    <t xml:space="preserve">     Impuestos</t>
  </si>
  <si>
    <t>6-228803</t>
  </si>
  <si>
    <t xml:space="preserve">     Tasas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</si>
  <si>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</si>
  <si>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</si>
  <si>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</si>
  <si>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</si>
  <si>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</si>
  <si>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</si>
  <si>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</si>
  <si>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6-2311</t>
  </si>
  <si>
    <t>Alimentos para Personas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</si>
  <si>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</si>
  <si>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</si>
  <si>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</si>
  <si>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</si>
  <si>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</si>
  <si>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</si>
  <si>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6-2321</t>
  </si>
  <si>
    <t>Hilados y Telas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</si>
  <si>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</si>
  <si>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</si>
  <si>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</si>
  <si>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</si>
  <si>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</si>
  <si>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</si>
  <si>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</si>
  <si>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Papel y Cartón</t>
  </si>
  <si>
    <t>6-2333</t>
  </si>
  <si>
    <t>Productos de Artes Gráficas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</si>
  <si>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</si>
  <si>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</si>
  <si>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</si>
  <si>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</si>
  <si>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</si>
  <si>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</si>
  <si>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</si>
  <si>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</si>
  <si>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</si>
  <si>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Neumáticos y Cámaras de Aire</t>
  </si>
  <si>
    <t>6-2355</t>
  </si>
  <si>
    <t>Artículos Plásticos</t>
  </si>
  <si>
    <t>6-236</t>
  </si>
  <si>
    <t>PRODUCTOS DE MINERALES, METÁLICOS Y NO METÁLICOS</t>
  </si>
  <si>
    <t>6-2361</t>
  </si>
  <si>
    <t>Productos de Cemento, Cal, Asbesto, Yeso y Arc.</t>
  </si>
  <si>
    <t>6-236101</t>
  </si>
  <si>
    <t xml:space="preserve">    Productos de Cemento</t>
  </si>
  <si>
    <t>6-236104</t>
  </si>
  <si>
    <t xml:space="preserve">    Productos de Yeso</t>
  </si>
  <si>
    <t>6-2362</t>
  </si>
  <si>
    <t>Productos de Vidrio, Loza y Porcelana</t>
  </si>
  <si>
    <t>6-236201</t>
  </si>
  <si>
    <t>Productos de Vidrio</t>
  </si>
  <si>
    <t>6-236202</t>
  </si>
  <si>
    <t>Productos de Loza</t>
  </si>
  <si>
    <t>6-2363</t>
  </si>
  <si>
    <t>Productos Metálicos y sus Derivados</t>
  </si>
  <si>
    <t>6-236304</t>
  </si>
  <si>
    <t>Herramientas y Repuestos Menores</t>
  </si>
  <si>
    <t>6-236306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</si>
  <si>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</si>
  <si>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</si>
  <si>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</si>
  <si>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</si>
  <si>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</si>
  <si>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</si>
  <si>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</si>
  <si>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</si>
  <si>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6-237105</t>
  </si>
  <si>
    <t>Aceites y Grasas</t>
  </si>
  <si>
    <t>6-2372</t>
  </si>
  <si>
    <t>Productos Químicos y Conexos</t>
  </si>
  <si>
    <t>6-237203</t>
  </si>
  <si>
    <t>Productos Químicos de Uso Personal</t>
  </si>
  <si>
    <t>6-237205</t>
  </si>
  <si>
    <t>Insecticida, Fumigantes y Otros</t>
  </si>
  <si>
    <t>6-237206</t>
  </si>
  <si>
    <t>6-239</t>
  </si>
  <si>
    <t>PRODUCTOS Y ÚTILES VARIOS</t>
  </si>
  <si>
    <t>6-2391</t>
  </si>
  <si>
    <t xml:space="preserve">Material para Limpieza </t>
  </si>
  <si>
    <t>6-2392</t>
  </si>
  <si>
    <t>Utiles de Escritorio, Oficina e Informática</t>
  </si>
  <si>
    <t>6-2393</t>
  </si>
  <si>
    <t>6-2396</t>
  </si>
  <si>
    <t>Productos Electricos y Afines</t>
  </si>
  <si>
    <t>6-2398</t>
  </si>
  <si>
    <t>Otros Repuestos y Accesorios Menores</t>
  </si>
  <si>
    <t>6-2399</t>
  </si>
  <si>
    <t xml:space="preserve">Productos y Utiles Varios NIP </t>
  </si>
  <si>
    <t>6-24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</si>
  <si>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</si>
  <si>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</si>
  <si>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</si>
  <si>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</si>
  <si>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</si>
  <si>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</si>
  <si>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</si>
  <si>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</si>
  <si>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</si>
  <si>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</si>
  <si>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</si>
  <si>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6-249</t>
  </si>
  <si>
    <t>TRANSFERENCIAS CORRIENTES DESTINADAS A OTRAS INSTITUCIONES PUBLICAS</t>
  </si>
  <si>
    <t>6-249101</t>
  </si>
  <si>
    <t>Transferencias Corrientes detinadas a Otras Instituciones Publicas</t>
  </si>
  <si>
    <t>TOTAL GASTOS CORRIENTES</t>
  </si>
  <si>
    <t>6-91</t>
  </si>
  <si>
    <t>6-92</t>
  </si>
  <si>
    <t>TOTAL DE GASTOS</t>
  </si>
  <si>
    <t>1-2</t>
  </si>
  <si>
    <t>1-26</t>
  </si>
  <si>
    <t>BIENES MUEBLES, INMUEBLES E INTANGIBLES</t>
  </si>
  <si>
    <t>1-261</t>
  </si>
  <si>
    <t>MOBILIARIO Y EQUIPO</t>
  </si>
  <si>
    <t>1-261001</t>
  </si>
  <si>
    <t>Terrenos Urbanos sin Mejoras</t>
  </si>
  <si>
    <t>1-2611</t>
  </si>
  <si>
    <t>1-2613</t>
  </si>
  <si>
    <t>Equipos de Cómputo</t>
  </si>
  <si>
    <t>1-2614</t>
  </si>
  <si>
    <t>Electrodomesticos</t>
  </si>
  <si>
    <t>1-2619-001</t>
  </si>
  <si>
    <t>Activos Banco Mundial</t>
  </si>
  <si>
    <t>1-2619-002</t>
  </si>
  <si>
    <t>Otros Mobiliarios y Equipos de Oficina</t>
  </si>
  <si>
    <t>1-2619-004</t>
  </si>
  <si>
    <t>Equipos de comunicación y monitoreo</t>
  </si>
  <si>
    <t>1-262</t>
  </si>
  <si>
    <t>MOBILIARIO Y EQUIPO EDUCACIONAL Y RECREATIVO</t>
  </si>
  <si>
    <t>1-2621</t>
  </si>
  <si>
    <t>Equipos y Aparatos Audiovisuales</t>
  </si>
  <si>
    <t>1-2623</t>
  </si>
  <si>
    <t>Cámaras Fotográficas y de Video</t>
  </si>
  <si>
    <t>1-264</t>
  </si>
  <si>
    <t>VEHÍCULOS Y EQUIPO DE TRANSPORTE, TRACCIÓN Y ELEVACIÓN</t>
  </si>
  <si>
    <t>1-2641</t>
  </si>
  <si>
    <t>Automoviles y Camiones</t>
  </si>
  <si>
    <t>1-265</t>
  </si>
  <si>
    <t>MAQUINARIA, OTROS EQUIPOS Y HERRAMIENTAS</t>
  </si>
  <si>
    <t>1-2654</t>
  </si>
  <si>
    <t>Sistema de Aire Acondicionado, Calefacción  y Ref.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</si>
  <si>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</si>
  <si>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</si>
  <si>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</si>
  <si>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</si>
  <si>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</si>
  <si>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</si>
  <si>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</si>
  <si>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 xml:space="preserve">Otros Equipos </t>
  </si>
  <si>
    <t>1-266</t>
  </si>
  <si>
    <t>EQUIPOS DE DEFENSA Y SEGURIDAD</t>
  </si>
  <si>
    <t>1-2662</t>
  </si>
  <si>
    <t>Equipos de Seguridad</t>
  </si>
  <si>
    <t>1-27</t>
  </si>
  <si>
    <t>OBRAS</t>
  </si>
  <si>
    <t>1-2731</t>
  </si>
  <si>
    <t>Construcciones En Bienes De Uso Publico Concesionados</t>
  </si>
  <si>
    <t>5</t>
  </si>
  <si>
    <t>PROYECTOS  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</si>
  <si>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</si>
  <si>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</si>
  <si>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</si>
  <si>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</si>
  <si>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</si>
  <si>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</si>
  <si>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5-4003</t>
  </si>
  <si>
    <t>Componentes Complementarios del proyecto Redes Wi-Fi de Acceso en Lugares Públicos</t>
  </si>
  <si>
    <t>5-4003-001</t>
  </si>
  <si>
    <t>Señaletica</t>
  </si>
  <si>
    <t>5-4003-003</t>
  </si>
  <si>
    <t>Servicio de Internet - Puntos WIFI</t>
  </si>
  <si>
    <t>5-5001</t>
  </si>
  <si>
    <t>Plan Nacional de Banda Ancha (PLAN BIANUAL 2021-2022)</t>
  </si>
  <si>
    <t>5-5001-003</t>
  </si>
  <si>
    <t xml:space="preserve">Proyecto de Conectividad Satelital PNBA - Instituciones en la Frontera  </t>
  </si>
  <si>
    <t>5-5002</t>
  </si>
  <si>
    <t xml:space="preserve">Proyectos Especiales (PB 2021-2022) </t>
  </si>
  <si>
    <t>5-5002-002</t>
  </si>
  <si>
    <t>PE- Radio Santa Maria "Acceso a Television Digital Terrestre"  (P-DFDT-09)</t>
  </si>
  <si>
    <t>5-5003</t>
  </si>
  <si>
    <t>Proyecto Conectar a los No Conectados (PB 2021-2022)</t>
  </si>
  <si>
    <t>5-5003-001</t>
  </si>
  <si>
    <t>5-5003-002</t>
  </si>
  <si>
    <t xml:space="preserve">Componente: Acceso e Infraestructura 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</si>
  <si>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</si>
  <si>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</si>
  <si>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</si>
  <si>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</si>
  <si>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</si>
  <si>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</si>
  <si>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</si>
  <si>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</si>
  <si>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</si>
  <si>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</si>
  <si>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</si>
  <si>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</si>
  <si>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</si>
  <si>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</si>
  <si>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</si>
  <si>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</si>
  <si>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</si>
  <si>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</si>
  <si>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</si>
  <si>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</si>
  <si>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</si>
  <si>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>Variacion de las cuentas por pagar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</si>
  <si>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</si>
  <si>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</si>
  <si>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</si>
  <si>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</si>
  <si>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</si>
  <si>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</si>
  <si>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</si>
  <si>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</si>
  <si>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Aumento  cuentas por cobrar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</si>
  <si>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</si>
  <si>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</si>
  <si>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</si>
  <si>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</si>
  <si>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</si>
  <si>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</si>
  <si>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</si>
  <si>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</si>
  <si>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</si>
  <si>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</si>
  <si>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</si>
  <si>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</si>
  <si>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</si>
  <si>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</si>
  <si>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</si>
  <si>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</si>
  <si>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</si>
  <si>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</si>
  <si>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</si>
  <si>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</si>
  <si>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Aumento fianzas y Depositos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</si>
  <si>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</si>
  <si>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</si>
  <si>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</si>
  <si>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</si>
  <si>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</si>
  <si>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</si>
  <si>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</si>
  <si>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</si>
  <si>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</si>
  <si>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</si>
  <si>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</si>
  <si>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</si>
  <si>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</si>
  <si>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</si>
  <si>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</si>
  <si>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</si>
  <si>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</si>
  <si>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</si>
  <si>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</si>
  <si>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</si>
  <si>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</si>
  <si>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</si>
  <si>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</si>
  <si>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</si>
  <si>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DETALLE</t>
  </si>
  <si>
    <t>ENERO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</si>
  <si>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</si>
  <si>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</si>
  <si>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</si>
  <si>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</si>
  <si>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</si>
  <si>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</si>
  <si>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</si>
  <si>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</si>
  <si>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</si>
  <si>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</si>
  <si>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</si>
  <si>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</si>
  <si>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</si>
  <si>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</si>
  <si>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</si>
  <si>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</si>
  <si>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</si>
  <si>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</si>
  <si>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</si>
  <si>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</si>
  <si>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</si>
  <si>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</si>
  <si>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</si>
  <si>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</si>
  <si>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</si>
  <si>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</si>
  <si>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</si>
  <si>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</si>
  <si>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</si>
  <si>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</si>
  <si>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</si>
  <si>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</si>
  <si>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</si>
  <si>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</si>
  <si>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</si>
  <si>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</si>
  <si>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</si>
  <si>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</si>
  <si>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</si>
  <si>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</si>
  <si>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</si>
  <si>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</si>
  <si>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</si>
  <si>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</si>
  <si>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</si>
  <si>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</si>
  <si>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</si>
  <si>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</si>
  <si>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</si>
  <si>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</si>
  <si>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</si>
  <si>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</si>
  <si>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</si>
  <si>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</si>
  <si>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</si>
  <si>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</si>
  <si>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</si>
  <si>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</si>
  <si>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</si>
  <si>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</si>
  <si>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</si>
  <si>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</si>
  <si>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</si>
  <si>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</si>
  <si>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</si>
  <si>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</si>
  <si>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</si>
  <si>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</si>
  <si>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</si>
  <si>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</si>
  <si>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</si>
  <si>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</si>
  <si>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</si>
  <si>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</si>
  <si>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</si>
  <si>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</si>
  <si>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</si>
  <si>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</si>
  <si>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</si>
  <si>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 xml:space="preserve">     PRESIDENTE</t>
  </si>
  <si>
    <t>DIRECTORA EJECUTIVA</t>
  </si>
  <si>
    <t xml:space="preserve">Ejecución de Gastos y Aplicaciones Financieras </t>
  </si>
  <si>
    <t>Valores en RD$</t>
  </si>
  <si>
    <t>Presupuesto Aprobado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</si>
  <si>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</si>
  <si>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</si>
  <si>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</si>
  <si>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</si>
  <si>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</si>
  <si>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</si>
  <si>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</si>
  <si>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</si>
  <si>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</si>
  <si>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</si>
  <si>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</si>
  <si>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</si>
  <si>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</t>
  </si>
  <si>
    <t>JULISSA CRUZ ABREU</t>
  </si>
  <si>
    <t>Variacion del mes</t>
  </si>
  <si>
    <t>% mes</t>
  </si>
  <si>
    <t>6-2331</t>
  </si>
  <si>
    <t>Papel de Escritorio (Sumar en 6-2332)</t>
  </si>
  <si>
    <t>Productos Metálicos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</si>
  <si>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</si>
  <si>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</si>
  <si>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</si>
  <si>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</si>
  <si>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</si>
  <si>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</si>
  <si>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Derecho de Uso DU</t>
  </si>
  <si>
    <t>Ingresos Centro INDOTEL</t>
  </si>
  <si>
    <t>Ingresos Percibidos en operaciones</t>
  </si>
  <si>
    <t>Ingresos Devengados en el periodo</t>
  </si>
  <si>
    <t>Ingresos Devengados</t>
  </si>
  <si>
    <t>Total de Ingresos Devengados en el Periodo</t>
  </si>
  <si>
    <t>Recursos Originados por Actividades de Financiamientos</t>
  </si>
  <si>
    <t>Incremento de las Cuentas por Pagar</t>
  </si>
  <si>
    <t>Total recursos por Actividades de Financiamientos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</si>
  <si>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</si>
  <si>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</si>
  <si>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</si>
  <si>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</si>
  <si>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</si>
  <si>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</si>
  <si>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</si>
  <si>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</si>
  <si>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</si>
  <si>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</si>
  <si>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</si>
  <si>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</si>
  <si>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</si>
  <si>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Recursos Aplicados a Actividades de Financiamientos</t>
  </si>
  <si>
    <t>Incrementos en Cuentas por Cobrar Corto Plazo</t>
  </si>
  <si>
    <t xml:space="preserve">Disminucion de las Cuentas por Pagar Corto Plazo </t>
  </si>
  <si>
    <t>Amortización Prestamos Largo Plazo con Org. Internacionales</t>
  </si>
  <si>
    <t>Total Recursos Aplicados a Actividades de Financiamientos</t>
  </si>
  <si>
    <t>Flujo de Salidas de Efectivos</t>
  </si>
  <si>
    <t>Disminución de Sobregiros Bancarios</t>
  </si>
  <si>
    <t>Disminución de Cuentas por Pagar Internas de Corto Plazo</t>
  </si>
  <si>
    <t>Total Flujos de Salidas de Efectivo</t>
  </si>
  <si>
    <t>Flujo de Efectivo provisto en actividades de Financiamiento</t>
  </si>
  <si>
    <t>Total Recursos Aplicados en las Actividades del Periodo</t>
  </si>
  <si>
    <t>Excedente (Disminución) de Recursos en las Operaciones del Periodo</t>
  </si>
  <si>
    <t>Efectivo Disponible al Inicio del Ejercicio</t>
  </si>
  <si>
    <t>Efectivo Disponible al Final del Ejercicio</t>
  </si>
  <si>
    <t>Ejecución</t>
  </si>
  <si>
    <t>% Acum.</t>
  </si>
  <si>
    <t>Marzo</t>
  </si>
  <si>
    <t>Enero - Marzo</t>
  </si>
  <si>
    <t>Otras Fuentes Financieras</t>
  </si>
  <si>
    <t>Variación Cuentas por pagar</t>
  </si>
  <si>
    <t>6-21</t>
  </si>
  <si>
    <t>6-211209</t>
  </si>
  <si>
    <t>6-212203</t>
  </si>
  <si>
    <t>6-212209- Bono por Desempeño</t>
  </si>
  <si>
    <t>6-2141 Bono por Desempeño CD</t>
  </si>
  <si>
    <t>6-22</t>
  </si>
  <si>
    <t>Publicidad y Propaganda</t>
  </si>
  <si>
    <t>Impresión y Encuadernación</t>
  </si>
  <si>
    <t>6-2232</t>
  </si>
  <si>
    <t>6-22634</t>
  </si>
  <si>
    <t>Seguro Dental</t>
  </si>
  <si>
    <t>Festividades</t>
  </si>
  <si>
    <t>6-23</t>
  </si>
  <si>
    <t>6-236303</t>
  </si>
  <si>
    <t>Estructuras Metalicas Acabadas</t>
  </si>
  <si>
    <t>6-237106</t>
  </si>
  <si>
    <t>Lubricantes</t>
  </si>
  <si>
    <t>Pinturas, Lacas, Barnices, Diluyentes y Absorbentes</t>
  </si>
  <si>
    <t>Utiles Menores Médicos-Quirúgicos</t>
  </si>
  <si>
    <t>6-2394</t>
  </si>
  <si>
    <t>Utiles Destinados a Actividades Deportivas y Recreativas</t>
  </si>
  <si>
    <t>6-2395</t>
  </si>
  <si>
    <t>Utiles de Cocina y Comedor</t>
  </si>
  <si>
    <t>6-241201</t>
  </si>
  <si>
    <t>Ayudas y Donaciones programadas a Hogares</t>
  </si>
  <si>
    <t>6-2416</t>
  </si>
  <si>
    <t>Transferencias Corrientes Ocasionales a Instituciones sin fines de lucro</t>
  </si>
  <si>
    <t>6-241605</t>
  </si>
  <si>
    <t>Depreciacion y  Amortizaciones</t>
  </si>
  <si>
    <t>Depreciación</t>
  </si>
  <si>
    <t>Amortizaciones</t>
  </si>
  <si>
    <t>6-93</t>
  </si>
  <si>
    <t>Otros Gastos</t>
  </si>
  <si>
    <t>Gastos a administrativos del proyecto (P-DFDT-01)</t>
  </si>
  <si>
    <t>AL 31 DE MARZO 2022</t>
  </si>
  <si>
    <t>EJECUCION MENSUAL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</si>
  <si>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</si>
  <si>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</si>
  <si>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</si>
  <si>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</si>
  <si>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</si>
  <si>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Otros Gastos (Marzo)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</si>
  <si>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</si>
  <si>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</si>
  <si>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</si>
  <si>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</si>
  <si>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</si>
  <si>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</si>
  <si>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</si>
  <si>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</si>
  <si>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Disminución inmuebles (Enero)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</si>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</sst>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1C0A]d&quot; de &quot;mmmm&quot; de &quot;yyyy;@"/>
    <numFmt numFmtId="166" formatCode="#,##0.000000000"/>
    <numFmt numFmtId="167" formatCode="_(* #,##0_);_(* \(#,##0\);_(* &quot;-&quot;??_);_(@_)"/>
    <numFmt numFmtId="168" formatCode="[$$-C09]#,##0.00"/>
    <numFmt numFmtId="169" formatCode="[$$-1C0A]#,##0.00_);\([$$-1C0A]#,##0.00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charset val="1"/>
    </font>
    <font>
      <sz val="8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39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0" fontId="5" fillId="0" borderId="3" xfId="0" applyFont="1" applyBorder="1" applyAlignment="1">
      <alignment horizontal="left" wrapText="1" indent="1"/>
    </xf>
    <xf numFmtId="39" fontId="5" fillId="0" borderId="3" xfId="0" applyNumberFormat="1" applyFont="1" applyBorder="1"/>
    <xf numFmtId="39" fontId="5" fillId="0" borderId="3" xfId="1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/>
    <xf numFmtId="17" fontId="5" fillId="0" borderId="3" xfId="0" quotePrefix="1" applyNumberFormat="1" applyFont="1" applyBorder="1"/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horizontal="right"/>
    </xf>
    <xf numFmtId="49" fontId="6" fillId="0" borderId="3" xfId="0" applyNumberFormat="1" applyFont="1" applyBorder="1"/>
    <xf numFmtId="0" fontId="5" fillId="3" borderId="3" xfId="0" applyFont="1" applyFill="1" applyBorder="1" applyAlignment="1">
      <alignment horizontal="left" wrapText="1" indent="1"/>
    </xf>
    <xf numFmtId="0" fontId="4" fillId="0" borderId="3" xfId="0" applyFont="1" applyBorder="1"/>
    <xf numFmtId="0" fontId="5" fillId="0" borderId="3" xfId="0" quotePrefix="1" applyFont="1" applyBorder="1"/>
    <xf numFmtId="0" fontId="5" fillId="0" borderId="3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right" wrapText="1"/>
    </xf>
    <xf numFmtId="39" fontId="5" fillId="0" borderId="3" xfId="0" applyNumberFormat="1" applyFont="1" applyBorder="1" applyAlignment="1">
      <alignment wrapText="1"/>
    </xf>
    <xf numFmtId="3" fontId="5" fillId="0" borderId="3" xfId="1" applyNumberFormat="1" applyFont="1" applyBorder="1" applyAlignment="1">
      <alignment wrapText="1"/>
    </xf>
    <xf numFmtId="39" fontId="4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0" fontId="4" fillId="2" borderId="3" xfId="0" applyFont="1" applyFill="1" applyBorder="1" applyAlignment="1">
      <alignment wrapText="1"/>
    </xf>
    <xf numFmtId="39" fontId="4" fillId="2" borderId="3" xfId="1" applyNumberFormat="1" applyFont="1" applyFill="1" applyBorder="1" applyAlignment="1">
      <alignment wrapText="1"/>
    </xf>
    <xf numFmtId="3" fontId="4" fillId="2" borderId="3" xfId="1" applyNumberFormat="1" applyFont="1" applyFill="1" applyBorder="1" applyAlignment="1">
      <alignment wrapText="1"/>
    </xf>
    <xf numFmtId="37" fontId="4" fillId="2" borderId="3" xfId="1" applyNumberFormat="1" applyFont="1" applyFill="1" applyBorder="1" applyAlignment="1">
      <alignment wrapText="1"/>
    </xf>
    <xf numFmtId="0" fontId="5" fillId="0" borderId="4" xfId="0" applyFont="1" applyBorder="1"/>
    <xf numFmtId="0" fontId="5" fillId="0" borderId="0" xfId="0" applyFont="1" applyAlignment="1">
      <alignment wrapText="1"/>
    </xf>
    <xf numFmtId="39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0" fontId="5" fillId="0" borderId="5" xfId="0" applyFont="1" applyBorder="1"/>
    <xf numFmtId="0" fontId="4" fillId="0" borderId="0" xfId="0" applyFont="1" applyAlignment="1">
      <alignment wrapText="1"/>
    </xf>
    <xf numFmtId="39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1" applyNumberFormat="1" applyFont="1" applyBorder="1"/>
    <xf numFmtId="3" fontId="5" fillId="0" borderId="0" xfId="0" applyNumberFormat="1" applyFont="1"/>
    <xf numFmtId="3" fontId="5" fillId="0" borderId="0" xfId="0" applyNumberFormat="1" applyFont="1" applyAlignment="1">
      <alignment wrapText="1"/>
    </xf>
    <xf numFmtId="0" fontId="8" fillId="0" borderId="6" xfId="0" applyFont="1" applyBorder="1"/>
    <xf numFmtId="0" fontId="9" fillId="0" borderId="0" xfId="0" applyFont="1" applyAlignment="1">
      <alignment wrapText="1"/>
    </xf>
    <xf numFmtId="39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wrapText="1"/>
    </xf>
    <xf numFmtId="39" fontId="4" fillId="2" borderId="3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0" fontId="4" fillId="0" borderId="3" xfId="0" quotePrefix="1" applyFont="1" applyBorder="1"/>
    <xf numFmtId="0" fontId="10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wrapText="1"/>
    </xf>
    <xf numFmtId="17" fontId="4" fillId="0" borderId="3" xfId="0" quotePrefix="1" applyNumberFormat="1" applyFont="1" applyBorder="1"/>
    <xf numFmtId="0" fontId="5" fillId="3" borderId="3" xfId="0" quotePrefix="1" applyFont="1" applyFill="1" applyBorder="1"/>
    <xf numFmtId="3" fontId="5" fillId="3" borderId="3" xfId="0" applyNumberFormat="1" applyFont="1" applyFill="1" applyBorder="1" applyAlignment="1">
      <alignment wrapText="1"/>
    </xf>
    <xf numFmtId="39" fontId="5" fillId="4" borderId="3" xfId="0" applyNumberFormat="1" applyFont="1" applyFill="1" applyBorder="1" applyAlignment="1">
      <alignment horizontal="right" wrapText="1"/>
    </xf>
    <xf numFmtId="0" fontId="5" fillId="5" borderId="3" xfId="0" quotePrefix="1" applyFont="1" applyFill="1" applyBorder="1"/>
    <xf numFmtId="39" fontId="5" fillId="0" borderId="3" xfId="0" applyNumberFormat="1" applyFont="1" applyBorder="1" applyAlignment="1">
      <alignment horizontal="right" wrapText="1"/>
    </xf>
    <xf numFmtId="37" fontId="4" fillId="0" borderId="3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39" fontId="11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37" fontId="4" fillId="2" borderId="3" xfId="0" applyNumberFormat="1" applyFont="1" applyFill="1" applyBorder="1" applyAlignment="1">
      <alignment horizontal="right" wrapText="1"/>
    </xf>
    <xf numFmtId="39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Border="1" applyAlignment="1">
      <alignment horizontal="right" wrapText="1"/>
    </xf>
    <xf numFmtId="37" fontId="4" fillId="0" borderId="3" xfId="1" applyNumberFormat="1" applyFont="1" applyBorder="1" applyAlignment="1">
      <alignment horizontal="right" wrapText="1"/>
    </xf>
    <xf numFmtId="39" fontId="5" fillId="0" borderId="3" xfId="1" applyNumberFormat="1" applyFont="1" applyBorder="1" applyAlignment="1">
      <alignment wrapText="1"/>
    </xf>
    <xf numFmtId="39" fontId="4" fillId="0" borderId="3" xfId="1" applyNumberFormat="1" applyFont="1" applyBorder="1" applyAlignment="1">
      <alignment wrapText="1"/>
    </xf>
    <xf numFmtId="3" fontId="4" fillId="0" borderId="3" xfId="1" applyNumberFormat="1" applyFont="1" applyBorder="1" applyAlignment="1">
      <alignment wrapText="1"/>
    </xf>
    <xf numFmtId="37" fontId="4" fillId="0" borderId="3" xfId="1" applyNumberFormat="1" applyFont="1" applyBorder="1" applyAlignment="1">
      <alignment wrapText="1"/>
    </xf>
    <xf numFmtId="3" fontId="5" fillId="0" borderId="3" xfId="1" applyNumberFormat="1" applyFont="1" applyBorder="1" applyAlignment="1">
      <alignment horizontal="right" wrapText="1"/>
    </xf>
    <xf numFmtId="39" fontId="5" fillId="0" borderId="3" xfId="1" applyNumberFormat="1" applyFont="1" applyFill="1" applyBorder="1" applyAlignment="1">
      <alignment wrapText="1"/>
    </xf>
    <xf numFmtId="3" fontId="5" fillId="0" borderId="3" xfId="1" applyNumberFormat="1" applyFont="1" applyFill="1" applyBorder="1" applyAlignment="1">
      <alignment wrapText="1"/>
    </xf>
    <xf numFmtId="0" fontId="4" fillId="0" borderId="3" xfId="0" applyFont="1" applyBorder="1" applyAlignment="1">
      <alignment horizontal="left" wrapText="1"/>
    </xf>
    <xf numFmtId="39" fontId="4" fillId="0" borderId="3" xfId="1" applyNumberFormat="1" applyFont="1" applyFill="1" applyBorder="1" applyAlignment="1">
      <alignment wrapText="1"/>
    </xf>
    <xf numFmtId="3" fontId="4" fillId="0" borderId="3" xfId="1" applyNumberFormat="1" applyFont="1" applyFill="1" applyBorder="1" applyAlignment="1">
      <alignment wrapText="1"/>
    </xf>
    <xf numFmtId="37" fontId="4" fillId="0" borderId="3" xfId="1" applyNumberFormat="1" applyFont="1" applyFill="1" applyBorder="1" applyAlignment="1">
      <alignment wrapText="1"/>
    </xf>
    <xf numFmtId="49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wrapText="1"/>
    </xf>
    <xf numFmtId="4" fontId="12" fillId="0" borderId="7" xfId="0" applyNumberFormat="1" applyFont="1" applyBorder="1"/>
    <xf numFmtId="3" fontId="12" fillId="0" borderId="7" xfId="0" applyNumberFormat="1" applyFont="1" applyBorder="1"/>
    <xf numFmtId="39" fontId="5" fillId="4" borderId="3" xfId="1" applyNumberFormat="1" applyFont="1" applyFill="1" applyBorder="1" applyAlignment="1">
      <alignment wrapText="1"/>
    </xf>
    <xf numFmtId="3" fontId="4" fillId="3" borderId="3" xfId="1" applyNumberFormat="1" applyFont="1" applyFill="1" applyBorder="1" applyAlignment="1">
      <alignment horizontal="right" wrapText="1"/>
    </xf>
    <xf numFmtId="0" fontId="10" fillId="0" borderId="3" xfId="0" applyFont="1" applyBorder="1"/>
    <xf numFmtId="0" fontId="13" fillId="0" borderId="3" xfId="0" applyFont="1" applyBorder="1" applyAlignment="1">
      <alignment horizontal="left"/>
    </xf>
    <xf numFmtId="0" fontId="6" fillId="6" borderId="3" xfId="0" applyFont="1" applyFill="1" applyBorder="1" applyAlignment="1">
      <alignment horizontal="left" indent="1"/>
    </xf>
    <xf numFmtId="0" fontId="10" fillId="0" borderId="7" xfId="0" applyFont="1" applyBorder="1" applyAlignment="1">
      <alignment wrapText="1"/>
    </xf>
    <xf numFmtId="17" fontId="4" fillId="2" borderId="3" xfId="0" quotePrefix="1" applyNumberFormat="1" applyFont="1" applyFill="1" applyBorder="1"/>
    <xf numFmtId="4" fontId="4" fillId="2" borderId="3" xfId="1" applyNumberFormat="1" applyFont="1" applyFill="1" applyBorder="1" applyAlignment="1">
      <alignment wrapText="1"/>
    </xf>
    <xf numFmtId="10" fontId="4" fillId="2" borderId="8" xfId="0" applyNumberFormat="1" applyFont="1" applyFill="1" applyBorder="1" applyAlignment="1">
      <alignment horizontal="center"/>
    </xf>
    <xf numFmtId="0" fontId="5" fillId="0" borderId="3" xfId="0" quotePrefix="1" applyFont="1" applyBorder="1" applyAlignment="1">
      <alignment horizontal="left"/>
    </xf>
    <xf numFmtId="17" fontId="5" fillId="0" borderId="3" xfId="0" quotePrefix="1" applyNumberFormat="1" applyFont="1" applyBorder="1" applyAlignment="1">
      <alignment vertical="top"/>
    </xf>
    <xf numFmtId="3" fontId="5" fillId="0" borderId="3" xfId="1" applyNumberFormat="1" applyFont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49" fontId="5" fillId="0" borderId="3" xfId="0" quotePrefix="1" applyNumberFormat="1" applyFont="1" applyBorder="1"/>
    <xf numFmtId="17" fontId="4" fillId="0" borderId="3" xfId="0" quotePrefix="1" applyNumberFormat="1" applyFont="1" applyBorder="1" applyAlignment="1">
      <alignment horizontal="left"/>
    </xf>
    <xf numFmtId="0" fontId="4" fillId="3" borderId="3" xfId="0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3" fontId="4" fillId="3" borderId="3" xfId="1" applyNumberFormat="1" applyFont="1" applyFill="1" applyBorder="1" applyAlignment="1"/>
    <xf numFmtId="4" fontId="5" fillId="3" borderId="3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left" wrapText="1" indent="1"/>
    </xf>
    <xf numFmtId="3" fontId="4" fillId="0" borderId="3" xfId="0" applyNumberFormat="1" applyFont="1" applyBorder="1" applyAlignment="1">
      <alignment vertical="center" wrapText="1"/>
    </xf>
    <xf numFmtId="0" fontId="12" fillId="6" borderId="7" xfId="0" applyFont="1" applyFill="1" applyBorder="1" applyAlignment="1">
      <alignment horizontal="left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right" wrapText="1"/>
    </xf>
    <xf numFmtId="3" fontId="4" fillId="2" borderId="3" xfId="1" applyNumberFormat="1" applyFont="1" applyFill="1" applyBorder="1" applyAlignment="1">
      <alignment horizontal="right" wrapText="1"/>
    </xf>
    <xf numFmtId="4" fontId="4" fillId="0" borderId="3" xfId="0" quotePrefix="1" applyNumberFormat="1" applyFont="1" applyBorder="1"/>
    <xf numFmtId="3" fontId="4" fillId="7" borderId="3" xfId="0" applyNumberFormat="1" applyFont="1" applyFill="1" applyBorder="1" applyAlignment="1">
      <alignment vertical="center" wrapText="1"/>
    </xf>
    <xf numFmtId="39" fontId="4" fillId="2" borderId="3" xfId="1" applyNumberFormat="1" applyFont="1" applyFill="1" applyBorder="1" applyAlignment="1">
      <alignment horizontal="right"/>
    </xf>
    <xf numFmtId="3" fontId="4" fillId="2" borderId="3" xfId="1" applyNumberFormat="1" applyFont="1" applyFill="1" applyBorder="1" applyAlignment="1">
      <alignment horizontal="right"/>
    </xf>
    <xf numFmtId="0" fontId="5" fillId="8" borderId="3" xfId="0" applyFont="1" applyFill="1" applyBorder="1" applyAlignment="1">
      <alignment wrapText="1"/>
    </xf>
    <xf numFmtId="39" fontId="5" fillId="3" borderId="3" xfId="1" applyNumberFormat="1" applyFont="1" applyFill="1" applyBorder="1" applyAlignment="1">
      <alignment wrapText="1"/>
    </xf>
    <xf numFmtId="39" fontId="5" fillId="3" borderId="3" xfId="1" applyNumberFormat="1" applyFont="1" applyFill="1" applyBorder="1" applyAlignment="1">
      <alignment horizontal="right" wrapText="1"/>
    </xf>
    <xf numFmtId="0" fontId="5" fillId="0" borderId="0" xfId="0" applyFont="1"/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wrapText="1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0" xfId="0" applyNumberFormat="1" applyFont="1"/>
    <xf numFmtId="0" fontId="16" fillId="0" borderId="0" xfId="0" applyFont="1"/>
    <xf numFmtId="0" fontId="17" fillId="0" borderId="0" xfId="0" applyFont="1"/>
    <xf numFmtId="4" fontId="17" fillId="0" borderId="0" xfId="0" applyNumberFormat="1" applyFont="1"/>
    <xf numFmtId="49" fontId="0" fillId="0" borderId="0" xfId="0" applyNumberFormat="1"/>
    <xf numFmtId="0" fontId="3" fillId="0" borderId="0" xfId="0" applyFont="1"/>
    <xf numFmtId="0" fontId="18" fillId="0" borderId="0" xfId="0" applyFont="1"/>
    <xf numFmtId="4" fontId="18" fillId="0" borderId="0" xfId="0" applyNumberFormat="1" applyFont="1"/>
    <xf numFmtId="49" fontId="15" fillId="0" borderId="0" xfId="0" applyNumberFormat="1" applyFont="1"/>
    <xf numFmtId="4" fontId="19" fillId="0" borderId="0" xfId="0" applyNumberFormat="1" applyFont="1"/>
    <xf numFmtId="4" fontId="20" fillId="0" borderId="10" xfId="0" applyNumberFormat="1" applyFont="1" applyBorder="1"/>
    <xf numFmtId="4" fontId="20" fillId="4" borderId="0" xfId="0" applyNumberFormat="1" applyFont="1" applyFill="1"/>
    <xf numFmtId="0" fontId="21" fillId="0" borderId="0" xfId="0" applyFont="1"/>
    <xf numFmtId="4" fontId="22" fillId="0" borderId="0" xfId="0" applyNumberFormat="1" applyFont="1"/>
    <xf numFmtId="0" fontId="16" fillId="0" borderId="11" xfId="0" applyFont="1" applyBorder="1" applyAlignment="1">
      <alignment horizontal="left"/>
    </xf>
    <xf numFmtId="4" fontId="23" fillId="0" borderId="0" xfId="0" applyNumberFormat="1" applyFont="1"/>
    <xf numFmtId="4" fontId="20" fillId="0" borderId="0" xfId="0" applyNumberFormat="1" applyFont="1"/>
    <xf numFmtId="0" fontId="24" fillId="0" borderId="0" xfId="0" applyFont="1"/>
    <xf numFmtId="0" fontId="26" fillId="0" borderId="0" xfId="0" applyFont="1"/>
    <xf numFmtId="4" fontId="25" fillId="8" borderId="14" xfId="0" applyNumberFormat="1" applyFont="1" applyFill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9" fontId="21" fillId="0" borderId="0" xfId="0" applyNumberFormat="1" applyFont="1"/>
    <xf numFmtId="0" fontId="27" fillId="0" borderId="15" xfId="0" applyFont="1" applyBorder="1"/>
    <xf numFmtId="0" fontId="27" fillId="0" borderId="16" xfId="0" applyFont="1" applyBorder="1"/>
    <xf numFmtId="4" fontId="20" fillId="0" borderId="3" xfId="0" applyNumberFormat="1" applyFont="1" applyBorder="1"/>
    <xf numFmtId="0" fontId="3" fillId="0" borderId="16" xfId="0" applyFont="1" applyBorder="1"/>
    <xf numFmtId="49" fontId="3" fillId="0" borderId="0" xfId="0" applyNumberFormat="1" applyFont="1"/>
    <xf numFmtId="49" fontId="28" fillId="0" borderId="0" xfId="0" applyNumberFormat="1" applyFont="1"/>
    <xf numFmtId="0" fontId="28" fillId="0" borderId="16" xfId="0" applyFont="1" applyBorder="1"/>
    <xf numFmtId="0" fontId="29" fillId="9" borderId="18" xfId="0" applyFont="1" applyFill="1" applyBorder="1" applyAlignment="1">
      <alignment horizontal="right"/>
    </xf>
    <xf numFmtId="4" fontId="19" fillId="9" borderId="19" xfId="0" applyNumberFormat="1" applyFont="1" applyFill="1" applyBorder="1"/>
    <xf numFmtId="4" fontId="20" fillId="0" borderId="3" xfId="0" applyNumberFormat="1" applyFont="1" applyFill="1" applyBorder="1"/>
    <xf numFmtId="0" fontId="27" fillId="0" borderId="20" xfId="0" applyFont="1" applyBorder="1"/>
    <xf numFmtId="49" fontId="18" fillId="0" borderId="0" xfId="0" applyNumberFormat="1" applyFont="1"/>
    <xf numFmtId="0" fontId="29" fillId="9" borderId="12" xfId="0" applyFont="1" applyFill="1" applyBorder="1" applyAlignment="1">
      <alignment horizontal="right"/>
    </xf>
    <xf numFmtId="4" fontId="19" fillId="9" borderId="18" xfId="0" applyNumberFormat="1" applyFont="1" applyFill="1" applyBorder="1"/>
    <xf numFmtId="0" fontId="22" fillId="0" borderId="21" xfId="0" applyFont="1" applyBorder="1" applyAlignment="1">
      <alignment horizontal="right"/>
    </xf>
    <xf numFmtId="4" fontId="22" fillId="0" borderId="22" xfId="0" applyNumberFormat="1" applyFont="1" applyBorder="1"/>
    <xf numFmtId="4" fontId="22" fillId="0" borderId="23" xfId="0" applyNumberFormat="1" applyFont="1" applyBorder="1"/>
    <xf numFmtId="4" fontId="22" fillId="0" borderId="24" xfId="0" applyNumberFormat="1" applyFont="1" applyBorder="1"/>
    <xf numFmtId="4" fontId="22" fillId="0" borderId="25" xfId="0" applyNumberFormat="1" applyFont="1" applyBorder="1"/>
    <xf numFmtId="4" fontId="0" fillId="0" borderId="0" xfId="0" applyNumberFormat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4" fontId="12" fillId="1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 indent="2"/>
    </xf>
    <xf numFmtId="4" fontId="13" fillId="0" borderId="0" xfId="1" applyNumberFormat="1" applyFont="1" applyAlignment="1"/>
    <xf numFmtId="0" fontId="12" fillId="0" borderId="26" xfId="0" applyFont="1" applyBorder="1" applyAlignment="1">
      <alignment horizontal="left" vertical="center" wrapText="1"/>
    </xf>
    <xf numFmtId="4" fontId="12" fillId="0" borderId="26" xfId="1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4" fontId="12" fillId="0" borderId="26" xfId="0" applyNumberFormat="1" applyFont="1" applyBorder="1" applyAlignment="1">
      <alignment vertical="center" wrapText="1"/>
    </xf>
    <xf numFmtId="0" fontId="12" fillId="11" borderId="0" xfId="0" applyFont="1" applyFill="1" applyAlignment="1">
      <alignment horizontal="left" vertical="center" wrapText="1"/>
    </xf>
    <xf numFmtId="4" fontId="12" fillId="9" borderId="0" xfId="0" applyNumberFormat="1" applyFont="1" applyFill="1" applyAlignment="1">
      <alignment vertical="center"/>
    </xf>
    <xf numFmtId="0" fontId="13" fillId="0" borderId="0" xfId="0" applyFont="1"/>
    <xf numFmtId="4" fontId="13" fillId="0" borderId="0" xfId="0" applyNumberFormat="1" applyFont="1"/>
    <xf numFmtId="0" fontId="12" fillId="10" borderId="27" xfId="0" applyFont="1" applyFill="1" applyBorder="1" applyAlignment="1">
      <alignment horizontal="left" vertical="center" wrapText="1"/>
    </xf>
    <xf numFmtId="4" fontId="12" fillId="12" borderId="0" xfId="0" applyNumberFormat="1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3" fillId="0" borderId="0" xfId="1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2" fillId="0" borderId="0" xfId="0" applyNumberFormat="1" applyFont="1" applyAlignment="1">
      <alignment vertical="center"/>
    </xf>
    <xf numFmtId="0" fontId="13" fillId="0" borderId="26" xfId="0" applyFont="1" applyBorder="1" applyAlignment="1">
      <alignment horizontal="left" vertical="center" wrapText="1" indent="2"/>
    </xf>
    <xf numFmtId="4" fontId="13" fillId="0" borderId="26" xfId="0" applyNumberFormat="1" applyFont="1" applyBorder="1"/>
    <xf numFmtId="4" fontId="13" fillId="0" borderId="0" xfId="0" applyNumberFormat="1" applyFont="1" applyAlignment="1">
      <alignment vertical="center"/>
    </xf>
    <xf numFmtId="4" fontId="13" fillId="0" borderId="0" xfId="1" applyNumberFormat="1" applyFont="1"/>
    <xf numFmtId="0" fontId="13" fillId="0" borderId="0" xfId="0" applyFont="1" applyAlignment="1">
      <alignment horizontal="center" vertical="center"/>
    </xf>
    <xf numFmtId="166" fontId="13" fillId="0" borderId="0" xfId="0" applyNumberFormat="1" applyFont="1"/>
    <xf numFmtId="0" fontId="1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15" fontId="20" fillId="0" borderId="0" xfId="0" applyNumberFormat="1" applyFont="1" applyAlignment="1">
      <alignment horizontal="left"/>
    </xf>
    <xf numFmtId="4" fontId="0" fillId="0" borderId="0" xfId="0" applyNumberFormat="1"/>
    <xf numFmtId="164" fontId="7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32" fillId="10" borderId="0" xfId="0" applyFont="1" applyFill="1" applyAlignment="1">
      <alignment horizontal="center" vertical="center" wrapText="1"/>
    </xf>
    <xf numFmtId="0" fontId="12" fillId="1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" fontId="13" fillId="0" borderId="26" xfId="0" applyNumberFormat="1" applyFont="1" applyBorder="1" applyAlignment="1">
      <alignment vertical="center"/>
    </xf>
    <xf numFmtId="4" fontId="0" fillId="0" borderId="26" xfId="0" applyNumberFormat="1" applyBorder="1"/>
    <xf numFmtId="0" fontId="13" fillId="0" borderId="26" xfId="0" applyFont="1" applyBorder="1"/>
    <xf numFmtId="4" fontId="12" fillId="0" borderId="0" xfId="0" applyNumberFormat="1" applyFont="1"/>
    <xf numFmtId="167" fontId="12" fillId="0" borderId="26" xfId="0" applyNumberFormat="1" applyFont="1" applyBorder="1" applyAlignment="1">
      <alignment wrapText="1"/>
    </xf>
    <xf numFmtId="39" fontId="0" fillId="0" borderId="0" xfId="0" applyNumberFormat="1"/>
    <xf numFmtId="43" fontId="12" fillId="0" borderId="26" xfId="1" applyFont="1" applyBorder="1" applyAlignment="1">
      <alignment vertical="center" wrapText="1"/>
    </xf>
    <xf numFmtId="4" fontId="0" fillId="5" borderId="0" xfId="0" applyNumberFormat="1" applyFill="1"/>
    <xf numFmtId="0" fontId="30" fillId="0" borderId="0" xfId="0" applyFont="1"/>
    <xf numFmtId="43" fontId="0" fillId="0" borderId="0" xfId="1" applyFont="1"/>
    <xf numFmtId="0" fontId="32" fillId="0" borderId="0" xfId="0" applyFont="1"/>
    <xf numFmtId="4" fontId="32" fillId="0" borderId="0" xfId="0" applyNumberFormat="1" applyFont="1"/>
    <xf numFmtId="0" fontId="13" fillId="0" borderId="0" xfId="0" applyFont="1" applyAlignment="1">
      <alignment horizontal="left" wrapText="1" indent="2"/>
    </xf>
    <xf numFmtId="4" fontId="13" fillId="0" borderId="0" xfId="0" applyNumberFormat="1" applyFont="1" applyAlignment="1">
      <alignment horizontal="center" vertical="center"/>
    </xf>
    <xf numFmtId="0" fontId="12" fillId="10" borderId="0" xfId="0" applyFont="1" applyFill="1" applyAlignment="1">
      <alignment horizontal="left" vertical="center" wrapText="1"/>
    </xf>
    <xf numFmtId="4" fontId="13" fillId="0" borderId="28" xfId="0" applyNumberFormat="1" applyFont="1" applyBorder="1"/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/>
    <xf numFmtId="4" fontId="0" fillId="0" borderId="0" xfId="0" applyNumberFormat="1" applyAlignment="1">
      <alignment vertical="center"/>
    </xf>
    <xf numFmtId="4" fontId="20" fillId="3" borderId="29" xfId="0" applyNumberFormat="1" applyFont="1" applyFill="1" applyBorder="1"/>
    <xf numFmtId="4" fontId="20" fillId="0" borderId="30" xfId="0" applyNumberFormat="1" applyFont="1" applyFill="1" applyBorder="1"/>
    <xf numFmtId="4" fontId="33" fillId="0" borderId="30" xfId="0" applyNumberFormat="1" applyFont="1" applyFill="1" applyBorder="1"/>
    <xf numFmtId="0" fontId="28" fillId="0" borderId="20" xfId="0" applyFont="1" applyBorder="1"/>
    <xf numFmtId="3" fontId="4" fillId="0" borderId="32" xfId="0" applyNumberFormat="1" applyFont="1" applyBorder="1" applyAlignment="1">
      <alignment horizontal="center"/>
    </xf>
    <xf numFmtId="9" fontId="4" fillId="0" borderId="33" xfId="0" applyNumberFormat="1" applyFont="1" applyBorder="1" applyAlignment="1">
      <alignment horizontal="center"/>
    </xf>
    <xf numFmtId="10" fontId="4" fillId="0" borderId="33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0" fontId="5" fillId="0" borderId="8" xfId="0" quotePrefix="1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 wrapText="1"/>
    </xf>
    <xf numFmtId="3" fontId="4" fillId="0" borderId="30" xfId="0" applyNumberFormat="1" applyFont="1" applyBorder="1"/>
    <xf numFmtId="9" fontId="4" fillId="0" borderId="34" xfId="0" applyNumberFormat="1" applyFont="1" applyBorder="1" applyAlignment="1">
      <alignment horizontal="center" wrapText="1"/>
    </xf>
    <xf numFmtId="9" fontId="5" fillId="0" borderId="35" xfId="0" applyNumberFormat="1" applyFont="1" applyBorder="1" applyAlignment="1">
      <alignment horizontal="center" wrapText="1"/>
    </xf>
    <xf numFmtId="9" fontId="8" fillId="0" borderId="36" xfId="0" applyNumberFormat="1" applyFont="1" applyBorder="1" applyAlignment="1">
      <alignment horizontal="center" wrapText="1"/>
    </xf>
    <xf numFmtId="39" fontId="5" fillId="3" borderId="3" xfId="0" applyNumberFormat="1" applyFont="1" applyFill="1" applyBorder="1" applyAlignment="1">
      <alignment horizontal="right" wrapText="1"/>
    </xf>
    <xf numFmtId="3" fontId="11" fillId="0" borderId="31" xfId="0" applyNumberFormat="1" applyFont="1" applyBorder="1" applyAlignment="1">
      <alignment horizontal="right"/>
    </xf>
    <xf numFmtId="9" fontId="11" fillId="0" borderId="8" xfId="0" applyNumberFormat="1" applyFont="1" applyBorder="1" applyAlignment="1">
      <alignment horizontal="center"/>
    </xf>
    <xf numFmtId="3" fontId="4" fillId="2" borderId="30" xfId="0" applyNumberFormat="1" applyFont="1" applyFill="1" applyBorder="1" applyAlignment="1">
      <alignment horizontal="right" wrapText="1"/>
    </xf>
    <xf numFmtId="3" fontId="4" fillId="0" borderId="30" xfId="1" applyNumberFormat="1" applyFont="1" applyBorder="1" applyAlignment="1">
      <alignment wrapText="1"/>
    </xf>
    <xf numFmtId="3" fontId="4" fillId="0" borderId="30" xfId="1" applyNumberFormat="1" applyFont="1" applyBorder="1" applyAlignment="1">
      <alignment horizontal="right" wrapText="1"/>
    </xf>
    <xf numFmtId="3" fontId="5" fillId="0" borderId="30" xfId="1" applyNumberFormat="1" applyFont="1" applyBorder="1" applyAlignment="1">
      <alignment wrapText="1"/>
    </xf>
    <xf numFmtId="3" fontId="5" fillId="5" borderId="3" xfId="1" applyNumberFormat="1" applyFont="1" applyFill="1" applyBorder="1" applyAlignment="1">
      <alignment wrapText="1"/>
    </xf>
    <xf numFmtId="3" fontId="5" fillId="0" borderId="30" xfId="1" applyNumberFormat="1" applyFont="1" applyBorder="1" applyAlignment="1">
      <alignment horizontal="right"/>
    </xf>
    <xf numFmtId="9" fontId="5" fillId="0" borderId="8" xfId="0" applyNumberFormat="1" applyFont="1" applyBorder="1" applyAlignment="1">
      <alignment horizontal="center"/>
    </xf>
    <xf numFmtId="3" fontId="4" fillId="13" borderId="3" xfId="1" applyNumberFormat="1" applyFont="1" applyFill="1" applyBorder="1" applyAlignment="1">
      <alignment wrapText="1"/>
    </xf>
    <xf numFmtId="3" fontId="4" fillId="0" borderId="30" xfId="1" applyNumberFormat="1" applyFont="1" applyFill="1" applyBorder="1" applyAlignment="1">
      <alignment horizontal="right"/>
    </xf>
    <xf numFmtId="10" fontId="5" fillId="0" borderId="8" xfId="0" applyNumberFormat="1" applyFont="1" applyBorder="1" applyAlignment="1">
      <alignment horizontal="center" wrapText="1"/>
    </xf>
    <xf numFmtId="3" fontId="5" fillId="0" borderId="30" xfId="1" applyNumberFormat="1" applyFont="1" applyBorder="1" applyAlignment="1">
      <alignment horizontal="right" wrapText="1"/>
    </xf>
    <xf numFmtId="37" fontId="4" fillId="3" borderId="17" xfId="1" applyNumberFormat="1" applyFont="1" applyFill="1" applyBorder="1" applyAlignment="1">
      <alignment horizontal="right"/>
    </xf>
    <xf numFmtId="3" fontId="5" fillId="3" borderId="3" xfId="1" applyNumberFormat="1" applyFont="1" applyFill="1" applyBorder="1" applyAlignment="1"/>
    <xf numFmtId="37" fontId="5" fillId="3" borderId="17" xfId="1" applyNumberFormat="1" applyFont="1" applyFill="1" applyBorder="1" applyAlignment="1">
      <alignment horizontal="right"/>
    </xf>
    <xf numFmtId="3" fontId="4" fillId="0" borderId="7" xfId="0" applyNumberFormat="1" applyFont="1" applyBorder="1"/>
    <xf numFmtId="3" fontId="4" fillId="0" borderId="31" xfId="1" applyNumberFormat="1" applyFont="1" applyBorder="1" applyAlignment="1">
      <alignment horizontal="right" wrapText="1"/>
    </xf>
    <xf numFmtId="43" fontId="5" fillId="0" borderId="3" xfId="0" applyNumberFormat="1" applyFont="1" applyBorder="1" applyAlignment="1">
      <alignment wrapText="1"/>
    </xf>
    <xf numFmtId="9" fontId="5" fillId="0" borderId="8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vertical="top"/>
    </xf>
    <xf numFmtId="168" fontId="1" fillId="0" borderId="0" xfId="0" applyNumberFormat="1" applyFont="1" applyAlignment="1">
      <alignment horizontal="right" vertical="top" indent="7"/>
    </xf>
    <xf numFmtId="0" fontId="7" fillId="0" borderId="0" xfId="0" applyFont="1"/>
    <xf numFmtId="0" fontId="35" fillId="0" borderId="0" xfId="0" applyFont="1" applyAlignment="1">
      <alignment horizontal="center" vertical="top"/>
    </xf>
    <xf numFmtId="168" fontId="34" fillId="0" borderId="0" xfId="0" applyNumberFormat="1" applyFont="1" applyAlignment="1">
      <alignment horizontal="right" vertical="top" indent="7"/>
    </xf>
    <xf numFmtId="0" fontId="35" fillId="0" borderId="0" xfId="0" applyFont="1" applyAlignment="1">
      <alignment vertical="top"/>
    </xf>
    <xf numFmtId="168" fontId="35" fillId="0" borderId="0" xfId="0" applyNumberFormat="1" applyFont="1" applyAlignment="1">
      <alignment horizontal="right" vertical="top" indent="7"/>
    </xf>
    <xf numFmtId="0" fontId="34" fillId="0" borderId="0" xfId="0" applyFont="1"/>
    <xf numFmtId="4" fontId="34" fillId="0" borderId="0" xfId="0" applyNumberFormat="1" applyFont="1"/>
    <xf numFmtId="0" fontId="34" fillId="0" borderId="0" xfId="0" applyFont="1" applyAlignment="1">
      <alignment vertical="top"/>
    </xf>
    <xf numFmtId="4" fontId="34" fillId="0" borderId="28" xfId="0" applyNumberFormat="1" applyFont="1" applyBorder="1"/>
    <xf numFmtId="4" fontId="35" fillId="0" borderId="28" xfId="0" applyNumberFormat="1" applyFont="1" applyBorder="1" applyAlignment="1">
      <alignment horizontal="right" vertical="top"/>
    </xf>
    <xf numFmtId="168" fontId="35" fillId="0" borderId="37" xfId="0" applyNumberFormat="1" applyFont="1" applyBorder="1" applyAlignment="1">
      <alignment horizontal="right" vertical="top"/>
    </xf>
    <xf numFmtId="4" fontId="7" fillId="0" borderId="0" xfId="0" applyNumberFormat="1" applyFont="1"/>
    <xf numFmtId="168" fontId="35" fillId="0" borderId="37" xfId="0" applyNumberFormat="1" applyFont="1" applyBorder="1"/>
    <xf numFmtId="43" fontId="34" fillId="0" borderId="0" xfId="0" applyNumberFormat="1" applyFont="1"/>
    <xf numFmtId="0" fontId="34" fillId="0" borderId="0" xfId="0" applyFont="1" applyAlignment="1" applyProtection="1">
      <alignment horizontal="left" vertical="top"/>
      <protection locked="0"/>
    </xf>
    <xf numFmtId="169" fontId="35" fillId="0" borderId="0" xfId="0" applyNumberFormat="1" applyFont="1" applyAlignment="1">
      <alignment horizontal="right" vertical="top"/>
    </xf>
    <xf numFmtId="168" fontId="35" fillId="0" borderId="0" xfId="0" applyNumberFormat="1" applyFont="1"/>
    <xf numFmtId="168" fontId="35" fillId="0" borderId="38" xfId="0" applyNumberFormat="1" applyFont="1" applyBorder="1" applyAlignment="1">
      <alignment vertical="top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0" fontId="23" fillId="0" borderId="13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wrapText="1"/>
    </xf>
    <xf numFmtId="49" fontId="4" fillId="2" borderId="3" xfId="0" applyNumberFormat="1" applyFont="1" applyFill="1" applyBorder="1" applyAlignment="1">
      <alignment horizontal="left" wrapText="1"/>
    </xf>
    <xf numFmtId="39" fontId="4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0" fontId="36" fillId="0" borderId="3" xfId="0" applyFont="1" applyBorder="1" applyAlignment="1">
      <alignment horizontal="left"/>
    </xf>
    <xf numFmtId="0" fontId="37" fillId="6" borderId="3" xfId="0" applyFont="1" applyFill="1" applyBorder="1" applyAlignment="1">
      <alignment horizontal="left" indent="1"/>
    </xf>
    <xf numFmtId="39" fontId="4" fillId="3" borderId="3" xfId="1" applyNumberFormat="1" applyFont="1" applyFill="1" applyBorder="1" applyAlignment="1">
      <alignment wrapText="1"/>
    </xf>
    <xf numFmtId="49" fontId="4" fillId="2" borderId="3" xfId="0" quotePrefix="1" applyNumberFormat="1" applyFont="1" applyFill="1" applyBorder="1"/>
    <xf numFmtId="17" fontId="5" fillId="0" borderId="17" xfId="0" quotePrefix="1" applyNumberFormat="1" applyFont="1" applyBorder="1"/>
    <xf numFmtId="0" fontId="5" fillId="0" borderId="17" xfId="0" applyFont="1" applyBorder="1" applyAlignment="1">
      <alignment horizontal="left" wrapText="1" indent="1"/>
    </xf>
    <xf numFmtId="17" fontId="5" fillId="0" borderId="32" xfId="0" quotePrefix="1" applyNumberFormat="1" applyFont="1" applyBorder="1"/>
    <xf numFmtId="0" fontId="5" fillId="0" borderId="32" xfId="0" applyFont="1" applyBorder="1" applyAlignment="1">
      <alignment horizontal="left" wrapText="1" indent="1"/>
    </xf>
    <xf numFmtId="49" fontId="5" fillId="4" borderId="3" xfId="0" quotePrefix="1" applyNumberFormat="1" applyFont="1" applyFill="1" applyBorder="1"/>
    <xf numFmtId="39" fontId="4" fillId="0" borderId="30" xfId="1" applyNumberFormat="1" applyFont="1" applyBorder="1" applyAlignment="1">
      <alignment wrapText="1"/>
    </xf>
    <xf numFmtId="10" fontId="4" fillId="0" borderId="8" xfId="0" quotePrefix="1" applyNumberFormat="1" applyFont="1" applyBorder="1" applyAlignment="1">
      <alignment horizontal="center"/>
    </xf>
    <xf numFmtId="39" fontId="5" fillId="0" borderId="30" xfId="1" applyNumberFormat="1" applyFont="1" applyBorder="1" applyAlignment="1">
      <alignment wrapText="1"/>
    </xf>
    <xf numFmtId="3" fontId="5" fillId="0" borderId="17" xfId="1" applyNumberFormat="1" applyFont="1" applyBorder="1" applyAlignment="1">
      <alignment wrapText="1"/>
    </xf>
    <xf numFmtId="10" fontId="5" fillId="0" borderId="40" xfId="0" quotePrefix="1" applyNumberFormat="1" applyFont="1" applyBorder="1" applyAlignment="1">
      <alignment horizontal="center"/>
    </xf>
    <xf numFmtId="3" fontId="5" fillId="0" borderId="32" xfId="1" applyNumberFormat="1" applyFont="1" applyBorder="1" applyAlignment="1">
      <alignment wrapText="1"/>
    </xf>
    <xf numFmtId="10" fontId="5" fillId="0" borderId="33" xfId="0" quotePrefix="1" applyNumberFormat="1" applyFont="1" applyBorder="1" applyAlignment="1">
      <alignment horizontal="center"/>
    </xf>
    <xf numFmtId="39" fontId="4" fillId="13" borderId="3" xfId="1" applyNumberFormat="1" applyFont="1" applyFill="1" applyBorder="1" applyAlignment="1">
      <alignment horizontal="right" wrapText="1"/>
    </xf>
    <xf numFmtId="49" fontId="10" fillId="0" borderId="7" xfId="0" applyNumberFormat="1" applyFont="1" applyBorder="1" applyAlignment="1">
      <alignment horizontal="left"/>
    </xf>
    <xf numFmtId="0" fontId="10" fillId="6" borderId="7" xfId="0" applyFont="1" applyFill="1" applyBorder="1" applyAlignment="1">
      <alignment horizontal="left" wrapText="1"/>
    </xf>
    <xf numFmtId="49" fontId="5" fillId="0" borderId="9" xfId="0" applyNumberFormat="1" applyFont="1" applyBorder="1"/>
    <xf numFmtId="0" fontId="5" fillId="0" borderId="7" xfId="0" applyFont="1" applyBorder="1" applyAlignment="1">
      <alignment horizontal="left" wrapText="1" indent="1"/>
    </xf>
    <xf numFmtId="49" fontId="4" fillId="0" borderId="7" xfId="0" applyNumberFormat="1" applyFont="1" applyBorder="1" applyAlignment="1">
      <alignment horizontal="left"/>
    </xf>
    <xf numFmtId="0" fontId="4" fillId="6" borderId="7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vertical="center" wrapText="1"/>
    </xf>
    <xf numFmtId="0" fontId="0" fillId="0" borderId="16" xfId="0" applyBorder="1"/>
    <xf numFmtId="43" fontId="39" fillId="0" borderId="0" xfId="1" applyFont="1"/>
    <xf numFmtId="4" fontId="20" fillId="0" borderId="29" xfId="0" applyNumberFormat="1" applyFont="1" applyBorder="1"/>
    <xf numFmtId="4" fontId="20" fillId="0" borderId="31" xfId="0" applyNumberFormat="1" applyFont="1" applyFill="1" applyBorder="1"/>
    <xf numFmtId="4" fontId="20" fillId="0" borderId="7" xfId="0" applyNumberFormat="1" applyFont="1" applyFill="1" applyBorder="1"/>
    <xf numFmtId="4" fontId="20" fillId="0" borderId="41" xfId="0" applyNumberFormat="1" applyFont="1" applyBorder="1"/>
    <xf numFmtId="4" fontId="20" fillId="5" borderId="30" xfId="0" applyNumberFormat="1" applyFont="1" applyFill="1" applyBorder="1"/>
    <xf numFmtId="0" fontId="7" fillId="0" borderId="0" xfId="0" applyFont="1" applyAlignment="1">
      <alignment horizontal="center"/>
    </xf>
    <xf numFmtId="0" fontId="30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3</xdr:row>
      <xdr:rowOff>161925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905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828675</xdr:colOff>
      <xdr:row>4</xdr:row>
      <xdr:rowOff>47625</xdr:rowOff>
    </xdr:to>
    <xdr:pic>
      <xdr:nvPicPr>
        <xdr:cNvPr id="3" name="Imagen 2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905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3</xdr:row>
      <xdr:rowOff>161925</xdr:rowOff>
    </xdr:to>
    <xdr:pic>
      <xdr:nvPicPr>
        <xdr:cNvPr id="4" name="Imagen 3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905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eta/OneDrive%20-%20INDOTEL/Documentos/DPTO.%20PRESUPUESTO%20(Agosto%202021)/EJECUCION%20MENSUAL/EJECUCION%202022/02.%20FEBRERO%202022/Ejecuci&#243;n%20Presupuestaria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DIRECCIONES"/>
      <sheetName val="GASTOS (Modificacion)"/>
      <sheetName val="GASTOS"/>
      <sheetName val="INGRESOS"/>
      <sheetName val="PROGRAMACION"/>
      <sheetName val="Presupuesto (base)"/>
      <sheetName val="Flujo"/>
      <sheetName val="Resumen"/>
      <sheetName val="Resumen (Comparado)"/>
      <sheetName val="Presentacion CD"/>
      <sheetName val="Pres. Transparencia"/>
      <sheetName val="Presupuesto por mes"/>
      <sheetName val="Ejecución"/>
      <sheetName val="Variacion"/>
      <sheetName val="Variacion (2)"/>
      <sheetName val="Transparencia"/>
      <sheetName val="Trans. Borrador"/>
      <sheetName val="Flujo Mensual (Cuadro 1)"/>
      <sheetName val="Estado"/>
      <sheetName val="Graficas"/>
      <sheetName val="Cuadros 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7">
          <cell r="C57">
            <v>3452500.9419253343</v>
          </cell>
        </row>
        <row r="58">
          <cell r="C58">
            <v>48389685.279999986</v>
          </cell>
        </row>
        <row r="65">
          <cell r="C65">
            <v>0</v>
          </cell>
        </row>
        <row r="67">
          <cell r="C67">
            <v>136679353.19999999</v>
          </cell>
        </row>
        <row r="74">
          <cell r="C74">
            <v>100675951.33552</v>
          </cell>
        </row>
        <row r="80">
          <cell r="C80">
            <v>30982309</v>
          </cell>
        </row>
        <row r="87">
          <cell r="C87">
            <v>103632167.80000001</v>
          </cell>
        </row>
        <row r="90">
          <cell r="C90">
            <v>20385254</v>
          </cell>
        </row>
        <row r="94">
          <cell r="C94">
            <v>9662000</v>
          </cell>
        </row>
        <row r="99">
          <cell r="C99">
            <v>157299756.40960002</v>
          </cell>
        </row>
        <row r="115">
          <cell r="C115">
            <v>58860271.999999993</v>
          </cell>
        </row>
        <row r="119">
          <cell r="C119">
            <v>36027264.596933335</v>
          </cell>
        </row>
        <row r="136">
          <cell r="C136">
            <v>152338987.639</v>
          </cell>
        </row>
        <row r="157">
          <cell r="C157">
            <v>2707800</v>
          </cell>
        </row>
        <row r="161">
          <cell r="C161">
            <v>7541199.9799999995</v>
          </cell>
        </row>
        <row r="165">
          <cell r="C165">
            <v>1548400</v>
          </cell>
        </row>
        <row r="170">
          <cell r="C170">
            <v>5147569.5</v>
          </cell>
        </row>
        <row r="175">
          <cell r="C175">
            <v>364403.03999999992</v>
          </cell>
        </row>
        <row r="177">
          <cell r="C177">
            <v>1404362.0000000002</v>
          </cell>
        </row>
        <row r="182">
          <cell r="C182">
            <v>3970000</v>
          </cell>
        </row>
        <row r="190">
          <cell r="C190">
            <v>18234242.999999993</v>
          </cell>
        </row>
        <row r="201">
          <cell r="C201">
            <v>19820557.739999998</v>
          </cell>
        </row>
        <row r="213">
          <cell r="C213">
            <v>0</v>
          </cell>
        </row>
        <row r="216">
          <cell r="C216">
            <v>0</v>
          </cell>
        </row>
        <row r="219">
          <cell r="C219">
            <v>0</v>
          </cell>
        </row>
        <row r="220">
          <cell r="C220">
            <v>10000000</v>
          </cell>
        </row>
        <row r="222">
          <cell r="C222">
            <v>0</v>
          </cell>
        </row>
        <row r="224">
          <cell r="C224">
            <v>9409215.9279999994</v>
          </cell>
        </row>
        <row r="226">
          <cell r="C226">
            <v>1213747454.0800002</v>
          </cell>
        </row>
        <row r="243">
          <cell r="C243">
            <v>58735533.879999995</v>
          </cell>
        </row>
        <row r="251">
          <cell r="C251">
            <v>72500</v>
          </cell>
        </row>
        <row r="252">
          <cell r="C252">
            <v>870753.45</v>
          </cell>
        </row>
        <row r="255">
          <cell r="C255">
            <v>13999999.999999998</v>
          </cell>
        </row>
        <row r="257">
          <cell r="C257">
            <v>14836366</v>
          </cell>
        </row>
        <row r="263">
          <cell r="C263">
            <v>1650000</v>
          </cell>
        </row>
        <row r="266">
          <cell r="C266">
            <v>0</v>
          </cell>
        </row>
        <row r="269">
          <cell r="C269">
            <v>296800000</v>
          </cell>
        </row>
        <row r="270">
          <cell r="C270">
            <v>12198500</v>
          </cell>
        </row>
        <row r="271">
          <cell r="C271">
            <v>0</v>
          </cell>
        </row>
        <row r="279">
          <cell r="C279">
            <v>109668111</v>
          </cell>
        </row>
      </sheetData>
      <sheetData sheetId="9"/>
      <sheetData sheetId="10"/>
      <sheetData sheetId="11"/>
      <sheetData sheetId="12"/>
      <sheetData sheetId="13">
        <row r="6">
          <cell r="C6">
            <v>147214326.66</v>
          </cell>
        </row>
      </sheetData>
      <sheetData sheetId="14">
        <row r="13">
          <cell r="C13">
            <v>243573380.52999979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57"/>
  <sheetViews>
    <sheetView tabSelected="1" topLeftCell="A245" zoomScaleNormal="100" workbookViewId="0">
      <selection activeCell="E260" sqref="E260"/>
    </sheetView>
  </sheetViews>
  <sheetFormatPr baseColWidth="10" defaultRowHeight="15" x14ac:dyDescent="0.25"/>
  <cols>
    <col min="1" max="1" width="10.5703125" customWidth="1"/>
    <col min="2" max="2" width="41.85546875" customWidth="1"/>
    <col min="3" max="3" width="13.85546875" customWidth="1"/>
    <col min="4" max="4" width="14.42578125" customWidth="1"/>
    <col min="5" max="5" width="13.85546875" customWidth="1"/>
    <col min="6" max="6" width="11.7109375" customWidth="1"/>
    <col min="7" max="7" width="10" customWidth="1"/>
    <col min="8" max="8" width="12.28515625" customWidth="1"/>
    <col min="9" max="9" width="11.85546875" bestFit="1" customWidth="1"/>
    <col min="11" max="11" width="10" customWidth="1"/>
  </cols>
  <sheetData>
    <row r="1" spans="1:82" x14ac:dyDescent="0.25">
      <c r="A1" s="289" t="s">
        <v>397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</row>
    <row r="2" spans="1:82" x14ac:dyDescent="0.25">
      <c r="A2" s="289" t="s">
        <v>398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</row>
    <row r="3" spans="1:82" x14ac:dyDescent="0.25">
      <c r="A3" s="289" t="s">
        <v>399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</row>
    <row r="4" spans="1:82" x14ac:dyDescent="0.25">
      <c r="A4" s="289" t="s">
        <v>400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</row>
    <row r="5" spans="1:82" x14ac:dyDescent="0.25">
      <c r="A5" s="289" t="s">
        <v>650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</row>
    <row r="6" spans="1:82" ht="15.75" thickBot="1" x14ac:dyDescent="0.3">
      <c r="A6" s="1"/>
      <c r="B6" s="2"/>
      <c r="C6" s="3"/>
      <c r="D6" s="3"/>
      <c r="E6" s="4"/>
      <c r="F6" s="5"/>
      <c r="G6" s="4"/>
      <c r="H6" s="4"/>
      <c r="I6" s="6"/>
    </row>
    <row r="7" spans="1:82" ht="15" customHeight="1" x14ac:dyDescent="0.25">
      <c r="A7" s="290" t="s">
        <v>0</v>
      </c>
      <c r="B7" s="290" t="s">
        <v>1</v>
      </c>
      <c r="C7" s="305" t="s">
        <v>2</v>
      </c>
      <c r="D7" s="305" t="s">
        <v>3</v>
      </c>
      <c r="E7" s="306" t="s">
        <v>4</v>
      </c>
      <c r="F7" s="287" t="s">
        <v>563</v>
      </c>
      <c r="G7" s="292" t="s">
        <v>564</v>
      </c>
      <c r="H7" s="306" t="s">
        <v>610</v>
      </c>
      <c r="I7" s="306" t="s">
        <v>4</v>
      </c>
      <c r="J7" s="287" t="s">
        <v>5</v>
      </c>
      <c r="K7" s="292" t="s">
        <v>611</v>
      </c>
    </row>
    <row r="8" spans="1:82" ht="15.75" thickBot="1" x14ac:dyDescent="0.3">
      <c r="A8" s="291"/>
      <c r="B8" s="291"/>
      <c r="C8" s="307" t="s">
        <v>612</v>
      </c>
      <c r="D8" s="307" t="s">
        <v>612</v>
      </c>
      <c r="E8" s="307" t="s">
        <v>612</v>
      </c>
      <c r="F8" s="288"/>
      <c r="G8" s="293"/>
      <c r="H8" s="307" t="s">
        <v>613</v>
      </c>
      <c r="I8" s="307" t="s">
        <v>613</v>
      </c>
      <c r="J8" s="288"/>
      <c r="K8" s="293"/>
    </row>
    <row r="9" spans="1:82" x14ac:dyDescent="0.25">
      <c r="A9" s="7" t="s">
        <v>6</v>
      </c>
      <c r="B9" s="8"/>
      <c r="C9" s="308"/>
      <c r="D9" s="309"/>
      <c r="E9" s="235"/>
      <c r="F9" s="235"/>
      <c r="G9" s="236"/>
      <c r="H9" s="235"/>
      <c r="I9" s="235"/>
      <c r="J9" s="235"/>
      <c r="K9" s="237"/>
    </row>
    <row r="10" spans="1:82" x14ac:dyDescent="0.25">
      <c r="A10" s="7"/>
      <c r="B10" s="9" t="s">
        <v>7</v>
      </c>
      <c r="C10" s="10">
        <v>142902042.69999999</v>
      </c>
      <c r="D10" s="10">
        <v>142902042.69999999</v>
      </c>
      <c r="E10" s="11">
        <v>206895121.09993339</v>
      </c>
      <c r="F10" s="12">
        <v>-63993078.399933398</v>
      </c>
      <c r="G10" s="238">
        <v>0.69069798234138258</v>
      </c>
      <c r="H10" s="12">
        <v>432952702.06</v>
      </c>
      <c r="I10" s="12">
        <v>485262748.75479984</v>
      </c>
      <c r="J10" s="12">
        <v>-52310046.69479984</v>
      </c>
      <c r="K10" s="238">
        <v>0.89220263284369317</v>
      </c>
    </row>
    <row r="11" spans="1:82" x14ac:dyDescent="0.25">
      <c r="A11" s="7" t="s">
        <v>8</v>
      </c>
      <c r="B11" s="13" t="s">
        <v>9</v>
      </c>
      <c r="C11" s="15">
        <v>142902042.69999999</v>
      </c>
      <c r="D11" s="15">
        <v>142902042.69999999</v>
      </c>
      <c r="E11" s="16">
        <v>131228435.85993339</v>
      </c>
      <c r="F11" s="17">
        <v>11673606.840066597</v>
      </c>
      <c r="G11" s="239">
        <v>1.0889563817748038</v>
      </c>
      <c r="H11" s="17">
        <v>432952702.06</v>
      </c>
      <c r="I11" s="17">
        <v>400929063.28479981</v>
      </c>
      <c r="J11" s="17">
        <v>32023638.775200188</v>
      </c>
      <c r="K11" s="239">
        <v>1.0798735779163313</v>
      </c>
    </row>
    <row r="12" spans="1:82" x14ac:dyDescent="0.25">
      <c r="A12" s="18" t="s">
        <v>10</v>
      </c>
      <c r="B12" s="13" t="s">
        <v>11</v>
      </c>
      <c r="C12" s="14">
        <v>0</v>
      </c>
      <c r="D12" s="14">
        <v>0</v>
      </c>
      <c r="E12" s="16">
        <v>75666685.239999995</v>
      </c>
      <c r="F12" s="17">
        <v>-75666685.239999995</v>
      </c>
      <c r="G12" s="239">
        <v>0</v>
      </c>
      <c r="H12" s="17">
        <v>0</v>
      </c>
      <c r="I12" s="17">
        <v>84333685.469999999</v>
      </c>
      <c r="J12" s="17">
        <v>-84333685.469999999</v>
      </c>
      <c r="K12" s="239">
        <v>0</v>
      </c>
    </row>
    <row r="13" spans="1:82" x14ac:dyDescent="0.25">
      <c r="A13" s="18"/>
      <c r="B13" s="19"/>
      <c r="C13" s="14"/>
      <c r="D13" s="14"/>
      <c r="E13" s="20"/>
      <c r="F13" s="12"/>
      <c r="G13" s="238"/>
      <c r="H13" s="17">
        <v>0</v>
      </c>
      <c r="I13" s="17">
        <v>0</v>
      </c>
      <c r="J13" s="12"/>
      <c r="K13" s="238"/>
    </row>
    <row r="14" spans="1:82" x14ac:dyDescent="0.25">
      <c r="A14" s="21"/>
      <c r="B14" s="9" t="s">
        <v>12</v>
      </c>
      <c r="C14" s="10">
        <v>2585041.13</v>
      </c>
      <c r="D14" s="10">
        <v>2585041.13</v>
      </c>
      <c r="E14" s="11">
        <v>848403</v>
      </c>
      <c r="F14" s="12">
        <v>1736638.13</v>
      </c>
      <c r="G14" s="238">
        <v>3.0469495393109169</v>
      </c>
      <c r="H14" s="12">
        <v>7283188.3299999991</v>
      </c>
      <c r="I14" s="12">
        <v>2545209</v>
      </c>
      <c r="J14" s="12">
        <v>4737979.33</v>
      </c>
      <c r="K14" s="238">
        <v>2.8615285935261108</v>
      </c>
    </row>
    <row r="15" spans="1:82" x14ac:dyDescent="0.25">
      <c r="A15" s="7" t="s">
        <v>13</v>
      </c>
      <c r="B15" s="22" t="s">
        <v>14</v>
      </c>
      <c r="C15" s="15">
        <v>1467605.32</v>
      </c>
      <c r="D15" s="15">
        <v>1467605.32</v>
      </c>
      <c r="E15" s="16">
        <v>500000</v>
      </c>
      <c r="F15" s="17">
        <v>967605.32000000007</v>
      </c>
      <c r="G15" s="240">
        <v>2.9352106400000002</v>
      </c>
      <c r="H15" s="17">
        <v>4200827.46</v>
      </c>
      <c r="I15" s="17">
        <v>1500000</v>
      </c>
      <c r="J15" s="17">
        <v>2700827.46</v>
      </c>
      <c r="K15" s="240">
        <v>2.8005516400000001</v>
      </c>
    </row>
    <row r="16" spans="1:82" x14ac:dyDescent="0.25">
      <c r="A16" s="7" t="s">
        <v>15</v>
      </c>
      <c r="B16" s="22" t="s">
        <v>16</v>
      </c>
      <c r="C16" s="15">
        <v>1117435.81</v>
      </c>
      <c r="D16" s="15">
        <v>1117435.81</v>
      </c>
      <c r="E16" s="16">
        <v>348403</v>
      </c>
      <c r="F16" s="17">
        <v>769032.81</v>
      </c>
      <c r="G16" s="239">
        <v>3.2073082321334776</v>
      </c>
      <c r="H16" s="17">
        <v>3082360.87</v>
      </c>
      <c r="I16" s="17">
        <v>1045209</v>
      </c>
      <c r="J16" s="17">
        <v>2037151.87</v>
      </c>
      <c r="K16" s="239">
        <v>2.9490378192304125</v>
      </c>
    </row>
    <row r="17" spans="1:11" x14ac:dyDescent="0.25">
      <c r="A17" s="7"/>
      <c r="B17" s="304"/>
      <c r="C17" s="14"/>
      <c r="D17" s="14"/>
      <c r="E17" s="20"/>
      <c r="F17" s="12"/>
      <c r="G17" s="238" t="s">
        <v>17</v>
      </c>
      <c r="H17" s="17">
        <v>0</v>
      </c>
      <c r="I17" s="17">
        <v>0</v>
      </c>
      <c r="J17" s="12"/>
      <c r="K17" s="238" t="s">
        <v>17</v>
      </c>
    </row>
    <row r="18" spans="1:11" x14ac:dyDescent="0.25">
      <c r="A18" s="7"/>
      <c r="B18" s="9" t="s">
        <v>18</v>
      </c>
      <c r="C18" s="10">
        <v>1935879.67</v>
      </c>
      <c r="D18" s="10">
        <v>1935879.67</v>
      </c>
      <c r="E18" s="12">
        <v>93127537.839999989</v>
      </c>
      <c r="F18" s="12">
        <v>-91191658.169999987</v>
      </c>
      <c r="G18" s="238">
        <v>2.0787403112986672E-2</v>
      </c>
      <c r="H18" s="12">
        <v>64897134.920000002</v>
      </c>
      <c r="I18" s="12">
        <v>278784613.51999998</v>
      </c>
      <c r="J18" s="12">
        <v>-213887478.59999999</v>
      </c>
      <c r="K18" s="238">
        <v>0.2327859278193066</v>
      </c>
    </row>
    <row r="19" spans="1:11" x14ac:dyDescent="0.25">
      <c r="A19" s="24" t="s">
        <v>19</v>
      </c>
      <c r="B19" s="13" t="s">
        <v>20</v>
      </c>
      <c r="C19" s="15">
        <v>144377.87</v>
      </c>
      <c r="D19" s="15">
        <v>144377.87</v>
      </c>
      <c r="E19" s="16">
        <v>0</v>
      </c>
      <c r="F19" s="17">
        <v>144377.87</v>
      </c>
      <c r="G19" s="240" t="s">
        <v>17</v>
      </c>
      <c r="H19" s="17">
        <v>230299.19</v>
      </c>
      <c r="I19" s="17">
        <v>0</v>
      </c>
      <c r="J19" s="17">
        <v>230299.19</v>
      </c>
      <c r="K19" s="240" t="s">
        <v>17</v>
      </c>
    </row>
    <row r="20" spans="1:11" x14ac:dyDescent="0.25">
      <c r="A20" s="24" t="s">
        <v>21</v>
      </c>
      <c r="B20" s="13" t="s">
        <v>22</v>
      </c>
      <c r="C20" s="15">
        <v>1063778.8</v>
      </c>
      <c r="D20" s="15">
        <v>1063778.8</v>
      </c>
      <c r="E20" s="16">
        <v>1871000</v>
      </c>
      <c r="F20" s="17">
        <v>-807221.2</v>
      </c>
      <c r="G20" s="239">
        <v>0.5685616247995724</v>
      </c>
      <c r="H20" s="17">
        <v>3962928.01</v>
      </c>
      <c r="I20" s="17">
        <v>5015000</v>
      </c>
      <c r="J20" s="17">
        <v>-1052071.9900000002</v>
      </c>
      <c r="K20" s="239">
        <v>0.79021495712861411</v>
      </c>
    </row>
    <row r="21" spans="1:11" x14ac:dyDescent="0.25">
      <c r="A21" s="24" t="s">
        <v>23</v>
      </c>
      <c r="B21" s="13" t="s">
        <v>24</v>
      </c>
      <c r="C21" s="15">
        <v>4623</v>
      </c>
      <c r="D21" s="15">
        <v>4623</v>
      </c>
      <c r="E21" s="16">
        <v>4250</v>
      </c>
      <c r="F21" s="17">
        <v>373</v>
      </c>
      <c r="G21" s="239">
        <v>1.087764705882353</v>
      </c>
      <c r="H21" s="17">
        <v>8552.7200000000012</v>
      </c>
      <c r="I21" s="17">
        <v>12750</v>
      </c>
      <c r="J21" s="17">
        <v>-4197.2799999999988</v>
      </c>
      <c r="K21" s="239">
        <v>0.67080156862745111</v>
      </c>
    </row>
    <row r="22" spans="1:11" x14ac:dyDescent="0.25">
      <c r="A22" s="24" t="s">
        <v>25</v>
      </c>
      <c r="B22" s="13" t="s">
        <v>26</v>
      </c>
      <c r="C22" s="15">
        <v>0</v>
      </c>
      <c r="D22" s="15">
        <v>0</v>
      </c>
      <c r="E22" s="16">
        <v>91252287.839999989</v>
      </c>
      <c r="F22" s="17">
        <v>-91252287.839999989</v>
      </c>
      <c r="G22" s="239">
        <v>0</v>
      </c>
      <c r="H22" s="17">
        <v>58674375</v>
      </c>
      <c r="I22" s="17">
        <v>273756863.51999998</v>
      </c>
      <c r="J22" s="17">
        <v>-215082488.51999998</v>
      </c>
      <c r="K22" s="239">
        <v>0.21433024270353462</v>
      </c>
    </row>
    <row r="23" spans="1:11" ht="24.75" x14ac:dyDescent="0.25">
      <c r="A23" s="24" t="s">
        <v>27</v>
      </c>
      <c r="B23" s="13" t="s">
        <v>28</v>
      </c>
      <c r="C23" s="15">
        <v>723100</v>
      </c>
      <c r="D23" s="15">
        <v>723100</v>
      </c>
      <c r="E23" s="16">
        <v>0</v>
      </c>
      <c r="F23" s="17">
        <v>723100</v>
      </c>
      <c r="G23" s="239" t="s">
        <v>17</v>
      </c>
      <c r="H23" s="17">
        <v>1974600</v>
      </c>
      <c r="I23" s="17">
        <v>0</v>
      </c>
      <c r="J23" s="17">
        <v>1974600</v>
      </c>
      <c r="K23" s="239" t="s">
        <v>17</v>
      </c>
    </row>
    <row r="24" spans="1:11" x14ac:dyDescent="0.25">
      <c r="A24" s="24" t="s">
        <v>29</v>
      </c>
      <c r="B24" s="13" t="s">
        <v>30</v>
      </c>
      <c r="C24" s="15">
        <v>0</v>
      </c>
      <c r="D24" s="15">
        <v>0</v>
      </c>
      <c r="E24" s="16">
        <v>0</v>
      </c>
      <c r="F24" s="17">
        <v>0</v>
      </c>
      <c r="G24" s="239" t="s">
        <v>17</v>
      </c>
      <c r="H24" s="17">
        <v>36000</v>
      </c>
      <c r="I24" s="17">
        <v>0</v>
      </c>
      <c r="J24" s="17">
        <v>36000</v>
      </c>
      <c r="K24" s="239" t="s">
        <v>17</v>
      </c>
    </row>
    <row r="25" spans="1:11" x14ac:dyDescent="0.25">
      <c r="A25" s="24" t="s">
        <v>31</v>
      </c>
      <c r="B25" s="13" t="s">
        <v>32</v>
      </c>
      <c r="C25" s="15">
        <v>0</v>
      </c>
      <c r="D25" s="15">
        <v>0</v>
      </c>
      <c r="E25" s="16">
        <v>0</v>
      </c>
      <c r="F25" s="17">
        <v>0</v>
      </c>
      <c r="G25" s="239" t="s">
        <v>17</v>
      </c>
      <c r="H25" s="17">
        <v>10380</v>
      </c>
      <c r="I25" s="17">
        <v>0</v>
      </c>
      <c r="J25" s="17">
        <v>10380</v>
      </c>
      <c r="K25" s="239" t="s">
        <v>17</v>
      </c>
    </row>
    <row r="26" spans="1:11" x14ac:dyDescent="0.25">
      <c r="A26" s="7"/>
      <c r="B26" s="9"/>
      <c r="C26" s="27"/>
      <c r="D26" s="27"/>
      <c r="E26" s="26"/>
      <c r="F26" s="17"/>
      <c r="G26" s="255"/>
      <c r="H26" s="310"/>
      <c r="I26" s="310"/>
      <c r="J26" s="17"/>
      <c r="K26" s="255"/>
    </row>
    <row r="27" spans="1:11" x14ac:dyDescent="0.25">
      <c r="A27" s="23"/>
      <c r="B27" s="9" t="s">
        <v>614</v>
      </c>
      <c r="C27" s="27"/>
      <c r="D27" s="27"/>
      <c r="E27" s="26"/>
      <c r="F27" s="17"/>
      <c r="G27" s="255"/>
      <c r="H27" s="310"/>
      <c r="I27" s="310"/>
      <c r="J27" s="17"/>
      <c r="K27" s="255"/>
    </row>
    <row r="28" spans="1:11" x14ac:dyDescent="0.25">
      <c r="A28" s="7"/>
      <c r="B28" s="19" t="s">
        <v>615</v>
      </c>
      <c r="C28" s="27"/>
      <c r="D28" s="27">
        <v>59180004.249999978</v>
      </c>
      <c r="E28" s="26"/>
      <c r="F28" s="17"/>
      <c r="G28" s="255"/>
      <c r="H28" s="310"/>
      <c r="I28" s="310"/>
      <c r="J28" s="17"/>
      <c r="K28" s="255"/>
    </row>
    <row r="29" spans="1:11" x14ac:dyDescent="0.25">
      <c r="A29" s="7"/>
      <c r="B29" s="19"/>
      <c r="C29" s="29"/>
      <c r="D29" s="29"/>
      <c r="E29" s="30"/>
      <c r="F29" s="11"/>
      <c r="G29" s="241"/>
      <c r="H29" s="242"/>
      <c r="I29" s="242"/>
      <c r="J29" s="11"/>
      <c r="K29" s="241"/>
    </row>
    <row r="30" spans="1:11" x14ac:dyDescent="0.25">
      <c r="A30" s="31"/>
      <c r="B30" s="31" t="s">
        <v>34</v>
      </c>
      <c r="C30" s="32">
        <v>147422963.49999997</v>
      </c>
      <c r="D30" s="32">
        <v>206602967.74999994</v>
      </c>
      <c r="E30" s="33">
        <v>300871061.93993336</v>
      </c>
      <c r="F30" s="34">
        <v>-153448098.43993339</v>
      </c>
      <c r="G30" s="96">
        <v>0.48998718105176847</v>
      </c>
      <c r="H30" s="33">
        <v>505133025.30999994</v>
      </c>
      <c r="I30" s="33">
        <v>766592571.27479982</v>
      </c>
      <c r="J30" s="34">
        <v>-261459545.96479982</v>
      </c>
      <c r="K30" s="96">
        <v>0.65893284677934261</v>
      </c>
    </row>
    <row r="31" spans="1:11" x14ac:dyDescent="0.25">
      <c r="A31" s="35"/>
      <c r="B31" s="36"/>
      <c r="C31" s="37"/>
      <c r="D31" s="312"/>
      <c r="E31" s="38"/>
      <c r="F31" s="39"/>
      <c r="G31" s="39"/>
      <c r="H31" s="39"/>
      <c r="I31" s="39"/>
      <c r="J31" s="39"/>
      <c r="K31" s="243"/>
    </row>
    <row r="32" spans="1:11" x14ac:dyDescent="0.25">
      <c r="A32" s="40"/>
      <c r="B32" s="41" t="s">
        <v>35</v>
      </c>
      <c r="C32" s="42"/>
      <c r="D32" s="126"/>
      <c r="E32" s="43"/>
      <c r="F32" s="46"/>
      <c r="G32" s="46"/>
      <c r="H32" s="46"/>
      <c r="I32" s="46"/>
      <c r="J32" s="46"/>
      <c r="K32" s="244"/>
    </row>
    <row r="33" spans="1:11" x14ac:dyDescent="0.25">
      <c r="A33" s="47"/>
      <c r="B33" s="48"/>
      <c r="C33" s="49"/>
      <c r="D33" s="313"/>
      <c r="E33" s="50"/>
      <c r="F33" s="51"/>
      <c r="G33" s="51"/>
      <c r="H33" s="51"/>
      <c r="I33" s="51"/>
      <c r="J33" s="51"/>
      <c r="K33" s="245"/>
    </row>
    <row r="34" spans="1:11" x14ac:dyDescent="0.25">
      <c r="A34" s="311" t="s">
        <v>616</v>
      </c>
      <c r="B34" s="31" t="s">
        <v>36</v>
      </c>
      <c r="C34" s="52">
        <v>80540408.030000001</v>
      </c>
      <c r="D34" s="52">
        <v>78750756.580000013</v>
      </c>
      <c r="E34" s="53">
        <v>84437762.360959992</v>
      </c>
      <c r="F34" s="53">
        <v>3897354.3309599906</v>
      </c>
      <c r="G34" s="96">
        <v>0.95384346740147696</v>
      </c>
      <c r="H34" s="53">
        <v>238306310.05000001</v>
      </c>
      <c r="I34" s="53">
        <v>265568888.98887998</v>
      </c>
      <c r="J34" s="53">
        <v>27262578.938879967</v>
      </c>
      <c r="K34" s="96">
        <v>0.89734272322831643</v>
      </c>
    </row>
    <row r="35" spans="1:11" x14ac:dyDescent="0.25">
      <c r="A35" s="54" t="s">
        <v>37</v>
      </c>
      <c r="B35" s="55" t="s">
        <v>36</v>
      </c>
      <c r="C35" s="10">
        <v>80540408.030000001</v>
      </c>
      <c r="D35" s="10">
        <v>78750756.580000013</v>
      </c>
      <c r="E35" s="56">
        <v>84437762.360959992</v>
      </c>
      <c r="F35" s="56">
        <v>3897354.3309599906</v>
      </c>
      <c r="G35" s="238">
        <v>0.95384346740147696</v>
      </c>
      <c r="H35" s="56">
        <v>238306310.05000001</v>
      </c>
      <c r="I35" s="56">
        <v>265568888.98887998</v>
      </c>
      <c r="J35" s="56">
        <v>27262578.938879967</v>
      </c>
      <c r="K35" s="238">
        <v>0.89734272322831643</v>
      </c>
    </row>
    <row r="36" spans="1:11" x14ac:dyDescent="0.25">
      <c r="A36" s="57" t="s">
        <v>38</v>
      </c>
      <c r="B36" s="55" t="s">
        <v>39</v>
      </c>
      <c r="C36" s="10">
        <v>64271829.580000006</v>
      </c>
      <c r="D36" s="10">
        <v>62482178.13000001</v>
      </c>
      <c r="E36" s="56">
        <v>68011216.061333328</v>
      </c>
      <c r="F36" s="56">
        <v>3739386.4813333228</v>
      </c>
      <c r="G36" s="238">
        <v>0.9450180911636531</v>
      </c>
      <c r="H36" s="56">
        <v>200444769.36000001</v>
      </c>
      <c r="I36" s="56">
        <v>217132510.35999998</v>
      </c>
      <c r="J36" s="56">
        <v>16687740.99999997</v>
      </c>
      <c r="K36" s="238">
        <v>0.92314489906494368</v>
      </c>
    </row>
    <row r="37" spans="1:11" x14ac:dyDescent="0.25">
      <c r="A37" s="7" t="s">
        <v>40</v>
      </c>
      <c r="B37" s="13" t="s">
        <v>41</v>
      </c>
      <c r="C37" s="62">
        <v>54008936.390000001</v>
      </c>
      <c r="D37" s="62">
        <v>54008936.390000001</v>
      </c>
      <c r="E37" s="16">
        <v>54870259.066666663</v>
      </c>
      <c r="F37" s="16">
        <v>861322.6766666621</v>
      </c>
      <c r="G37" s="239">
        <v>0.98430255859335081</v>
      </c>
      <c r="H37" s="16">
        <v>159363067.97</v>
      </c>
      <c r="I37" s="16">
        <v>164610777.19999999</v>
      </c>
      <c r="J37" s="16">
        <v>5247709.2299999893</v>
      </c>
      <c r="K37" s="239">
        <v>0.96812050025361285</v>
      </c>
    </row>
    <row r="38" spans="1:11" x14ac:dyDescent="0.25">
      <c r="A38" s="58" t="s">
        <v>43</v>
      </c>
      <c r="B38" s="22" t="s">
        <v>44</v>
      </c>
      <c r="C38" s="246">
        <v>0</v>
      </c>
      <c r="D38" s="246">
        <v>0</v>
      </c>
      <c r="E38" s="59">
        <v>50000</v>
      </c>
      <c r="F38" s="59">
        <v>50000</v>
      </c>
      <c r="G38" s="239">
        <v>0</v>
      </c>
      <c r="H38" s="59">
        <v>0</v>
      </c>
      <c r="I38" s="59">
        <v>150000</v>
      </c>
      <c r="J38" s="59">
        <v>150000</v>
      </c>
      <c r="K38" s="239">
        <v>0</v>
      </c>
    </row>
    <row r="39" spans="1:11" x14ac:dyDescent="0.25">
      <c r="A39" s="24" t="s">
        <v>617</v>
      </c>
      <c r="B39" s="13" t="s">
        <v>42</v>
      </c>
      <c r="C39" s="62">
        <v>0</v>
      </c>
      <c r="D39" s="62">
        <v>0</v>
      </c>
      <c r="E39" s="16">
        <v>1054500</v>
      </c>
      <c r="F39" s="16">
        <v>1054500</v>
      </c>
      <c r="G39" s="239">
        <v>0</v>
      </c>
      <c r="H39" s="16">
        <v>0</v>
      </c>
      <c r="I39" s="16">
        <v>3163500</v>
      </c>
      <c r="J39" s="16">
        <v>3163500</v>
      </c>
      <c r="K39" s="239">
        <v>0</v>
      </c>
    </row>
    <row r="40" spans="1:11" x14ac:dyDescent="0.25">
      <c r="A40" s="24" t="s">
        <v>45</v>
      </c>
      <c r="B40" s="13" t="s">
        <v>46</v>
      </c>
      <c r="C40" s="62">
        <v>5384811.9800000004</v>
      </c>
      <c r="D40" s="60">
        <v>201528.48000000045</v>
      </c>
      <c r="E40" s="16">
        <v>5487025.9066666681</v>
      </c>
      <c r="F40" s="16">
        <v>102213.92666666768</v>
      </c>
      <c r="G40" s="239">
        <v>0.98137170693098441</v>
      </c>
      <c r="H40" s="16">
        <v>15916665.539999999</v>
      </c>
      <c r="I40" s="16">
        <v>16461077.720000004</v>
      </c>
      <c r="J40" s="16">
        <v>544412.18000000529</v>
      </c>
      <c r="K40" s="239">
        <v>0.96692730638538016</v>
      </c>
    </row>
    <row r="41" spans="1:11" x14ac:dyDescent="0.25">
      <c r="A41" s="61" t="s">
        <v>47</v>
      </c>
      <c r="B41" s="13" t="s">
        <v>48</v>
      </c>
      <c r="C41" s="62">
        <v>3730141.83</v>
      </c>
      <c r="D41" s="60">
        <v>7123773.8799999999</v>
      </c>
      <c r="E41" s="16">
        <v>6005828.3076959997</v>
      </c>
      <c r="F41" s="16">
        <v>2275686.4776959997</v>
      </c>
      <c r="G41" s="239">
        <v>0.62108699065208284</v>
      </c>
      <c r="H41" s="16">
        <v>22358056.460000001</v>
      </c>
      <c r="I41" s="16">
        <v>30029141.538480002</v>
      </c>
      <c r="J41" s="16">
        <v>7671085.0784800015</v>
      </c>
      <c r="K41" s="239">
        <v>0.74454530880777581</v>
      </c>
    </row>
    <row r="42" spans="1:11" x14ac:dyDescent="0.25">
      <c r="A42" s="24" t="s">
        <v>49</v>
      </c>
      <c r="B42" s="13" t="s">
        <v>50</v>
      </c>
      <c r="C42" s="62">
        <v>1147939.3799999999</v>
      </c>
      <c r="D42" s="62">
        <v>1147939.3799999999</v>
      </c>
      <c r="E42" s="16">
        <v>543602.78030400001</v>
      </c>
      <c r="F42" s="16">
        <v>-604336.59969599987</v>
      </c>
      <c r="G42" s="239">
        <v>2.111724629807882</v>
      </c>
      <c r="H42" s="16">
        <v>2806979.3899999997</v>
      </c>
      <c r="I42" s="16">
        <v>2718013.9015199998</v>
      </c>
      <c r="J42" s="16">
        <v>-88965.488479999825</v>
      </c>
      <c r="K42" s="239">
        <v>1.0327318003893384</v>
      </c>
    </row>
    <row r="43" spans="1:11" x14ac:dyDescent="0.25">
      <c r="A43" s="54" t="s">
        <v>51</v>
      </c>
      <c r="B43" s="55" t="s">
        <v>52</v>
      </c>
      <c r="C43" s="10">
        <v>2637614.5499999998</v>
      </c>
      <c r="D43" s="10">
        <v>2637614.5499999998</v>
      </c>
      <c r="E43" s="56">
        <v>1688992.7883333333</v>
      </c>
      <c r="F43" s="63">
        <v>-948621.76166666648</v>
      </c>
      <c r="G43" s="239">
        <v>1.5616493854913074</v>
      </c>
      <c r="H43" s="56">
        <v>6088927.5099999998</v>
      </c>
      <c r="I43" s="56">
        <v>4513387.5949999997</v>
      </c>
      <c r="J43" s="63">
        <v>-1575539.915</v>
      </c>
      <c r="K43" s="239">
        <v>1.3490814564087976</v>
      </c>
    </row>
    <row r="44" spans="1:11" x14ac:dyDescent="0.25">
      <c r="A44" s="54" t="s">
        <v>53</v>
      </c>
      <c r="B44" s="9" t="s">
        <v>54</v>
      </c>
      <c r="C44" s="63">
        <v>2637614.5499999998</v>
      </c>
      <c r="D44" s="63">
        <v>2637614.5499999998</v>
      </c>
      <c r="E44" s="56">
        <v>1688992.7883333333</v>
      </c>
      <c r="F44" s="63">
        <v>-948621.76166666648</v>
      </c>
      <c r="G44" s="239">
        <v>1.5616493854913074</v>
      </c>
      <c r="H44" s="56">
        <v>6088927.5099999998</v>
      </c>
      <c r="I44" s="56">
        <v>4513387.5949999997</v>
      </c>
      <c r="J44" s="63">
        <v>-1575539.915</v>
      </c>
      <c r="K44" s="239">
        <v>1.3490814564087976</v>
      </c>
    </row>
    <row r="45" spans="1:11" x14ac:dyDescent="0.25">
      <c r="A45" s="24" t="s">
        <v>55</v>
      </c>
      <c r="B45" s="25" t="s">
        <v>56</v>
      </c>
      <c r="C45" s="62">
        <v>0</v>
      </c>
      <c r="D45" s="62">
        <v>0</v>
      </c>
      <c r="E45" s="16">
        <v>0</v>
      </c>
      <c r="F45" s="16">
        <v>0</v>
      </c>
      <c r="G45" s="239" t="s">
        <v>17</v>
      </c>
      <c r="H45" s="16">
        <v>160875</v>
      </c>
      <c r="I45" s="16">
        <v>185625</v>
      </c>
      <c r="J45" s="16">
        <v>24750</v>
      </c>
      <c r="K45" s="239">
        <v>0.8666666666666667</v>
      </c>
    </row>
    <row r="46" spans="1:11" x14ac:dyDescent="0.25">
      <c r="A46" s="24" t="s">
        <v>618</v>
      </c>
      <c r="B46" s="25" t="s">
        <v>57</v>
      </c>
      <c r="C46" s="62">
        <v>292014.55</v>
      </c>
      <c r="D46" s="62">
        <v>292014.55</v>
      </c>
      <c r="E46" s="16">
        <v>164877.01833333334</v>
      </c>
      <c r="F46" s="16">
        <v>-127137.53166666665</v>
      </c>
      <c r="G46" s="239">
        <v>1.7711052331722277</v>
      </c>
      <c r="H46" s="16">
        <v>420452.51</v>
      </c>
      <c r="I46" s="16">
        <v>494631.05500000005</v>
      </c>
      <c r="J46" s="16">
        <v>74178.545000000042</v>
      </c>
      <c r="K46" s="239">
        <v>0.85003257630073381</v>
      </c>
    </row>
    <row r="47" spans="1:11" ht="15" hidden="1" customHeight="1" x14ac:dyDescent="0.25">
      <c r="A47" s="24" t="s">
        <v>58</v>
      </c>
      <c r="B47" s="25" t="s">
        <v>59</v>
      </c>
      <c r="C47" s="62">
        <v>1606600</v>
      </c>
      <c r="D47" s="62">
        <v>1606600</v>
      </c>
      <c r="E47" s="16">
        <v>784900</v>
      </c>
      <c r="F47" s="16">
        <v>-821700</v>
      </c>
      <c r="G47" s="239">
        <v>2.0468849534972606</v>
      </c>
      <c r="H47" s="16">
        <v>4768600</v>
      </c>
      <c r="I47" s="16">
        <v>2354700</v>
      </c>
      <c r="J47" s="16">
        <v>-2413900</v>
      </c>
      <c r="K47" s="239">
        <v>2.0251412069478065</v>
      </c>
    </row>
    <row r="48" spans="1:11" ht="24.75" x14ac:dyDescent="0.25">
      <c r="A48" s="54" t="s">
        <v>60</v>
      </c>
      <c r="B48" s="80" t="s">
        <v>61</v>
      </c>
      <c r="C48" s="10">
        <v>739000</v>
      </c>
      <c r="D48" s="10">
        <v>739000</v>
      </c>
      <c r="E48" s="63">
        <v>739215.77</v>
      </c>
      <c r="F48" s="11">
        <v>215.77000000001863</v>
      </c>
      <c r="G48" s="238">
        <v>0.99970810958213185</v>
      </c>
      <c r="H48" s="11">
        <v>739000</v>
      </c>
      <c r="I48" s="11">
        <v>1478431.54</v>
      </c>
      <c r="J48" s="11">
        <v>739431.54</v>
      </c>
      <c r="K48" s="238">
        <v>0.49985405479106593</v>
      </c>
    </row>
    <row r="49" spans="1:11" x14ac:dyDescent="0.25">
      <c r="A49" s="24"/>
      <c r="B49" s="13" t="s">
        <v>619</v>
      </c>
      <c r="C49" s="62">
        <v>567000</v>
      </c>
      <c r="D49" s="62">
        <v>567000</v>
      </c>
      <c r="E49" s="16">
        <v>0</v>
      </c>
      <c r="F49" s="16">
        <v>-567000</v>
      </c>
      <c r="G49" s="239" t="s">
        <v>17</v>
      </c>
      <c r="H49" s="16">
        <v>567000</v>
      </c>
      <c r="I49" s="16">
        <v>0</v>
      </c>
      <c r="J49" s="16">
        <v>-567000</v>
      </c>
      <c r="K49" s="239" t="s">
        <v>17</v>
      </c>
    </row>
    <row r="50" spans="1:11" x14ac:dyDescent="0.25">
      <c r="A50" s="24"/>
      <c r="B50" s="13" t="s">
        <v>620</v>
      </c>
      <c r="C50" s="62">
        <v>172000</v>
      </c>
      <c r="D50" s="62">
        <v>172000</v>
      </c>
      <c r="E50" s="16">
        <v>739215.77</v>
      </c>
      <c r="F50" s="16">
        <v>567215.77</v>
      </c>
      <c r="G50" s="239">
        <v>0.23267901873900768</v>
      </c>
      <c r="H50" s="16">
        <v>172000</v>
      </c>
      <c r="I50" s="16">
        <v>1478431.54</v>
      </c>
      <c r="J50" s="16">
        <v>1306431.54</v>
      </c>
      <c r="K50" s="239">
        <v>0.11633950936950384</v>
      </c>
    </row>
    <row r="51" spans="1:11" x14ac:dyDescent="0.25">
      <c r="A51" s="23" t="s">
        <v>62</v>
      </c>
      <c r="B51" s="55" t="s">
        <v>63</v>
      </c>
      <c r="C51" s="10">
        <v>5816819.4799999995</v>
      </c>
      <c r="D51" s="10">
        <v>5816819.4799999995</v>
      </c>
      <c r="E51" s="63">
        <v>6347890.8999999985</v>
      </c>
      <c r="F51" s="56">
        <v>531071.41999999899</v>
      </c>
      <c r="G51" s="238">
        <v>0.9163389181751691</v>
      </c>
      <c r="H51" s="63">
        <v>16459280</v>
      </c>
      <c r="I51" s="63">
        <v>18754003.199999996</v>
      </c>
      <c r="J51" s="56">
        <v>2294723.1999999955</v>
      </c>
      <c r="K51" s="238">
        <v>0.87764088682676578</v>
      </c>
    </row>
    <row r="52" spans="1:11" x14ac:dyDescent="0.25">
      <c r="A52" s="24" t="s">
        <v>64</v>
      </c>
      <c r="B52" s="13" t="s">
        <v>65</v>
      </c>
      <c r="C52" s="15">
        <v>0</v>
      </c>
      <c r="D52" s="15">
        <v>0</v>
      </c>
      <c r="E52" s="26">
        <v>0</v>
      </c>
      <c r="F52" s="16">
        <v>0</v>
      </c>
      <c r="G52" s="239" t="s">
        <v>17</v>
      </c>
      <c r="H52" s="26">
        <v>0</v>
      </c>
      <c r="I52" s="26">
        <v>0</v>
      </c>
      <c r="J52" s="16">
        <v>0</v>
      </c>
      <c r="K52" s="239" t="s">
        <v>17</v>
      </c>
    </row>
    <row r="53" spans="1:11" x14ac:dyDescent="0.25">
      <c r="A53" s="7" t="s">
        <v>66</v>
      </c>
      <c r="B53" s="13" t="s">
        <v>67</v>
      </c>
      <c r="C53" s="27">
        <v>2677003.11</v>
      </c>
      <c r="D53" s="27">
        <v>2677003.11</v>
      </c>
      <c r="E53" s="16">
        <v>3962499.8999999985</v>
      </c>
      <c r="F53" s="16">
        <v>1285496.7899999986</v>
      </c>
      <c r="G53" s="239">
        <v>0.67558439812200399</v>
      </c>
      <c r="H53" s="16">
        <v>7288045.9700000007</v>
      </c>
      <c r="I53" s="16">
        <v>11887499.699999996</v>
      </c>
      <c r="J53" s="16">
        <v>4599453.7299999949</v>
      </c>
      <c r="K53" s="239">
        <v>0.61308484996218371</v>
      </c>
    </row>
    <row r="54" spans="1:11" x14ac:dyDescent="0.25">
      <c r="A54" s="7" t="s">
        <v>68</v>
      </c>
      <c r="B54" s="13" t="s">
        <v>69</v>
      </c>
      <c r="C54" s="27">
        <v>0</v>
      </c>
      <c r="D54" s="27">
        <v>0</v>
      </c>
      <c r="E54" s="16">
        <v>45000</v>
      </c>
      <c r="F54" s="16">
        <v>45000</v>
      </c>
      <c r="G54" s="239">
        <v>0</v>
      </c>
      <c r="H54" s="16">
        <v>0</v>
      </c>
      <c r="I54" s="16">
        <v>95000</v>
      </c>
      <c r="J54" s="16">
        <v>95000</v>
      </c>
      <c r="K54" s="239">
        <v>0</v>
      </c>
    </row>
    <row r="55" spans="1:11" ht="24.75" x14ac:dyDescent="0.25">
      <c r="A55" s="54" t="s">
        <v>70</v>
      </c>
      <c r="B55" s="80" t="s">
        <v>71</v>
      </c>
      <c r="C55" s="10">
        <v>3139816.3699999996</v>
      </c>
      <c r="D55" s="10">
        <v>3139816.3699999996</v>
      </c>
      <c r="E55" s="11">
        <v>2340391</v>
      </c>
      <c r="F55" s="11">
        <v>-799425.36999999965</v>
      </c>
      <c r="G55" s="238">
        <v>1.341577697914579</v>
      </c>
      <c r="H55" s="11">
        <v>9171234.0299999993</v>
      </c>
      <c r="I55" s="11">
        <v>6771503.5</v>
      </c>
      <c r="J55" s="11">
        <v>-2399730.5299999993</v>
      </c>
      <c r="K55" s="238">
        <v>1.3543866631686743</v>
      </c>
    </row>
    <row r="56" spans="1:11" x14ac:dyDescent="0.25">
      <c r="A56" s="24"/>
      <c r="B56" s="13" t="s">
        <v>65</v>
      </c>
      <c r="C56" s="27">
        <v>0</v>
      </c>
      <c r="D56" s="27">
        <v>0</v>
      </c>
      <c r="E56" s="16">
        <v>0</v>
      </c>
      <c r="F56" s="16">
        <v>0</v>
      </c>
      <c r="G56" s="239" t="s">
        <v>17</v>
      </c>
      <c r="H56" s="16">
        <v>250000</v>
      </c>
      <c r="I56" s="16">
        <v>0</v>
      </c>
      <c r="J56" s="16">
        <v>-250000</v>
      </c>
      <c r="K56" s="239" t="s">
        <v>17</v>
      </c>
    </row>
    <row r="57" spans="1:11" x14ac:dyDescent="0.25">
      <c r="A57" s="24"/>
      <c r="B57" s="13" t="s">
        <v>72</v>
      </c>
      <c r="C57" s="27">
        <v>2590247.5499999998</v>
      </c>
      <c r="D57" s="27">
        <v>2590247.5499999998</v>
      </c>
      <c r="E57" s="16">
        <v>2340391</v>
      </c>
      <c r="F57" s="16">
        <v>-249856.54999999981</v>
      </c>
      <c r="G57" s="239">
        <v>1.1067584647180748</v>
      </c>
      <c r="H57" s="16">
        <v>7436761.1899999995</v>
      </c>
      <c r="I57" s="16">
        <v>6771503.5</v>
      </c>
      <c r="J57" s="16">
        <v>-665257.68999999948</v>
      </c>
      <c r="K57" s="239">
        <v>1.0982437194339483</v>
      </c>
    </row>
    <row r="58" spans="1:11" x14ac:dyDescent="0.25">
      <c r="A58" s="24"/>
      <c r="B58" s="13" t="s">
        <v>73</v>
      </c>
      <c r="C58" s="27">
        <v>549568.81999999995</v>
      </c>
      <c r="D58" s="27">
        <v>549568.81999999995</v>
      </c>
      <c r="E58" s="16">
        <v>0</v>
      </c>
      <c r="F58" s="16">
        <v>-549568.81999999995</v>
      </c>
      <c r="G58" s="239" t="s">
        <v>17</v>
      </c>
      <c r="H58" s="16">
        <v>1484472.8399999999</v>
      </c>
      <c r="I58" s="16">
        <v>0</v>
      </c>
      <c r="J58" s="16">
        <v>-1484472.8399999999</v>
      </c>
      <c r="K58" s="239" t="s">
        <v>17</v>
      </c>
    </row>
    <row r="59" spans="1:11" x14ac:dyDescent="0.25">
      <c r="A59" s="23" t="s">
        <v>74</v>
      </c>
      <c r="B59" s="64" t="s">
        <v>75</v>
      </c>
      <c r="C59" s="10">
        <v>7814144.4200000009</v>
      </c>
      <c r="D59" s="10">
        <v>7814144.4200000009</v>
      </c>
      <c r="E59" s="56">
        <v>8389662.6112933327</v>
      </c>
      <c r="F59" s="56">
        <v>575518.19129333179</v>
      </c>
      <c r="G59" s="238">
        <v>0.93140150945776701</v>
      </c>
      <c r="H59" s="56">
        <v>15313333.18</v>
      </c>
      <c r="I59" s="56">
        <v>25168987.83388</v>
      </c>
      <c r="J59" s="56">
        <v>9855654.6538800001</v>
      </c>
      <c r="K59" s="238">
        <v>0.6084206993571154</v>
      </c>
    </row>
    <row r="60" spans="1:11" x14ac:dyDescent="0.25">
      <c r="A60" s="18" t="s">
        <v>76</v>
      </c>
      <c r="B60" s="19" t="s">
        <v>77</v>
      </c>
      <c r="C60" s="27">
        <v>3593870.75</v>
      </c>
      <c r="D60" s="27">
        <v>3593870.75</v>
      </c>
      <c r="E60" s="16">
        <v>3890301.3678266667</v>
      </c>
      <c r="F60" s="16">
        <v>296430.61782666668</v>
      </c>
      <c r="G60" s="239">
        <v>0.9238026595373332</v>
      </c>
      <c r="H60" s="16">
        <v>7045855.5300000003</v>
      </c>
      <c r="I60" s="16">
        <v>11670904.10348</v>
      </c>
      <c r="J60" s="16">
        <v>4625048.5734799998</v>
      </c>
      <c r="K60" s="239">
        <v>0.60371120073714646</v>
      </c>
    </row>
    <row r="61" spans="1:11" x14ac:dyDescent="0.25">
      <c r="A61" s="24" t="s">
        <v>78</v>
      </c>
      <c r="B61" s="19" t="s">
        <v>79</v>
      </c>
      <c r="C61" s="27">
        <v>3799971.72</v>
      </c>
      <c r="D61" s="27">
        <v>3799971.72</v>
      </c>
      <c r="E61" s="16">
        <v>3895788.3937333329</v>
      </c>
      <c r="F61" s="16">
        <v>95816.67373333266</v>
      </c>
      <c r="G61" s="239">
        <v>0.97540506206973121</v>
      </c>
      <c r="H61" s="16">
        <v>7434375.0199999996</v>
      </c>
      <c r="I61" s="16">
        <v>11687365.181199998</v>
      </c>
      <c r="J61" s="16">
        <v>4252990.1611999981</v>
      </c>
      <c r="K61" s="239">
        <v>0.63610359604051292</v>
      </c>
    </row>
    <row r="62" spans="1:11" x14ac:dyDescent="0.25">
      <c r="A62" s="24" t="s">
        <v>80</v>
      </c>
      <c r="B62" s="19" t="s">
        <v>81</v>
      </c>
      <c r="C62" s="27">
        <v>420301.95</v>
      </c>
      <c r="D62" s="27">
        <v>420301.95</v>
      </c>
      <c r="E62" s="16">
        <v>603572.84973333334</v>
      </c>
      <c r="F62" s="16">
        <v>183270.89973333332</v>
      </c>
      <c r="G62" s="239">
        <v>0.69635662072224602</v>
      </c>
      <c r="H62" s="16">
        <v>833102.63</v>
      </c>
      <c r="I62" s="16">
        <v>1810718.5492</v>
      </c>
      <c r="J62" s="16">
        <v>977615.9192</v>
      </c>
      <c r="K62" s="239">
        <v>0.46009504368753279</v>
      </c>
    </row>
    <row r="63" spans="1:11" x14ac:dyDescent="0.25">
      <c r="A63" s="65"/>
      <c r="B63" s="66"/>
      <c r="C63" s="67"/>
      <c r="D63" s="67"/>
      <c r="E63" s="68"/>
      <c r="F63" s="247"/>
      <c r="G63" s="248"/>
      <c r="H63" s="68"/>
      <c r="I63" s="68"/>
      <c r="J63" s="247"/>
      <c r="K63" s="248"/>
    </row>
    <row r="64" spans="1:11" x14ac:dyDescent="0.25">
      <c r="A64" s="311" t="s">
        <v>621</v>
      </c>
      <c r="B64" s="31" t="s">
        <v>82</v>
      </c>
      <c r="C64" s="52">
        <v>29594875.580000002</v>
      </c>
      <c r="D64" s="52">
        <v>42705029.079999998</v>
      </c>
      <c r="E64" s="69">
        <v>55945067.81221091</v>
      </c>
      <c r="F64" s="249">
        <v>26350192.232210908</v>
      </c>
      <c r="G64" s="96">
        <v>0.52899883291481942</v>
      </c>
      <c r="H64" s="69">
        <v>72366274.420000002</v>
      </c>
      <c r="I64" s="69">
        <v>143377486.22913516</v>
      </c>
      <c r="J64" s="249">
        <v>71011211.809135154</v>
      </c>
      <c r="K64" s="96">
        <v>0.5047255069345381</v>
      </c>
    </row>
    <row r="65" spans="1:11" x14ac:dyDescent="0.25">
      <c r="A65" s="57" t="s">
        <v>83</v>
      </c>
      <c r="B65" s="55" t="s">
        <v>84</v>
      </c>
      <c r="C65" s="70">
        <v>2096241.4400000002</v>
      </c>
      <c r="D65" s="70">
        <v>2096241.4400000002</v>
      </c>
      <c r="E65" s="71">
        <v>2578525.75</v>
      </c>
      <c r="F65" s="71">
        <v>482284.30999999982</v>
      </c>
      <c r="G65" s="238">
        <v>0.81296122018560424</v>
      </c>
      <c r="H65" s="71">
        <v>5109542.4400000004</v>
      </c>
      <c r="I65" s="71">
        <v>7735577.25</v>
      </c>
      <c r="J65" s="71">
        <v>2626034.8099999996</v>
      </c>
      <c r="K65" s="238">
        <v>0.66052503580130373</v>
      </c>
    </row>
    <row r="66" spans="1:11" x14ac:dyDescent="0.25">
      <c r="A66" s="24" t="s">
        <v>85</v>
      </c>
      <c r="B66" s="13" t="s">
        <v>86</v>
      </c>
      <c r="C66" s="73">
        <v>886070.81</v>
      </c>
      <c r="D66" s="73">
        <v>886070.81</v>
      </c>
      <c r="E66" s="28">
        <v>996193.66666666663</v>
      </c>
      <c r="F66" s="28">
        <v>110122.85666666657</v>
      </c>
      <c r="G66" s="239">
        <v>0.88945637745806461</v>
      </c>
      <c r="H66" s="28">
        <v>2197850.59</v>
      </c>
      <c r="I66" s="28">
        <v>2988581</v>
      </c>
      <c r="J66" s="28">
        <v>790730.41000000015</v>
      </c>
      <c r="K66" s="239">
        <v>0.73541610215684294</v>
      </c>
    </row>
    <row r="67" spans="1:11" x14ac:dyDescent="0.25">
      <c r="A67" s="24" t="s">
        <v>87</v>
      </c>
      <c r="B67" s="13" t="s">
        <v>88</v>
      </c>
      <c r="C67" s="73">
        <v>0</v>
      </c>
      <c r="D67" s="73">
        <v>0</v>
      </c>
      <c r="E67" s="28">
        <v>3500</v>
      </c>
      <c r="F67" s="28">
        <v>3500</v>
      </c>
      <c r="G67" s="240">
        <v>0</v>
      </c>
      <c r="H67" s="28">
        <v>33311.32</v>
      </c>
      <c r="I67" s="16">
        <v>10500</v>
      </c>
      <c r="J67" s="16">
        <v>-22811.32</v>
      </c>
      <c r="K67" s="240">
        <v>3.1725066666666666</v>
      </c>
    </row>
    <row r="68" spans="1:11" x14ac:dyDescent="0.25">
      <c r="A68" s="24" t="s">
        <v>89</v>
      </c>
      <c r="B68" s="13" t="s">
        <v>90</v>
      </c>
      <c r="C68" s="73">
        <v>135253.46</v>
      </c>
      <c r="D68" s="73">
        <v>135253.46</v>
      </c>
      <c r="E68" s="28">
        <v>776824.66666666674</v>
      </c>
      <c r="F68" s="28">
        <v>641571.20666666678</v>
      </c>
      <c r="G68" s="239">
        <v>0.17411066589886862</v>
      </c>
      <c r="H68" s="28">
        <v>366413.62</v>
      </c>
      <c r="I68" s="28">
        <v>2330474</v>
      </c>
      <c r="J68" s="28">
        <v>1964060.38</v>
      </c>
      <c r="K68" s="239">
        <v>0.15722707912639231</v>
      </c>
    </row>
    <row r="69" spans="1:11" x14ac:dyDescent="0.25">
      <c r="A69" s="18" t="s">
        <v>91</v>
      </c>
      <c r="B69" s="13" t="s">
        <v>92</v>
      </c>
      <c r="C69" s="73">
        <v>1064016.57</v>
      </c>
      <c r="D69" s="73">
        <v>1064016.57</v>
      </c>
      <c r="E69" s="28">
        <v>789564.91666666674</v>
      </c>
      <c r="F69" s="28">
        <v>-274451.65333333332</v>
      </c>
      <c r="G69" s="239">
        <v>1.3475985920093756</v>
      </c>
      <c r="H69" s="28">
        <v>2479103.1100000003</v>
      </c>
      <c r="I69" s="28">
        <v>2368694.75</v>
      </c>
      <c r="J69" s="28">
        <v>-110408.36000000034</v>
      </c>
      <c r="K69" s="239">
        <v>1.0466114766370807</v>
      </c>
    </row>
    <row r="70" spans="1:11" x14ac:dyDescent="0.25">
      <c r="A70" s="18" t="s">
        <v>93</v>
      </c>
      <c r="B70" s="13" t="s">
        <v>94</v>
      </c>
      <c r="C70" s="73">
        <v>6880.6</v>
      </c>
      <c r="D70" s="73">
        <v>6880.6</v>
      </c>
      <c r="E70" s="28">
        <v>7794.1666666666661</v>
      </c>
      <c r="F70" s="28">
        <v>913.5666666666657</v>
      </c>
      <c r="G70" s="239">
        <v>0.88278841013578546</v>
      </c>
      <c r="H70" s="28">
        <v>20779.800000000003</v>
      </c>
      <c r="I70" s="28">
        <v>23382.5</v>
      </c>
      <c r="J70" s="28">
        <v>2602.6999999999971</v>
      </c>
      <c r="K70" s="239">
        <v>0.88869025980968686</v>
      </c>
    </row>
    <row r="71" spans="1:11" x14ac:dyDescent="0.25">
      <c r="A71" s="18" t="s">
        <v>95</v>
      </c>
      <c r="B71" s="13" t="s">
        <v>96</v>
      </c>
      <c r="C71" s="73">
        <v>4020</v>
      </c>
      <c r="D71" s="73">
        <v>4020</v>
      </c>
      <c r="E71" s="28">
        <v>4648.333333333333</v>
      </c>
      <c r="F71" s="28">
        <v>628.33333333333303</v>
      </c>
      <c r="G71" s="239">
        <v>0.86482610254571535</v>
      </c>
      <c r="H71" s="28">
        <v>12084</v>
      </c>
      <c r="I71" s="28">
        <v>13945</v>
      </c>
      <c r="J71" s="28">
        <v>1861</v>
      </c>
      <c r="K71" s="239">
        <v>0.86654714951595557</v>
      </c>
    </row>
    <row r="72" spans="1:11" x14ac:dyDescent="0.25">
      <c r="A72" s="54" t="s">
        <v>97</v>
      </c>
      <c r="B72" s="55" t="s">
        <v>98</v>
      </c>
      <c r="C72" s="74">
        <v>474801</v>
      </c>
      <c r="D72" s="74">
        <v>474801</v>
      </c>
      <c r="E72" s="71">
        <v>8979441.9757575747</v>
      </c>
      <c r="F72" s="71">
        <v>8504640.9757575747</v>
      </c>
      <c r="G72" s="238">
        <v>5.2876448367488019E-2</v>
      </c>
      <c r="H72" s="71">
        <v>1178263.19</v>
      </c>
      <c r="I72" s="71">
        <v>20973610.018181816</v>
      </c>
      <c r="J72" s="71">
        <v>19795346.828181814</v>
      </c>
      <c r="K72" s="238">
        <v>5.6178368386680937E-2</v>
      </c>
    </row>
    <row r="73" spans="1:11" x14ac:dyDescent="0.25">
      <c r="A73" s="18" t="s">
        <v>99</v>
      </c>
      <c r="B73" s="13" t="s">
        <v>622</v>
      </c>
      <c r="C73" s="73">
        <v>429400</v>
      </c>
      <c r="D73" s="73">
        <v>429400</v>
      </c>
      <c r="E73" s="28">
        <v>8645969.3090909086</v>
      </c>
      <c r="F73" s="28">
        <v>8216569.3090909086</v>
      </c>
      <c r="G73" s="239">
        <v>4.9664761075256442E-2</v>
      </c>
      <c r="H73" s="28">
        <v>925000</v>
      </c>
      <c r="I73" s="28">
        <v>20033817.018181816</v>
      </c>
      <c r="J73" s="28">
        <v>19108817.018181816</v>
      </c>
      <c r="K73" s="239">
        <v>4.6171930149931512E-2</v>
      </c>
    </row>
    <row r="74" spans="1:11" x14ac:dyDescent="0.25">
      <c r="A74" s="24" t="s">
        <v>100</v>
      </c>
      <c r="B74" s="13" t="s">
        <v>623</v>
      </c>
      <c r="C74" s="73">
        <v>45401</v>
      </c>
      <c r="D74" s="73">
        <v>45401</v>
      </c>
      <c r="E74" s="28">
        <v>333472.66666666663</v>
      </c>
      <c r="F74" s="28">
        <v>288071.66666666663</v>
      </c>
      <c r="G74" s="239">
        <v>0.13614609093398961</v>
      </c>
      <c r="H74" s="28">
        <v>253263.19</v>
      </c>
      <c r="I74" s="28">
        <v>939792.99999999988</v>
      </c>
      <c r="J74" s="28">
        <v>686529.80999999982</v>
      </c>
      <c r="K74" s="239">
        <v>0.26948827028930844</v>
      </c>
    </row>
    <row r="75" spans="1:11" x14ac:dyDescent="0.25">
      <c r="A75" s="54" t="s">
        <v>101</v>
      </c>
      <c r="B75" s="55" t="s">
        <v>102</v>
      </c>
      <c r="C75" s="74">
        <v>583350</v>
      </c>
      <c r="D75" s="74">
        <v>583350</v>
      </c>
      <c r="E75" s="71">
        <v>1746146.1666666665</v>
      </c>
      <c r="F75" s="71">
        <v>1162796.1666666665</v>
      </c>
      <c r="G75" s="238">
        <v>0.33407856176988621</v>
      </c>
      <c r="H75" s="71">
        <v>1595259.3599999999</v>
      </c>
      <c r="I75" s="71">
        <v>5238438.5</v>
      </c>
      <c r="J75" s="71">
        <v>3643179.14</v>
      </c>
      <c r="K75" s="238">
        <v>0.304529557806205</v>
      </c>
    </row>
    <row r="76" spans="1:11" x14ac:dyDescent="0.25">
      <c r="A76" s="24" t="s">
        <v>103</v>
      </c>
      <c r="B76" s="19" t="s">
        <v>104</v>
      </c>
      <c r="C76" s="73">
        <v>583350</v>
      </c>
      <c r="D76" s="73">
        <v>583350</v>
      </c>
      <c r="E76" s="28">
        <v>910729.5</v>
      </c>
      <c r="F76" s="28">
        <v>327379.5</v>
      </c>
      <c r="G76" s="239">
        <v>0.64053047584381528</v>
      </c>
      <c r="H76" s="28">
        <v>1269200</v>
      </c>
      <c r="I76" s="28">
        <v>2732188.5</v>
      </c>
      <c r="J76" s="28">
        <v>1462988.5</v>
      </c>
      <c r="K76" s="239">
        <v>0.4645360303654012</v>
      </c>
    </row>
    <row r="77" spans="1:11" x14ac:dyDescent="0.25">
      <c r="A77" s="24" t="s">
        <v>624</v>
      </c>
      <c r="B77" s="19" t="s">
        <v>105</v>
      </c>
      <c r="C77" s="73">
        <v>0</v>
      </c>
      <c r="D77" s="73">
        <v>0</v>
      </c>
      <c r="E77" s="28">
        <v>835416.66666666663</v>
      </c>
      <c r="F77" s="28">
        <v>835416.66666666663</v>
      </c>
      <c r="G77" s="239">
        <v>0</v>
      </c>
      <c r="H77" s="28">
        <v>326059.36</v>
      </c>
      <c r="I77" s="28">
        <v>2506250</v>
      </c>
      <c r="J77" s="28">
        <v>2180190.64</v>
      </c>
      <c r="K77" s="239">
        <v>0.13009849775561097</v>
      </c>
    </row>
    <row r="78" spans="1:11" x14ac:dyDescent="0.25">
      <c r="A78" s="54" t="s">
        <v>106</v>
      </c>
      <c r="B78" s="55" t="s">
        <v>107</v>
      </c>
      <c r="C78" s="74">
        <v>17860</v>
      </c>
      <c r="D78" s="74">
        <v>17860</v>
      </c>
      <c r="E78" s="71">
        <v>805166.66666666663</v>
      </c>
      <c r="F78" s="71">
        <v>787306.66666666663</v>
      </c>
      <c r="G78" s="238">
        <v>2.2181742910370526E-2</v>
      </c>
      <c r="H78" s="71">
        <v>194533</v>
      </c>
      <c r="I78" s="71">
        <v>2415500</v>
      </c>
      <c r="J78" s="71">
        <v>2220967</v>
      </c>
      <c r="K78" s="238">
        <v>8.0535292900020705E-2</v>
      </c>
    </row>
    <row r="79" spans="1:11" x14ac:dyDescent="0.25">
      <c r="A79" s="24" t="s">
        <v>108</v>
      </c>
      <c r="B79" s="19" t="s">
        <v>109</v>
      </c>
      <c r="C79" s="73">
        <v>0</v>
      </c>
      <c r="D79" s="73">
        <v>0</v>
      </c>
      <c r="E79" s="28">
        <v>779166.66666666663</v>
      </c>
      <c r="F79" s="28">
        <v>779166.66666666663</v>
      </c>
      <c r="G79" s="239">
        <v>0</v>
      </c>
      <c r="H79" s="28">
        <v>147078</v>
      </c>
      <c r="I79" s="28">
        <v>2337500</v>
      </c>
      <c r="J79" s="28">
        <v>2190422</v>
      </c>
      <c r="K79" s="239">
        <v>6.292106951871658E-2</v>
      </c>
    </row>
    <row r="80" spans="1:11" x14ac:dyDescent="0.25">
      <c r="A80" s="24" t="s">
        <v>110</v>
      </c>
      <c r="B80" s="19" t="s">
        <v>111</v>
      </c>
      <c r="C80" s="73">
        <v>0</v>
      </c>
      <c r="D80" s="73">
        <v>0</v>
      </c>
      <c r="E80" s="28">
        <v>5000</v>
      </c>
      <c r="F80" s="28">
        <v>5000</v>
      </c>
      <c r="G80" s="239">
        <v>0</v>
      </c>
      <c r="H80" s="28">
        <v>16835</v>
      </c>
      <c r="I80" s="28">
        <v>15000</v>
      </c>
      <c r="J80" s="28">
        <v>-1835</v>
      </c>
      <c r="K80" s="239">
        <v>1.1223333333333334</v>
      </c>
    </row>
    <row r="81" spans="1:11" x14ac:dyDescent="0.25">
      <c r="A81" s="24" t="s">
        <v>112</v>
      </c>
      <c r="B81" s="19" t="s">
        <v>113</v>
      </c>
      <c r="C81" s="73">
        <v>17860</v>
      </c>
      <c r="D81" s="73">
        <v>17860</v>
      </c>
      <c r="E81" s="28">
        <v>21000</v>
      </c>
      <c r="F81" s="28">
        <v>3140</v>
      </c>
      <c r="G81" s="239">
        <v>0.8504761904761905</v>
      </c>
      <c r="H81" s="28">
        <v>30620</v>
      </c>
      <c r="I81" s="28">
        <v>63000</v>
      </c>
      <c r="J81" s="28">
        <v>32380</v>
      </c>
      <c r="K81" s="239">
        <v>0.48603174603174604</v>
      </c>
    </row>
    <row r="82" spans="1:11" x14ac:dyDescent="0.25">
      <c r="A82" s="54" t="s">
        <v>114</v>
      </c>
      <c r="B82" s="55" t="s">
        <v>115</v>
      </c>
      <c r="C82" s="74">
        <v>9332363.3399999999</v>
      </c>
      <c r="D82" s="74">
        <v>9332363.3399999999</v>
      </c>
      <c r="E82" s="76">
        <v>8801539.9849866666</v>
      </c>
      <c r="F82" s="250">
        <v>-530823.35501333326</v>
      </c>
      <c r="G82" s="238">
        <v>1.0603102816005825</v>
      </c>
      <c r="H82" s="76">
        <v>23334209.5</v>
      </c>
      <c r="I82" s="76">
        <v>27317942.60072</v>
      </c>
      <c r="J82" s="250">
        <v>3983733.1007199995</v>
      </c>
      <c r="K82" s="238">
        <v>0.85417155460986283</v>
      </c>
    </row>
    <row r="83" spans="1:11" x14ac:dyDescent="0.25">
      <c r="A83" s="24" t="s">
        <v>116</v>
      </c>
      <c r="B83" s="25" t="s">
        <v>117</v>
      </c>
      <c r="C83" s="15">
        <v>3938258.02</v>
      </c>
      <c r="D83" s="15">
        <v>3938258.02</v>
      </c>
      <c r="E83" s="28">
        <v>3938258</v>
      </c>
      <c r="F83" s="28">
        <v>-2.0000000018626451E-2</v>
      </c>
      <c r="G83" s="239">
        <v>1.0000000050783875</v>
      </c>
      <c r="H83" s="28">
        <v>7876516.04</v>
      </c>
      <c r="I83" s="28">
        <v>11814774</v>
      </c>
      <c r="J83" s="28">
        <v>3938257.96</v>
      </c>
      <c r="K83" s="239">
        <v>0.66666667005225833</v>
      </c>
    </row>
    <row r="84" spans="1:11" x14ac:dyDescent="0.25">
      <c r="A84" s="24" t="s">
        <v>118</v>
      </c>
      <c r="B84" s="19" t="s">
        <v>119</v>
      </c>
      <c r="C84" s="73">
        <v>0</v>
      </c>
      <c r="D84" s="73">
        <v>0</v>
      </c>
      <c r="E84" s="28">
        <v>142740</v>
      </c>
      <c r="F84" s="28">
        <v>142740</v>
      </c>
      <c r="G84" s="239">
        <v>0</v>
      </c>
      <c r="H84" s="28">
        <v>0</v>
      </c>
      <c r="I84" s="28">
        <v>535480</v>
      </c>
      <c r="J84" s="28">
        <v>535480</v>
      </c>
      <c r="K84" s="239">
        <v>0</v>
      </c>
    </row>
    <row r="85" spans="1:11" x14ac:dyDescent="0.25">
      <c r="A85" s="24" t="s">
        <v>120</v>
      </c>
      <c r="B85" s="19" t="s">
        <v>121</v>
      </c>
      <c r="C85" s="78">
        <v>90000</v>
      </c>
      <c r="D85" s="78">
        <v>90000</v>
      </c>
      <c r="E85" s="79">
        <v>60000</v>
      </c>
      <c r="F85" s="79">
        <v>-30000</v>
      </c>
      <c r="G85" s="239">
        <v>1.5</v>
      </c>
      <c r="H85" s="79">
        <v>233000</v>
      </c>
      <c r="I85" s="79">
        <v>80000</v>
      </c>
      <c r="J85" s="79">
        <v>-153000</v>
      </c>
      <c r="K85" s="239">
        <v>2.9125000000000001</v>
      </c>
    </row>
    <row r="86" spans="1:11" x14ac:dyDescent="0.25">
      <c r="A86" s="54" t="s">
        <v>122</v>
      </c>
      <c r="B86" s="80" t="s">
        <v>123</v>
      </c>
      <c r="C86" s="81">
        <v>4742960.21</v>
      </c>
      <c r="D86" s="81">
        <v>4742960.21</v>
      </c>
      <c r="E86" s="82">
        <v>4660541.9849866666</v>
      </c>
      <c r="F86" s="83">
        <v>-82418.225013333373</v>
      </c>
      <c r="G86" s="238">
        <v>1.0176842575989731</v>
      </c>
      <c r="H86" s="82">
        <v>13541258.129999999</v>
      </c>
      <c r="I86" s="82">
        <v>13762688.60072</v>
      </c>
      <c r="J86" s="83">
        <v>221430.47072000057</v>
      </c>
      <c r="K86" s="238">
        <v>0.98391081298544991</v>
      </c>
    </row>
    <row r="87" spans="1:11" x14ac:dyDescent="0.25">
      <c r="A87" s="24"/>
      <c r="B87" s="13" t="s">
        <v>124</v>
      </c>
      <c r="C87" s="15">
        <v>0</v>
      </c>
      <c r="D87" s="15">
        <v>0</v>
      </c>
      <c r="E87" s="79">
        <v>11041.666666666666</v>
      </c>
      <c r="F87" s="79">
        <v>11041.666666666666</v>
      </c>
      <c r="G87" s="239">
        <v>0</v>
      </c>
      <c r="H87" s="79">
        <v>0</v>
      </c>
      <c r="I87" s="79">
        <v>38125</v>
      </c>
      <c r="J87" s="79">
        <v>38125</v>
      </c>
      <c r="K87" s="239">
        <v>0</v>
      </c>
    </row>
    <row r="88" spans="1:11" x14ac:dyDescent="0.25">
      <c r="A88" s="24"/>
      <c r="B88" s="13" t="s">
        <v>126</v>
      </c>
      <c r="C88" s="15">
        <v>2393819.23</v>
      </c>
      <c r="D88" s="15">
        <v>2393819.23</v>
      </c>
      <c r="E88" s="79">
        <v>2215389.3635200001</v>
      </c>
      <c r="F88" s="79">
        <v>-178429.86647999985</v>
      </c>
      <c r="G88" s="239">
        <v>1.0805410865548688</v>
      </c>
      <c r="H88" s="79">
        <v>6563206.6799999997</v>
      </c>
      <c r="I88" s="79">
        <v>4585092.2799200006</v>
      </c>
      <c r="J88" s="79">
        <v>-1978114.4000799991</v>
      </c>
      <c r="K88" s="239">
        <v>1.4314230290943049</v>
      </c>
    </row>
    <row r="89" spans="1:11" x14ac:dyDescent="0.25">
      <c r="A89" s="24"/>
      <c r="B89" s="13" t="s">
        <v>125</v>
      </c>
      <c r="C89" s="15">
        <v>171282.23</v>
      </c>
      <c r="D89" s="15">
        <v>171282.23</v>
      </c>
      <c r="E89" s="79">
        <v>171282.23</v>
      </c>
      <c r="F89" s="79">
        <v>0</v>
      </c>
      <c r="G89" s="239">
        <v>1</v>
      </c>
      <c r="H89" s="79">
        <v>342564.46</v>
      </c>
      <c r="I89" s="79">
        <v>2350985.1464</v>
      </c>
      <c r="J89" s="79">
        <v>2008420.6864</v>
      </c>
      <c r="K89" s="239">
        <v>0.14571102693888122</v>
      </c>
    </row>
    <row r="90" spans="1:11" x14ac:dyDescent="0.25">
      <c r="A90" s="54"/>
      <c r="B90" s="13" t="s">
        <v>127</v>
      </c>
      <c r="C90" s="15">
        <v>2177858.75</v>
      </c>
      <c r="D90" s="15">
        <v>2177858.75</v>
      </c>
      <c r="E90" s="79">
        <v>2262828.7248</v>
      </c>
      <c r="F90" s="79">
        <v>84969.974799999967</v>
      </c>
      <c r="G90" s="239">
        <v>0.96244966582368707</v>
      </c>
      <c r="H90" s="79">
        <v>6635486.9900000002</v>
      </c>
      <c r="I90" s="79">
        <v>6788486.1743999999</v>
      </c>
      <c r="J90" s="79">
        <v>152999.18439999968</v>
      </c>
      <c r="K90" s="239">
        <v>0.97746195831156379</v>
      </c>
    </row>
    <row r="91" spans="1:11" x14ac:dyDescent="0.25">
      <c r="A91" s="84" t="s">
        <v>128</v>
      </c>
      <c r="B91" s="85" t="s">
        <v>129</v>
      </c>
      <c r="C91" s="86">
        <v>561145.11</v>
      </c>
      <c r="D91" s="86">
        <v>561145.11</v>
      </c>
      <c r="E91" s="87">
        <v>4749363.6363636367</v>
      </c>
      <c r="F91" s="82">
        <v>4188218.5263636368</v>
      </c>
      <c r="G91" s="238">
        <v>0.11815164155963477</v>
      </c>
      <c r="H91" s="87">
        <v>1683435.33</v>
      </c>
      <c r="I91" s="87">
        <v>11560727.272727273</v>
      </c>
      <c r="J91" s="82">
        <v>9877291.9427272733</v>
      </c>
      <c r="K91" s="238">
        <v>0.14561673243268747</v>
      </c>
    </row>
    <row r="92" spans="1:11" x14ac:dyDescent="0.25">
      <c r="A92" s="24" t="s">
        <v>130</v>
      </c>
      <c r="B92" s="13" t="s">
        <v>131</v>
      </c>
      <c r="C92" s="73">
        <v>561145.11</v>
      </c>
      <c r="D92" s="73">
        <v>561145.11</v>
      </c>
      <c r="E92" s="79">
        <v>4749363.6363636367</v>
      </c>
      <c r="F92" s="79">
        <v>4188218.5263636368</v>
      </c>
      <c r="G92" s="239">
        <v>0.11815164155963477</v>
      </c>
      <c r="H92" s="79">
        <v>1683435.33</v>
      </c>
      <c r="I92" s="79">
        <v>11560727.272727273</v>
      </c>
      <c r="J92" s="79">
        <v>9877291.9427272733</v>
      </c>
      <c r="K92" s="239">
        <v>0.14561673243268747</v>
      </c>
    </row>
    <row r="93" spans="1:11" x14ac:dyDescent="0.25">
      <c r="A93" s="54" t="s">
        <v>132</v>
      </c>
      <c r="B93" s="55" t="s">
        <v>133</v>
      </c>
      <c r="C93" s="74">
        <v>12904212.050000001</v>
      </c>
      <c r="D93" s="74">
        <v>26014365.550000001</v>
      </c>
      <c r="E93" s="75">
        <v>8419609.2807575762</v>
      </c>
      <c r="F93" s="71">
        <v>-4484602.7692424245</v>
      </c>
      <c r="G93" s="238">
        <v>1.5326378718655826</v>
      </c>
      <c r="H93" s="75">
        <v>23839892.990000002</v>
      </c>
      <c r="I93" s="75">
        <v>25453084.133181818</v>
      </c>
      <c r="J93" s="71">
        <v>1613191.1431818157</v>
      </c>
      <c r="K93" s="238">
        <v>0.93662099513202857</v>
      </c>
    </row>
    <row r="94" spans="1:11" x14ac:dyDescent="0.25">
      <c r="A94" s="24" t="s">
        <v>134</v>
      </c>
      <c r="B94" s="19" t="s">
        <v>135</v>
      </c>
      <c r="C94" s="73">
        <v>271785.42</v>
      </c>
      <c r="D94" s="88">
        <v>0</v>
      </c>
      <c r="E94" s="28">
        <v>263893.32083333336</v>
      </c>
      <c r="F94" s="28">
        <v>-7892.0991666666232</v>
      </c>
      <c r="G94" s="239">
        <v>1.0299063998351479</v>
      </c>
      <c r="H94" s="28">
        <v>815356.26</v>
      </c>
      <c r="I94" s="28">
        <v>791679.96250000014</v>
      </c>
      <c r="J94" s="28">
        <v>-23676.29749999987</v>
      </c>
      <c r="K94" s="239">
        <v>1.0299063998351479</v>
      </c>
    </row>
    <row r="95" spans="1:11" x14ac:dyDescent="0.25">
      <c r="A95" s="24" t="s">
        <v>136</v>
      </c>
      <c r="B95" s="19" t="s">
        <v>137</v>
      </c>
      <c r="C95" s="73">
        <v>303984.68</v>
      </c>
      <c r="D95" s="88">
        <v>0</v>
      </c>
      <c r="E95" s="28">
        <v>467659.46749999997</v>
      </c>
      <c r="F95" s="28">
        <v>163674.78749999998</v>
      </c>
      <c r="G95" s="239">
        <v>0.65001288571154614</v>
      </c>
      <c r="H95" s="28">
        <v>912429.6399999999</v>
      </c>
      <c r="I95" s="28">
        <v>1402978.4024999999</v>
      </c>
      <c r="J95" s="28">
        <v>490548.76249999995</v>
      </c>
      <c r="K95" s="239">
        <v>0.65035187881304535</v>
      </c>
    </row>
    <row r="96" spans="1:11" x14ac:dyDescent="0.25">
      <c r="A96" s="54" t="s">
        <v>138</v>
      </c>
      <c r="B96" s="9" t="s">
        <v>139</v>
      </c>
      <c r="C96" s="74">
        <v>12328441.950000001</v>
      </c>
      <c r="D96" s="74">
        <v>26014365.550000001</v>
      </c>
      <c r="E96" s="75">
        <v>7688056.4924242431</v>
      </c>
      <c r="F96" s="75">
        <v>-4640385.457575758</v>
      </c>
      <c r="G96" s="238">
        <v>1.603583683619958</v>
      </c>
      <c r="H96" s="75">
        <v>22112107.090000004</v>
      </c>
      <c r="I96" s="75">
        <v>23258425.768181819</v>
      </c>
      <c r="J96" s="75">
        <v>1146318.6781818159</v>
      </c>
      <c r="K96" s="238">
        <v>0.95071383207069793</v>
      </c>
    </row>
    <row r="97" spans="1:11" x14ac:dyDescent="0.25">
      <c r="A97" s="24" t="s">
        <v>140</v>
      </c>
      <c r="B97" s="13" t="s">
        <v>141</v>
      </c>
      <c r="C97" s="73">
        <v>914700.6</v>
      </c>
      <c r="D97" s="73">
        <v>914700.6</v>
      </c>
      <c r="E97" s="28">
        <v>268205.75</v>
      </c>
      <c r="F97" s="28">
        <v>-646494.85</v>
      </c>
      <c r="G97" s="239">
        <v>3.41044366125633</v>
      </c>
      <c r="H97" s="28">
        <v>914700.6</v>
      </c>
      <c r="I97" s="28">
        <v>804617.25</v>
      </c>
      <c r="J97" s="28">
        <v>-110083.34999999998</v>
      </c>
      <c r="K97" s="239">
        <v>1.1368145537521102</v>
      </c>
    </row>
    <row r="98" spans="1:11" x14ac:dyDescent="0.25">
      <c r="A98" s="24" t="s">
        <v>142</v>
      </c>
      <c r="B98" s="13" t="s">
        <v>143</v>
      </c>
      <c r="C98" s="73">
        <v>4891832.57</v>
      </c>
      <c r="D98" s="88">
        <v>0</v>
      </c>
      <c r="E98" s="79">
        <v>4905022.666666667</v>
      </c>
      <c r="F98" s="77">
        <v>13190.096666666679</v>
      </c>
      <c r="G98" s="239">
        <v>0.99731089995642563</v>
      </c>
      <c r="H98" s="79">
        <v>14675497.710000001</v>
      </c>
      <c r="I98" s="79">
        <v>14715068</v>
      </c>
      <c r="J98" s="77">
        <v>39570.289999999106</v>
      </c>
      <c r="K98" s="239">
        <v>0.99731089995642563</v>
      </c>
    </row>
    <row r="99" spans="1:11" x14ac:dyDescent="0.25">
      <c r="A99" s="24" t="s">
        <v>142</v>
      </c>
      <c r="B99" s="13" t="s">
        <v>144</v>
      </c>
      <c r="C99" s="73">
        <v>5698071.4699999997</v>
      </c>
      <c r="D99" s="88">
        <v>22867965.859999999</v>
      </c>
      <c r="E99" s="79">
        <v>2216946.9090909092</v>
      </c>
      <c r="F99" s="77">
        <v>-3481124.5609090906</v>
      </c>
      <c r="G99" s="239">
        <v>2.5702336157145846</v>
      </c>
      <c r="H99" s="79">
        <v>5698071.4699999997</v>
      </c>
      <c r="I99" s="79">
        <v>6845097.0181818185</v>
      </c>
      <c r="J99" s="77">
        <v>1147025.5481818188</v>
      </c>
      <c r="K99" s="239">
        <v>0.8324310750987004</v>
      </c>
    </row>
    <row r="100" spans="1:11" ht="15" hidden="1" customHeight="1" x14ac:dyDescent="0.25">
      <c r="A100" s="24" t="s">
        <v>145</v>
      </c>
      <c r="B100" s="13" t="s">
        <v>146</v>
      </c>
      <c r="C100" s="73">
        <v>358905.39</v>
      </c>
      <c r="D100" s="73">
        <v>358905.39</v>
      </c>
      <c r="E100" s="28">
        <v>119801.16666666667</v>
      </c>
      <c r="F100" s="28">
        <v>-239104.22333333333</v>
      </c>
      <c r="G100" s="239">
        <v>2.9958421940799131</v>
      </c>
      <c r="H100" s="28">
        <v>358905.39</v>
      </c>
      <c r="I100" s="28">
        <v>359403.5</v>
      </c>
      <c r="J100" s="28">
        <v>498.10999999998603</v>
      </c>
      <c r="K100" s="239">
        <v>0.99861406469330438</v>
      </c>
    </row>
    <row r="101" spans="1:11" x14ac:dyDescent="0.25">
      <c r="A101" s="24" t="s">
        <v>625</v>
      </c>
      <c r="B101" s="13" t="s">
        <v>626</v>
      </c>
      <c r="C101" s="78">
        <v>464931.92</v>
      </c>
      <c r="D101" s="88">
        <v>1872793.7</v>
      </c>
      <c r="E101" s="28">
        <v>178080</v>
      </c>
      <c r="F101" s="28">
        <v>-286851.92</v>
      </c>
      <c r="G101" s="239">
        <v>2.6108036837376458</v>
      </c>
      <c r="H101" s="28">
        <v>464931.92</v>
      </c>
      <c r="I101" s="28">
        <v>534240</v>
      </c>
      <c r="J101" s="28">
        <v>69308.080000000016</v>
      </c>
      <c r="K101" s="239">
        <v>0.87026789457921527</v>
      </c>
    </row>
    <row r="102" spans="1:11" ht="24" x14ac:dyDescent="0.25">
      <c r="A102" s="54" t="s">
        <v>147</v>
      </c>
      <c r="B102" s="55" t="s">
        <v>148</v>
      </c>
      <c r="C102" s="74">
        <v>543558.68000000005</v>
      </c>
      <c r="D102" s="74">
        <v>543558.68000000005</v>
      </c>
      <c r="E102" s="71">
        <v>3385067.4765121215</v>
      </c>
      <c r="F102" s="251">
        <v>2841508.7965121213</v>
      </c>
      <c r="G102" s="238">
        <v>0.16057543424808407</v>
      </c>
      <c r="H102" s="71">
        <v>1558738.1400000001</v>
      </c>
      <c r="I102" s="71">
        <v>8137990.308324242</v>
      </c>
      <c r="J102" s="251">
        <v>6579252.1683242414</v>
      </c>
      <c r="K102" s="238">
        <v>0.19153846108732614</v>
      </c>
    </row>
    <row r="103" spans="1:11" x14ac:dyDescent="0.25">
      <c r="A103" s="54" t="s">
        <v>149</v>
      </c>
      <c r="B103" s="9" t="s">
        <v>150</v>
      </c>
      <c r="C103" s="74">
        <v>0</v>
      </c>
      <c r="D103" s="74">
        <v>0</v>
      </c>
      <c r="E103" s="76">
        <v>1134841.0287121213</v>
      </c>
      <c r="F103" s="71">
        <v>1134841.0287121213</v>
      </c>
      <c r="G103" s="238">
        <v>0</v>
      </c>
      <c r="H103" s="76">
        <v>153583.60999999999</v>
      </c>
      <c r="I103" s="76">
        <v>3067310.9649242423</v>
      </c>
      <c r="J103" s="71">
        <v>2913727.3549242425</v>
      </c>
      <c r="K103" s="238">
        <v>5.0071092157359158E-2</v>
      </c>
    </row>
    <row r="104" spans="1:11" x14ac:dyDescent="0.25">
      <c r="A104" s="24" t="s">
        <v>151</v>
      </c>
      <c r="B104" s="13" t="s">
        <v>152</v>
      </c>
      <c r="C104" s="15">
        <v>0</v>
      </c>
      <c r="D104" s="15">
        <v>0</v>
      </c>
      <c r="E104" s="28">
        <v>786924.36204545456</v>
      </c>
      <c r="F104" s="28">
        <v>786924.36204545456</v>
      </c>
      <c r="G104" s="239">
        <v>0</v>
      </c>
      <c r="H104" s="28">
        <v>53897.21</v>
      </c>
      <c r="I104" s="28">
        <v>1916227.6315909091</v>
      </c>
      <c r="J104" s="28">
        <v>1862330.4215909091</v>
      </c>
      <c r="K104" s="239">
        <v>2.8126726236200307E-2</v>
      </c>
    </row>
    <row r="105" spans="1:11" ht="24.75" x14ac:dyDescent="0.25">
      <c r="A105" s="24" t="s">
        <v>153</v>
      </c>
      <c r="B105" s="13" t="s">
        <v>154</v>
      </c>
      <c r="C105" s="15">
        <v>0</v>
      </c>
      <c r="D105" s="15">
        <v>0</v>
      </c>
      <c r="E105" s="28">
        <v>337916.6666666668</v>
      </c>
      <c r="F105" s="28">
        <v>337916.6666666668</v>
      </c>
      <c r="G105" s="239">
        <v>0</v>
      </c>
      <c r="H105" s="28">
        <v>99686.399999999994</v>
      </c>
      <c r="I105" s="28">
        <v>1021083.3333333335</v>
      </c>
      <c r="J105" s="28">
        <v>921396.93333333347</v>
      </c>
      <c r="K105" s="239">
        <v>9.7628074757202296E-2</v>
      </c>
    </row>
    <row r="106" spans="1:11" x14ac:dyDescent="0.25">
      <c r="A106" s="24" t="s">
        <v>155</v>
      </c>
      <c r="B106" s="13" t="s">
        <v>156</v>
      </c>
      <c r="C106" s="15">
        <v>0</v>
      </c>
      <c r="D106" s="15">
        <v>0</v>
      </c>
      <c r="E106" s="28">
        <v>0</v>
      </c>
      <c r="F106" s="28">
        <v>0</v>
      </c>
      <c r="G106" s="239" t="s">
        <v>17</v>
      </c>
      <c r="H106" s="28">
        <v>0</v>
      </c>
      <c r="I106" s="28">
        <v>100000</v>
      </c>
      <c r="J106" s="28">
        <v>100000</v>
      </c>
      <c r="K106" s="239">
        <v>0</v>
      </c>
    </row>
    <row r="107" spans="1:11" x14ac:dyDescent="0.25">
      <c r="A107" s="24" t="s">
        <v>157</v>
      </c>
      <c r="B107" s="13" t="s">
        <v>158</v>
      </c>
      <c r="C107" s="15">
        <v>0</v>
      </c>
      <c r="D107" s="15">
        <v>0</v>
      </c>
      <c r="E107" s="28">
        <v>10000</v>
      </c>
      <c r="F107" s="28">
        <v>10000</v>
      </c>
      <c r="G107" s="239">
        <v>0</v>
      </c>
      <c r="H107" s="28">
        <v>0</v>
      </c>
      <c r="I107" s="28">
        <v>30000</v>
      </c>
      <c r="J107" s="28">
        <v>30000</v>
      </c>
      <c r="K107" s="239">
        <v>0</v>
      </c>
    </row>
    <row r="108" spans="1:11" x14ac:dyDescent="0.25">
      <c r="A108" s="54" t="s">
        <v>159</v>
      </c>
      <c r="B108" s="9" t="s">
        <v>160</v>
      </c>
      <c r="C108" s="74">
        <v>543558.68000000005</v>
      </c>
      <c r="D108" s="74">
        <v>543558.68000000005</v>
      </c>
      <c r="E108" s="71">
        <v>2250226.4478000002</v>
      </c>
      <c r="F108" s="71">
        <v>1706667.7678</v>
      </c>
      <c r="G108" s="238">
        <v>0.24155732438903033</v>
      </c>
      <c r="H108" s="71">
        <v>1405154.53</v>
      </c>
      <c r="I108" s="71">
        <v>5070679.3434000006</v>
      </c>
      <c r="J108" s="71">
        <v>3665524.8134000003</v>
      </c>
      <c r="K108" s="238">
        <v>0.27711366364133239</v>
      </c>
    </row>
    <row r="109" spans="1:11" ht="24.75" x14ac:dyDescent="0.25">
      <c r="A109" s="24" t="s">
        <v>161</v>
      </c>
      <c r="B109" s="13" t="s">
        <v>162</v>
      </c>
      <c r="C109" s="73">
        <v>13548</v>
      </c>
      <c r="D109" s="73">
        <v>13548</v>
      </c>
      <c r="E109" s="28">
        <v>115000</v>
      </c>
      <c r="F109" s="28">
        <v>101452</v>
      </c>
      <c r="G109" s="239">
        <v>0.11780869565217392</v>
      </c>
      <c r="H109" s="28">
        <v>18802</v>
      </c>
      <c r="I109" s="28">
        <v>115000</v>
      </c>
      <c r="J109" s="28">
        <v>96198</v>
      </c>
      <c r="K109" s="239">
        <v>0.16349565217391304</v>
      </c>
    </row>
    <row r="110" spans="1:11" x14ac:dyDescent="0.25">
      <c r="A110" s="24" t="s">
        <v>163</v>
      </c>
      <c r="B110" s="13" t="s">
        <v>164</v>
      </c>
      <c r="C110" s="15">
        <v>0</v>
      </c>
      <c r="D110" s="15">
        <v>0</v>
      </c>
      <c r="E110" s="28">
        <v>8000</v>
      </c>
      <c r="F110" s="28">
        <v>8000</v>
      </c>
      <c r="G110" s="239">
        <v>0</v>
      </c>
      <c r="H110" s="28">
        <v>5500</v>
      </c>
      <c r="I110" s="28">
        <v>24000</v>
      </c>
      <c r="J110" s="28">
        <v>18500</v>
      </c>
      <c r="K110" s="239">
        <v>0.22916666666666666</v>
      </c>
    </row>
    <row r="111" spans="1:11" ht="24.75" x14ac:dyDescent="0.25">
      <c r="A111" s="24" t="s">
        <v>165</v>
      </c>
      <c r="B111" s="13" t="s">
        <v>166</v>
      </c>
      <c r="C111" s="15">
        <v>0</v>
      </c>
      <c r="D111" s="15">
        <v>0</v>
      </c>
      <c r="E111" s="28">
        <v>2083.3333333333335</v>
      </c>
      <c r="F111" s="28">
        <v>2083.3333333333335</v>
      </c>
      <c r="G111" s="239">
        <v>0</v>
      </c>
      <c r="H111" s="28">
        <v>0</v>
      </c>
      <c r="I111" s="28">
        <v>6250</v>
      </c>
      <c r="J111" s="28">
        <v>6250</v>
      </c>
      <c r="K111" s="239">
        <v>0</v>
      </c>
    </row>
    <row r="112" spans="1:11" x14ac:dyDescent="0.25">
      <c r="A112" s="24" t="s">
        <v>167</v>
      </c>
      <c r="B112" s="13" t="s">
        <v>168</v>
      </c>
      <c r="C112" s="15">
        <v>0</v>
      </c>
      <c r="D112" s="15">
        <v>0</v>
      </c>
      <c r="E112" s="28">
        <v>1347668.9478000002</v>
      </c>
      <c r="F112" s="28">
        <v>1347668.9478000002</v>
      </c>
      <c r="G112" s="239">
        <v>0</v>
      </c>
      <c r="H112" s="28">
        <v>0</v>
      </c>
      <c r="I112" s="28">
        <v>3043006.8434000006</v>
      </c>
      <c r="J112" s="28">
        <v>3043006.8434000006</v>
      </c>
      <c r="K112" s="239">
        <v>0</v>
      </c>
    </row>
    <row r="113" spans="1:11" ht="24.75" x14ac:dyDescent="0.25">
      <c r="A113" s="24" t="s">
        <v>169</v>
      </c>
      <c r="B113" s="13" t="s">
        <v>170</v>
      </c>
      <c r="C113" s="73">
        <v>530010.68000000005</v>
      </c>
      <c r="D113" s="73">
        <v>530010.68000000005</v>
      </c>
      <c r="E113" s="28">
        <v>777474.16666666674</v>
      </c>
      <c r="F113" s="28">
        <v>247463.48666666669</v>
      </c>
      <c r="G113" s="239">
        <v>0.6817084126053492</v>
      </c>
      <c r="H113" s="28">
        <v>1380852.53</v>
      </c>
      <c r="I113" s="28">
        <v>1882422.5000000002</v>
      </c>
      <c r="J113" s="28">
        <v>501569.9700000002</v>
      </c>
      <c r="K113" s="239">
        <v>0.73355079956810965</v>
      </c>
    </row>
    <row r="114" spans="1:11" ht="24" x14ac:dyDescent="0.25">
      <c r="A114" s="54" t="s">
        <v>171</v>
      </c>
      <c r="B114" s="55" t="s">
        <v>172</v>
      </c>
      <c r="C114" s="316">
        <v>3379452.0700000003</v>
      </c>
      <c r="D114" s="316">
        <v>3379452.0700000003</v>
      </c>
      <c r="E114" s="89">
        <v>16353540.207833335</v>
      </c>
      <c r="F114" s="89">
        <v>12974088.137833335</v>
      </c>
      <c r="G114" s="238">
        <v>0.20664957110517546</v>
      </c>
      <c r="H114" s="89">
        <v>15210818.800000001</v>
      </c>
      <c r="I114" s="89">
        <v>35289616.146000005</v>
      </c>
      <c r="J114" s="89">
        <v>20078797.346000005</v>
      </c>
      <c r="K114" s="238">
        <v>0.43102817375711555</v>
      </c>
    </row>
    <row r="115" spans="1:11" x14ac:dyDescent="0.25">
      <c r="A115" s="24" t="s">
        <v>173</v>
      </c>
      <c r="B115" s="19" t="s">
        <v>174</v>
      </c>
      <c r="C115" s="73">
        <v>116033.33</v>
      </c>
      <c r="D115" s="73">
        <v>116033.33</v>
      </c>
      <c r="E115" s="28">
        <v>45000</v>
      </c>
      <c r="F115" s="28">
        <v>-71033.33</v>
      </c>
      <c r="G115" s="239">
        <v>2.5785184444444447</v>
      </c>
      <c r="H115" s="28">
        <v>1713622.22</v>
      </c>
      <c r="I115" s="28">
        <v>135000</v>
      </c>
      <c r="J115" s="28">
        <v>-1578622.22</v>
      </c>
      <c r="K115" s="239">
        <v>12.693497925925925</v>
      </c>
    </row>
    <row r="116" spans="1:11" x14ac:dyDescent="0.25">
      <c r="A116" s="24" t="s">
        <v>175</v>
      </c>
      <c r="B116" s="19" t="s">
        <v>176</v>
      </c>
      <c r="C116" s="73">
        <v>341349.96</v>
      </c>
      <c r="D116" s="73">
        <v>341349.96</v>
      </c>
      <c r="E116" s="28">
        <v>385000</v>
      </c>
      <c r="F116" s="28">
        <v>43650.039999999979</v>
      </c>
      <c r="G116" s="239">
        <v>0.88662327272727282</v>
      </c>
      <c r="H116" s="28">
        <v>996394.16999999993</v>
      </c>
      <c r="I116" s="28">
        <v>1155000</v>
      </c>
      <c r="J116" s="28">
        <v>158605.83000000007</v>
      </c>
      <c r="K116" s="239">
        <v>0.86267893506493498</v>
      </c>
    </row>
    <row r="117" spans="1:11" x14ac:dyDescent="0.25">
      <c r="A117" s="24" t="s">
        <v>177</v>
      </c>
      <c r="B117" s="19" t="s">
        <v>178</v>
      </c>
      <c r="C117" s="15">
        <v>0</v>
      </c>
      <c r="D117" s="15">
        <v>0</v>
      </c>
      <c r="E117" s="28">
        <v>5000</v>
      </c>
      <c r="F117" s="28">
        <v>5000</v>
      </c>
      <c r="G117" s="240">
        <v>0</v>
      </c>
      <c r="H117" s="28">
        <v>0</v>
      </c>
      <c r="I117" s="28">
        <v>15000</v>
      </c>
      <c r="J117" s="28">
        <v>15000</v>
      </c>
      <c r="K117" s="240">
        <v>0</v>
      </c>
    </row>
    <row r="118" spans="1:11" x14ac:dyDescent="0.25">
      <c r="A118" s="54" t="s">
        <v>179</v>
      </c>
      <c r="B118" s="9" t="s">
        <v>180</v>
      </c>
      <c r="C118" s="74">
        <v>0</v>
      </c>
      <c r="D118" s="74">
        <v>0</v>
      </c>
      <c r="E118" s="71">
        <v>205541.41666666666</v>
      </c>
      <c r="F118" s="71">
        <v>205541.41666666666</v>
      </c>
      <c r="G118" s="238">
        <v>0</v>
      </c>
      <c r="H118" s="71">
        <v>0</v>
      </c>
      <c r="I118" s="71">
        <v>616624.25</v>
      </c>
      <c r="J118" s="71">
        <v>616624.25</v>
      </c>
      <c r="K118" s="238">
        <v>0</v>
      </c>
    </row>
    <row r="119" spans="1:11" x14ac:dyDescent="0.25">
      <c r="A119" s="7" t="s">
        <v>181</v>
      </c>
      <c r="B119" s="13" t="s">
        <v>182</v>
      </c>
      <c r="C119" s="15">
        <v>0</v>
      </c>
      <c r="D119" s="15">
        <v>0</v>
      </c>
      <c r="E119" s="28">
        <v>64166.666666666664</v>
      </c>
      <c r="F119" s="28">
        <v>64166.666666666664</v>
      </c>
      <c r="G119" s="239">
        <v>0</v>
      </c>
      <c r="H119" s="28">
        <v>0</v>
      </c>
      <c r="I119" s="28">
        <v>192500</v>
      </c>
      <c r="J119" s="28">
        <v>192500</v>
      </c>
      <c r="K119" s="239">
        <v>0</v>
      </c>
    </row>
    <row r="120" spans="1:11" x14ac:dyDescent="0.25">
      <c r="A120" s="7" t="s">
        <v>183</v>
      </c>
      <c r="B120" s="13" t="s">
        <v>184</v>
      </c>
      <c r="C120" s="15">
        <v>0</v>
      </c>
      <c r="D120" s="15">
        <v>0</v>
      </c>
      <c r="E120" s="28">
        <v>18333.333333333332</v>
      </c>
      <c r="F120" s="28">
        <v>18333.333333333332</v>
      </c>
      <c r="G120" s="239">
        <v>0</v>
      </c>
      <c r="H120" s="28">
        <v>0</v>
      </c>
      <c r="I120" s="28">
        <v>55000</v>
      </c>
      <c r="J120" s="28">
        <v>55000</v>
      </c>
      <c r="K120" s="239">
        <v>0</v>
      </c>
    </row>
    <row r="121" spans="1:11" x14ac:dyDescent="0.25">
      <c r="A121" s="7" t="s">
        <v>185</v>
      </c>
      <c r="B121" s="13" t="s">
        <v>186</v>
      </c>
      <c r="C121" s="15">
        <v>0</v>
      </c>
      <c r="D121" s="15">
        <v>0</v>
      </c>
      <c r="E121" s="28">
        <v>123041.41666666666</v>
      </c>
      <c r="F121" s="28">
        <v>123041.41666666666</v>
      </c>
      <c r="G121" s="239">
        <v>0</v>
      </c>
      <c r="H121" s="28">
        <v>0</v>
      </c>
      <c r="I121" s="28">
        <v>369124.25</v>
      </c>
      <c r="J121" s="28">
        <v>369124.25</v>
      </c>
      <c r="K121" s="239">
        <v>0</v>
      </c>
    </row>
    <row r="122" spans="1:11" x14ac:dyDescent="0.25">
      <c r="A122" s="57" t="s">
        <v>187</v>
      </c>
      <c r="B122" s="90" t="s">
        <v>188</v>
      </c>
      <c r="C122" s="70">
        <v>176679.75</v>
      </c>
      <c r="D122" s="70">
        <v>176679.75</v>
      </c>
      <c r="E122" s="71">
        <v>293750</v>
      </c>
      <c r="F122" s="71">
        <v>117070.25</v>
      </c>
      <c r="G122" s="238">
        <v>0.60146297872340426</v>
      </c>
      <c r="H122" s="71">
        <v>721721.75</v>
      </c>
      <c r="I122" s="71">
        <v>874250</v>
      </c>
      <c r="J122" s="71">
        <v>152528.25</v>
      </c>
      <c r="K122" s="238">
        <v>0.82553245639119244</v>
      </c>
    </row>
    <row r="123" spans="1:11" x14ac:dyDescent="0.25">
      <c r="A123" s="91">
        <v>228601</v>
      </c>
      <c r="B123" s="92" t="s">
        <v>189</v>
      </c>
      <c r="C123" s="73">
        <v>176679.75</v>
      </c>
      <c r="D123" s="73">
        <v>176679.75</v>
      </c>
      <c r="E123" s="28">
        <v>293750</v>
      </c>
      <c r="F123" s="28">
        <v>117070.25</v>
      </c>
      <c r="G123" s="239">
        <v>0.60146297872340426</v>
      </c>
      <c r="H123" s="28">
        <v>721721.75</v>
      </c>
      <c r="I123" s="28">
        <v>874250</v>
      </c>
      <c r="J123" s="28">
        <v>152528.25</v>
      </c>
      <c r="K123" s="239">
        <v>0.82553245639119244</v>
      </c>
    </row>
    <row r="124" spans="1:11" x14ac:dyDescent="0.25">
      <c r="A124" s="314">
        <v>228602</v>
      </c>
      <c r="B124" s="315" t="s">
        <v>627</v>
      </c>
      <c r="C124" s="15">
        <v>0</v>
      </c>
      <c r="D124" s="15">
        <v>0</v>
      </c>
      <c r="E124" s="28">
        <v>0</v>
      </c>
      <c r="F124" s="28">
        <v>0</v>
      </c>
      <c r="G124" s="239" t="s">
        <v>17</v>
      </c>
      <c r="H124" s="28">
        <v>0</v>
      </c>
      <c r="I124" s="28">
        <v>0</v>
      </c>
      <c r="J124" s="28">
        <v>0</v>
      </c>
      <c r="K124" s="239" t="s">
        <v>17</v>
      </c>
    </row>
    <row r="125" spans="1:11" x14ac:dyDescent="0.25">
      <c r="A125" s="57" t="s">
        <v>190</v>
      </c>
      <c r="B125" s="9" t="s">
        <v>191</v>
      </c>
      <c r="C125" s="74">
        <v>2429730</v>
      </c>
      <c r="D125" s="74">
        <v>2429730</v>
      </c>
      <c r="E125" s="76">
        <v>14641347.098666668</v>
      </c>
      <c r="F125" s="71">
        <v>12211617.098666668</v>
      </c>
      <c r="G125" s="238">
        <v>0.16594989406550345</v>
      </c>
      <c r="H125" s="71">
        <v>3970981.34</v>
      </c>
      <c r="I125" s="71">
        <v>30407258.136000004</v>
      </c>
      <c r="J125" s="71">
        <v>26436276.796000004</v>
      </c>
      <c r="K125" s="238">
        <v>0.13059320647193257</v>
      </c>
    </row>
    <row r="126" spans="1:11" x14ac:dyDescent="0.25">
      <c r="A126" s="7" t="s">
        <v>192</v>
      </c>
      <c r="B126" s="13" t="s">
        <v>193</v>
      </c>
      <c r="C126" s="73">
        <v>432170</v>
      </c>
      <c r="D126" s="73">
        <v>432170</v>
      </c>
      <c r="E126" s="28">
        <v>1706666.6666666667</v>
      </c>
      <c r="F126" s="28">
        <v>1274496.6666666667</v>
      </c>
      <c r="G126" s="239">
        <v>0.25322460937499996</v>
      </c>
      <c r="H126" s="28">
        <v>548843.48</v>
      </c>
      <c r="I126" s="28">
        <v>5120000</v>
      </c>
      <c r="J126" s="28">
        <v>4571156.5199999996</v>
      </c>
      <c r="K126" s="239">
        <v>0.10719599218749999</v>
      </c>
    </row>
    <row r="127" spans="1:11" x14ac:dyDescent="0.25">
      <c r="A127" s="7" t="s">
        <v>194</v>
      </c>
      <c r="B127" s="13" t="s">
        <v>195</v>
      </c>
      <c r="C127" s="73">
        <v>1982400</v>
      </c>
      <c r="D127" s="73">
        <v>1982400</v>
      </c>
      <c r="E127" s="28">
        <v>5770747.098666667</v>
      </c>
      <c r="F127" s="28">
        <v>3788347.098666667</v>
      </c>
      <c r="G127" s="239">
        <v>0.34352571098775653</v>
      </c>
      <c r="H127" s="28">
        <v>2060150.4</v>
      </c>
      <c r="I127" s="28">
        <v>15362018.136</v>
      </c>
      <c r="J127" s="28">
        <v>13301867.736</v>
      </c>
      <c r="K127" s="239">
        <v>0.13410675483920675</v>
      </c>
    </row>
    <row r="128" spans="1:11" x14ac:dyDescent="0.25">
      <c r="A128" s="7" t="s">
        <v>196</v>
      </c>
      <c r="B128" s="13" t="s">
        <v>197</v>
      </c>
      <c r="C128" s="73">
        <v>15160</v>
      </c>
      <c r="D128" s="73">
        <v>15160</v>
      </c>
      <c r="E128" s="28">
        <v>7163933.333333334</v>
      </c>
      <c r="F128" s="28">
        <v>7148773.333333334</v>
      </c>
      <c r="G128" s="239">
        <v>2.1161559292381281E-3</v>
      </c>
      <c r="H128" s="28">
        <v>1361987.46</v>
      </c>
      <c r="I128" s="28">
        <v>9125240</v>
      </c>
      <c r="J128" s="28">
        <v>7763252.54</v>
      </c>
      <c r="K128" s="239">
        <v>0.14925497411574928</v>
      </c>
    </row>
    <row r="129" spans="1:11" x14ac:dyDescent="0.25">
      <c r="A129" s="57" t="s">
        <v>198</v>
      </c>
      <c r="B129" s="9" t="s">
        <v>199</v>
      </c>
      <c r="C129" s="74">
        <v>315659.03000000003</v>
      </c>
      <c r="D129" s="74">
        <v>315659.03000000003</v>
      </c>
      <c r="E129" s="71">
        <v>777901.6925</v>
      </c>
      <c r="F129" s="71">
        <v>462242.66249999998</v>
      </c>
      <c r="G129" s="238">
        <v>0.40578267542463281</v>
      </c>
      <c r="H129" s="71">
        <v>7808099.3200000003</v>
      </c>
      <c r="I129" s="71">
        <v>2086483.7599999998</v>
      </c>
      <c r="J129" s="71">
        <v>-5721615.5600000005</v>
      </c>
      <c r="K129" s="238">
        <v>3.7422286574614896</v>
      </c>
    </row>
    <row r="130" spans="1:11" x14ac:dyDescent="0.25">
      <c r="A130" s="24" t="s">
        <v>200</v>
      </c>
      <c r="B130" s="19" t="s">
        <v>201</v>
      </c>
      <c r="C130" s="73">
        <v>300659.03000000003</v>
      </c>
      <c r="D130" s="73">
        <v>300659.03000000003</v>
      </c>
      <c r="E130" s="28">
        <v>769901.6925</v>
      </c>
      <c r="F130" s="28">
        <v>469242.66249999998</v>
      </c>
      <c r="G130" s="239">
        <v>0.39051613073314556</v>
      </c>
      <c r="H130" s="28">
        <v>7783099.3200000003</v>
      </c>
      <c r="I130" s="28">
        <v>2062483.7599999998</v>
      </c>
      <c r="J130" s="28">
        <v>-5720615.5600000005</v>
      </c>
      <c r="K130" s="239">
        <v>3.7736536262472202</v>
      </c>
    </row>
    <row r="131" spans="1:11" x14ac:dyDescent="0.25">
      <c r="A131" s="24" t="s">
        <v>202</v>
      </c>
      <c r="B131" s="19" t="s">
        <v>203</v>
      </c>
      <c r="C131" s="73">
        <v>15000</v>
      </c>
      <c r="D131" s="73">
        <v>15000</v>
      </c>
      <c r="E131" s="28">
        <v>8000</v>
      </c>
      <c r="F131" s="28">
        <v>-7000</v>
      </c>
      <c r="G131" s="239">
        <v>1.875</v>
      </c>
      <c r="H131" s="28">
        <v>25000</v>
      </c>
      <c r="I131" s="28">
        <v>24000</v>
      </c>
      <c r="J131" s="28">
        <v>-1000</v>
      </c>
      <c r="K131" s="239">
        <v>1.0416666666666667</v>
      </c>
    </row>
    <row r="132" spans="1:11" x14ac:dyDescent="0.25">
      <c r="A132" s="84" t="s">
        <v>204</v>
      </c>
      <c r="B132" s="93" t="s">
        <v>205</v>
      </c>
      <c r="C132" s="86">
        <v>263037</v>
      </c>
      <c r="D132" s="86">
        <v>263037</v>
      </c>
      <c r="E132" s="87">
        <v>126666.66666666667</v>
      </c>
      <c r="F132" s="87">
        <v>-136370.33333333331</v>
      </c>
      <c r="G132" s="238">
        <v>2.076607894736842</v>
      </c>
      <c r="H132" s="87">
        <v>345017</v>
      </c>
      <c r="I132" s="87">
        <v>380000</v>
      </c>
      <c r="J132" s="87">
        <v>34983</v>
      </c>
      <c r="K132" s="238">
        <v>0.90793947368421057</v>
      </c>
    </row>
    <row r="133" spans="1:11" x14ac:dyDescent="0.25">
      <c r="A133" s="24" t="s">
        <v>206</v>
      </c>
      <c r="B133" s="13" t="s">
        <v>207</v>
      </c>
      <c r="C133" s="73">
        <v>263037</v>
      </c>
      <c r="D133" s="73">
        <v>263037</v>
      </c>
      <c r="E133" s="28">
        <v>126666.66666666667</v>
      </c>
      <c r="F133" s="28">
        <v>-136370.33333333331</v>
      </c>
      <c r="G133" s="239">
        <v>2.076607894736842</v>
      </c>
      <c r="H133" s="28">
        <v>345017</v>
      </c>
      <c r="I133" s="28">
        <v>380000</v>
      </c>
      <c r="J133" s="28">
        <v>34983</v>
      </c>
      <c r="K133" s="239">
        <v>0.90793947368421057</v>
      </c>
    </row>
    <row r="134" spans="1:11" x14ac:dyDescent="0.25">
      <c r="A134" s="24"/>
      <c r="B134" s="19"/>
      <c r="C134" s="73"/>
      <c r="D134" s="73"/>
      <c r="E134" s="28"/>
      <c r="F134" s="252"/>
      <c r="G134" s="239"/>
      <c r="H134" s="28"/>
      <c r="I134" s="28"/>
      <c r="J134" s="252"/>
      <c r="K134" s="239"/>
    </row>
    <row r="135" spans="1:11" x14ac:dyDescent="0.25">
      <c r="A135" s="317" t="s">
        <v>628</v>
      </c>
      <c r="B135" s="31" t="s">
        <v>208</v>
      </c>
      <c r="C135" s="95">
        <v>1764677.19</v>
      </c>
      <c r="D135" s="95">
        <v>1764677.19</v>
      </c>
      <c r="E135" s="33">
        <v>5053184.5424242429</v>
      </c>
      <c r="F135" s="33">
        <v>3288507.352424243</v>
      </c>
      <c r="G135" s="96">
        <v>0.34922080822193835</v>
      </c>
      <c r="H135" s="33">
        <v>5915885.7100000009</v>
      </c>
      <c r="I135" s="33">
        <v>12279588.378181819</v>
      </c>
      <c r="J135" s="33">
        <v>6363702.668181818</v>
      </c>
      <c r="K135" s="96">
        <v>0.48176579929269081</v>
      </c>
    </row>
    <row r="136" spans="1:11" x14ac:dyDescent="0.25">
      <c r="A136" s="54" t="s">
        <v>209</v>
      </c>
      <c r="B136" s="55" t="s">
        <v>210</v>
      </c>
      <c r="C136" s="74">
        <v>240082.43</v>
      </c>
      <c r="D136" s="74">
        <v>240082.43</v>
      </c>
      <c r="E136" s="76">
        <v>519065.31651515153</v>
      </c>
      <c r="F136" s="71">
        <v>278982.88651515153</v>
      </c>
      <c r="G136" s="239">
        <v>0.46252836080792536</v>
      </c>
      <c r="H136" s="71">
        <v>646877.80000000005</v>
      </c>
      <c r="I136" s="71">
        <v>1486014.1313636363</v>
      </c>
      <c r="J136" s="71">
        <v>839136.3313636363</v>
      </c>
      <c r="K136" s="239">
        <v>0.43531066518620154</v>
      </c>
    </row>
    <row r="137" spans="1:11" x14ac:dyDescent="0.25">
      <c r="A137" s="18" t="s">
        <v>211</v>
      </c>
      <c r="B137" s="13" t="s">
        <v>212</v>
      </c>
      <c r="C137" s="73">
        <v>196315.43</v>
      </c>
      <c r="D137" s="73">
        <v>196315.43</v>
      </c>
      <c r="E137" s="28">
        <v>464065.31651515153</v>
      </c>
      <c r="F137" s="28">
        <v>267749.88651515153</v>
      </c>
      <c r="G137" s="239">
        <v>0.42303404933212752</v>
      </c>
      <c r="H137" s="28">
        <v>602360.80000000005</v>
      </c>
      <c r="I137" s="28">
        <v>1291014.1313636363</v>
      </c>
      <c r="J137" s="28">
        <v>688653.3313636363</v>
      </c>
      <c r="K137" s="239">
        <v>0.466579555844021</v>
      </c>
    </row>
    <row r="138" spans="1:11" x14ac:dyDescent="0.25">
      <c r="A138" s="24" t="s">
        <v>213</v>
      </c>
      <c r="B138" s="13" t="s">
        <v>214</v>
      </c>
      <c r="C138" s="73">
        <v>24120</v>
      </c>
      <c r="D138" s="73">
        <v>24120</v>
      </c>
      <c r="E138" s="28">
        <v>50000</v>
      </c>
      <c r="F138" s="28">
        <v>25880</v>
      </c>
      <c r="G138" s="239">
        <v>0.4824</v>
      </c>
      <c r="H138" s="28">
        <v>24870</v>
      </c>
      <c r="I138" s="28">
        <v>180000</v>
      </c>
      <c r="J138" s="28">
        <v>155130</v>
      </c>
      <c r="K138" s="239">
        <v>0.13816666666666666</v>
      </c>
    </row>
    <row r="139" spans="1:11" x14ac:dyDescent="0.25">
      <c r="A139" s="24" t="s">
        <v>215</v>
      </c>
      <c r="B139" s="13" t="s">
        <v>216</v>
      </c>
      <c r="C139" s="73">
        <v>19647</v>
      </c>
      <c r="D139" s="73">
        <v>19647</v>
      </c>
      <c r="E139" s="28">
        <v>5000</v>
      </c>
      <c r="F139" s="28">
        <v>-14647</v>
      </c>
      <c r="G139" s="240">
        <v>3.9293999999999998</v>
      </c>
      <c r="H139" s="28">
        <v>19647</v>
      </c>
      <c r="I139" s="28">
        <v>15000</v>
      </c>
      <c r="J139" s="28">
        <v>-4647</v>
      </c>
      <c r="K139" s="240">
        <v>1.3098000000000001</v>
      </c>
    </row>
    <row r="140" spans="1:11" x14ac:dyDescent="0.25">
      <c r="A140" s="54" t="s">
        <v>217</v>
      </c>
      <c r="B140" s="55" t="s">
        <v>218</v>
      </c>
      <c r="C140" s="74">
        <v>0</v>
      </c>
      <c r="D140" s="74">
        <v>0</v>
      </c>
      <c r="E140" s="76">
        <v>62916.666666666672</v>
      </c>
      <c r="F140" s="71">
        <v>62916.666666666672</v>
      </c>
      <c r="G140" s="239">
        <v>0</v>
      </c>
      <c r="H140" s="76">
        <v>59000</v>
      </c>
      <c r="I140" s="76">
        <v>385750.00000000006</v>
      </c>
      <c r="J140" s="71">
        <v>326750.00000000006</v>
      </c>
      <c r="K140" s="239">
        <v>0.152948801036941</v>
      </c>
    </row>
    <row r="141" spans="1:11" x14ac:dyDescent="0.25">
      <c r="A141" s="18" t="s">
        <v>219</v>
      </c>
      <c r="B141" s="13" t="s">
        <v>220</v>
      </c>
      <c r="C141" s="73">
        <v>0</v>
      </c>
      <c r="D141" s="73">
        <v>0</v>
      </c>
      <c r="E141" s="28">
        <v>5000</v>
      </c>
      <c r="F141" s="251">
        <v>5000</v>
      </c>
      <c r="G141" s="240">
        <v>0</v>
      </c>
      <c r="H141" s="28">
        <v>0</v>
      </c>
      <c r="I141" s="28">
        <v>15000</v>
      </c>
      <c r="J141" s="251">
        <v>15000</v>
      </c>
      <c r="K141" s="240">
        <v>0</v>
      </c>
    </row>
    <row r="142" spans="1:11" x14ac:dyDescent="0.25">
      <c r="A142" s="24" t="s">
        <v>221</v>
      </c>
      <c r="B142" s="13" t="s">
        <v>222</v>
      </c>
      <c r="C142" s="73">
        <v>0</v>
      </c>
      <c r="D142" s="73">
        <v>0</v>
      </c>
      <c r="E142" s="28">
        <v>24583.333333333332</v>
      </c>
      <c r="F142" s="28">
        <v>24583.333333333332</v>
      </c>
      <c r="G142" s="239">
        <v>0</v>
      </c>
      <c r="H142" s="28">
        <v>0</v>
      </c>
      <c r="I142" s="28">
        <v>43750</v>
      </c>
      <c r="J142" s="28">
        <v>43750</v>
      </c>
      <c r="K142" s="239">
        <v>0</v>
      </c>
    </row>
    <row r="143" spans="1:11" x14ac:dyDescent="0.25">
      <c r="A143" s="24" t="s">
        <v>223</v>
      </c>
      <c r="B143" s="13" t="s">
        <v>224</v>
      </c>
      <c r="C143" s="73">
        <v>0</v>
      </c>
      <c r="D143" s="73">
        <v>0</v>
      </c>
      <c r="E143" s="28">
        <v>33333.333333333336</v>
      </c>
      <c r="F143" s="28">
        <v>33333.333333333336</v>
      </c>
      <c r="G143" s="239">
        <v>0</v>
      </c>
      <c r="H143" s="28">
        <v>59000</v>
      </c>
      <c r="I143" s="28">
        <v>327000</v>
      </c>
      <c r="J143" s="28">
        <v>268000</v>
      </c>
      <c r="K143" s="239">
        <v>0.18042813455657492</v>
      </c>
    </row>
    <row r="144" spans="1:11" x14ac:dyDescent="0.25">
      <c r="A144" s="54" t="s">
        <v>225</v>
      </c>
      <c r="B144" s="55" t="s">
        <v>226</v>
      </c>
      <c r="C144" s="74">
        <v>127920.4</v>
      </c>
      <c r="D144" s="74">
        <v>127920.4</v>
      </c>
      <c r="E144" s="76">
        <v>440630.79166666669</v>
      </c>
      <c r="F144" s="75">
        <v>312710.39166666672</v>
      </c>
      <c r="G144" s="238">
        <v>0.29031198549730641</v>
      </c>
      <c r="H144" s="71">
        <v>578049.6</v>
      </c>
      <c r="I144" s="71">
        <v>1018680.3916666667</v>
      </c>
      <c r="J144" s="75">
        <v>440630.79166666674</v>
      </c>
      <c r="K144" s="238">
        <v>0.56744942253600361</v>
      </c>
    </row>
    <row r="145" spans="1:11" x14ac:dyDescent="0.25">
      <c r="A145" s="102" t="s">
        <v>565</v>
      </c>
      <c r="B145" s="13" t="s">
        <v>566</v>
      </c>
      <c r="C145" s="74">
        <v>0</v>
      </c>
      <c r="D145" s="74">
        <v>0</v>
      </c>
      <c r="E145" s="77">
        <v>0</v>
      </c>
      <c r="F145" s="28">
        <v>0</v>
      </c>
      <c r="G145" s="239" t="s">
        <v>17</v>
      </c>
      <c r="H145" s="77">
        <v>0</v>
      </c>
      <c r="I145" s="77">
        <v>104430</v>
      </c>
      <c r="J145" s="28">
        <v>104430</v>
      </c>
      <c r="K145" s="239">
        <v>0</v>
      </c>
    </row>
    <row r="146" spans="1:11" x14ac:dyDescent="0.25">
      <c r="A146" s="24" t="s">
        <v>227</v>
      </c>
      <c r="B146" s="13" t="s">
        <v>228</v>
      </c>
      <c r="C146" s="73">
        <v>124820.4</v>
      </c>
      <c r="D146" s="73">
        <v>124820.4</v>
      </c>
      <c r="E146" s="28">
        <v>370000</v>
      </c>
      <c r="F146" s="28">
        <v>245179.6</v>
      </c>
      <c r="G146" s="239">
        <v>0.3373524324324324</v>
      </c>
      <c r="H146" s="77">
        <v>494820.4</v>
      </c>
      <c r="I146" s="28">
        <v>1110000</v>
      </c>
      <c r="J146" s="28">
        <v>615179.6</v>
      </c>
      <c r="K146" s="239">
        <v>0.44578414414414419</v>
      </c>
    </row>
    <row r="147" spans="1:11" x14ac:dyDescent="0.25">
      <c r="A147" s="24" t="s">
        <v>229</v>
      </c>
      <c r="B147" s="13" t="s">
        <v>230</v>
      </c>
      <c r="C147" s="73">
        <v>0</v>
      </c>
      <c r="D147" s="73">
        <v>0</v>
      </c>
      <c r="E147" s="28">
        <v>20000</v>
      </c>
      <c r="F147" s="28">
        <v>20000</v>
      </c>
      <c r="G147" s="239">
        <v>0</v>
      </c>
      <c r="H147" s="28">
        <v>0</v>
      </c>
      <c r="I147" s="28">
        <v>60000</v>
      </c>
      <c r="J147" s="28">
        <v>60000</v>
      </c>
      <c r="K147" s="239">
        <v>0</v>
      </c>
    </row>
    <row r="148" spans="1:11" x14ac:dyDescent="0.25">
      <c r="A148" s="24" t="s">
        <v>231</v>
      </c>
      <c r="B148" s="13" t="s">
        <v>232</v>
      </c>
      <c r="C148" s="73">
        <v>3100</v>
      </c>
      <c r="D148" s="73">
        <v>3100</v>
      </c>
      <c r="E148" s="28">
        <v>50630.791666666664</v>
      </c>
      <c r="F148" s="28">
        <v>47530.791666666664</v>
      </c>
      <c r="G148" s="239">
        <v>6.1227563266424666E-2</v>
      </c>
      <c r="H148" s="253">
        <v>28250</v>
      </c>
      <c r="I148" s="28">
        <v>151892.375</v>
      </c>
      <c r="J148" s="28">
        <v>123642.375</v>
      </c>
      <c r="K148" s="239">
        <v>0.18598695293295664</v>
      </c>
    </row>
    <row r="149" spans="1:11" x14ac:dyDescent="0.25">
      <c r="A149" s="54" t="s">
        <v>233</v>
      </c>
      <c r="B149" s="55" t="s">
        <v>234</v>
      </c>
      <c r="C149" s="74">
        <v>0</v>
      </c>
      <c r="D149" s="74">
        <v>0</v>
      </c>
      <c r="E149" s="76">
        <v>5366.92</v>
      </c>
      <c r="F149" s="75">
        <v>5366.92</v>
      </c>
      <c r="G149" s="238">
        <v>0</v>
      </c>
      <c r="H149" s="76">
        <v>0</v>
      </c>
      <c r="I149" s="76">
        <v>91100.76</v>
      </c>
      <c r="J149" s="75">
        <v>91100.76</v>
      </c>
      <c r="K149" s="238">
        <v>0</v>
      </c>
    </row>
    <row r="150" spans="1:11" x14ac:dyDescent="0.25">
      <c r="A150" s="24" t="s">
        <v>235</v>
      </c>
      <c r="B150" s="13" t="s">
        <v>236</v>
      </c>
      <c r="C150" s="73">
        <v>0</v>
      </c>
      <c r="D150" s="73">
        <v>0</v>
      </c>
      <c r="E150" s="28">
        <v>5366.92</v>
      </c>
      <c r="F150" s="28">
        <v>5366.92</v>
      </c>
      <c r="G150" s="239">
        <v>0</v>
      </c>
      <c r="H150" s="28">
        <v>0</v>
      </c>
      <c r="I150" s="28">
        <v>91100.76</v>
      </c>
      <c r="J150" s="28">
        <v>91100.76</v>
      </c>
      <c r="K150" s="239">
        <v>0</v>
      </c>
    </row>
    <row r="151" spans="1:11" x14ac:dyDescent="0.25">
      <c r="A151" s="54" t="s">
        <v>237</v>
      </c>
      <c r="B151" s="64" t="s">
        <v>238</v>
      </c>
      <c r="C151" s="74">
        <v>10800.01</v>
      </c>
      <c r="D151" s="74">
        <v>10800.01</v>
      </c>
      <c r="E151" s="76">
        <v>139364.50000000003</v>
      </c>
      <c r="F151" s="71">
        <v>128564.49000000003</v>
      </c>
      <c r="G151" s="238">
        <v>7.7494699152223109E-2</v>
      </c>
      <c r="H151" s="76">
        <v>59928.54</v>
      </c>
      <c r="I151" s="76">
        <v>368093.50000000012</v>
      </c>
      <c r="J151" s="71">
        <v>308164.96000000014</v>
      </c>
      <c r="K151" s="238">
        <v>0.16280792787702034</v>
      </c>
    </row>
    <row r="152" spans="1:11" x14ac:dyDescent="0.25">
      <c r="A152" s="24" t="s">
        <v>239</v>
      </c>
      <c r="B152" s="13" t="s">
        <v>240</v>
      </c>
      <c r="C152" s="73">
        <v>0</v>
      </c>
      <c r="D152" s="73">
        <v>0</v>
      </c>
      <c r="E152" s="28">
        <v>101864.50000000003</v>
      </c>
      <c r="F152" s="28">
        <v>101864.50000000003</v>
      </c>
      <c r="G152" s="239">
        <v>0</v>
      </c>
      <c r="H152" s="28">
        <v>49128.53</v>
      </c>
      <c r="I152" s="28">
        <v>305593.50000000012</v>
      </c>
      <c r="J152" s="28">
        <v>256464.97000000012</v>
      </c>
      <c r="K152" s="239">
        <v>0.16076431599494093</v>
      </c>
    </row>
    <row r="153" spans="1:11" x14ac:dyDescent="0.25">
      <c r="A153" s="24" t="s">
        <v>241</v>
      </c>
      <c r="B153" s="13" t="s">
        <v>242</v>
      </c>
      <c r="C153" s="73">
        <v>10800.01</v>
      </c>
      <c r="D153" s="73">
        <v>10800.01</v>
      </c>
      <c r="E153" s="28">
        <v>37500</v>
      </c>
      <c r="F153" s="28">
        <v>26699.989999999998</v>
      </c>
      <c r="G153" s="239">
        <v>0.28800026666666667</v>
      </c>
      <c r="H153" s="28">
        <v>10800.01</v>
      </c>
      <c r="I153" s="28">
        <v>62500</v>
      </c>
      <c r="J153" s="28">
        <v>51699.99</v>
      </c>
      <c r="K153" s="239">
        <v>0.17280016000000001</v>
      </c>
    </row>
    <row r="154" spans="1:11" ht="24.75" x14ac:dyDescent="0.25">
      <c r="A154" s="54" t="s">
        <v>243</v>
      </c>
      <c r="B154" s="64" t="s">
        <v>244</v>
      </c>
      <c r="C154" s="74">
        <v>12734.71</v>
      </c>
      <c r="D154" s="74">
        <v>12734.71</v>
      </c>
      <c r="E154" s="71">
        <v>337500</v>
      </c>
      <c r="F154" s="71">
        <v>324765.28999999998</v>
      </c>
      <c r="G154" s="238">
        <v>3.7732474074074068E-2</v>
      </c>
      <c r="H154" s="71">
        <v>47609.18</v>
      </c>
      <c r="I154" s="71">
        <v>867500</v>
      </c>
      <c r="J154" s="71">
        <v>819890.82</v>
      </c>
      <c r="K154" s="238">
        <v>5.4880899135446685E-2</v>
      </c>
    </row>
    <row r="155" spans="1:11" x14ac:dyDescent="0.25">
      <c r="A155" s="57" t="s">
        <v>245</v>
      </c>
      <c r="B155" s="9" t="s">
        <v>246</v>
      </c>
      <c r="C155" s="74">
        <v>200</v>
      </c>
      <c r="D155" s="74">
        <v>200</v>
      </c>
      <c r="E155" s="71">
        <v>36166.666666666664</v>
      </c>
      <c r="F155" s="71">
        <v>35966.666666666664</v>
      </c>
      <c r="G155" s="239">
        <v>5.5299539170506912E-3</v>
      </c>
      <c r="H155" s="71">
        <v>200</v>
      </c>
      <c r="I155" s="71">
        <v>108500</v>
      </c>
      <c r="J155" s="71">
        <v>108300</v>
      </c>
      <c r="K155" s="239">
        <v>1.8433179723502304E-3</v>
      </c>
    </row>
    <row r="156" spans="1:11" x14ac:dyDescent="0.25">
      <c r="A156" s="24" t="s">
        <v>247</v>
      </c>
      <c r="B156" s="19" t="s">
        <v>248</v>
      </c>
      <c r="C156" s="73">
        <v>200</v>
      </c>
      <c r="D156" s="73">
        <v>200</v>
      </c>
      <c r="E156" s="28">
        <v>18083.333333333332</v>
      </c>
      <c r="F156" s="28">
        <v>17883.333333333332</v>
      </c>
      <c r="G156" s="239">
        <v>1.1059907834101382E-2</v>
      </c>
      <c r="H156" s="28">
        <v>200</v>
      </c>
      <c r="I156" s="28">
        <v>54250</v>
      </c>
      <c r="J156" s="28">
        <v>54050</v>
      </c>
      <c r="K156" s="239">
        <v>3.6866359447004608E-3</v>
      </c>
    </row>
    <row r="157" spans="1:11" x14ac:dyDescent="0.25">
      <c r="A157" s="24" t="s">
        <v>249</v>
      </c>
      <c r="B157" s="19" t="s">
        <v>250</v>
      </c>
      <c r="C157" s="73">
        <v>0</v>
      </c>
      <c r="D157" s="73">
        <v>0</v>
      </c>
      <c r="E157" s="28">
        <v>18083.333333333332</v>
      </c>
      <c r="F157" s="28">
        <v>18083.333333333332</v>
      </c>
      <c r="G157" s="239">
        <v>0</v>
      </c>
      <c r="H157" s="28">
        <v>0</v>
      </c>
      <c r="I157" s="28">
        <v>54250</v>
      </c>
      <c r="J157" s="28">
        <v>54250</v>
      </c>
      <c r="K157" s="239">
        <v>0</v>
      </c>
    </row>
    <row r="158" spans="1:11" x14ac:dyDescent="0.25">
      <c r="A158" s="54" t="s">
        <v>251</v>
      </c>
      <c r="B158" s="9" t="s">
        <v>252</v>
      </c>
      <c r="C158" s="74">
        <v>0</v>
      </c>
      <c r="D158" s="74">
        <v>0</v>
      </c>
      <c r="E158" s="71">
        <v>126416.66666666666</v>
      </c>
      <c r="F158" s="71">
        <v>126416.66666666666</v>
      </c>
      <c r="G158" s="238">
        <v>0</v>
      </c>
      <c r="H158" s="71">
        <v>0</v>
      </c>
      <c r="I158" s="71">
        <v>379250</v>
      </c>
      <c r="J158" s="71">
        <v>379250</v>
      </c>
      <c r="K158" s="238">
        <v>0</v>
      </c>
    </row>
    <row r="159" spans="1:11" x14ac:dyDescent="0.25">
      <c r="A159" s="24" t="s">
        <v>253</v>
      </c>
      <c r="B159" s="13" t="s">
        <v>254</v>
      </c>
      <c r="C159" s="73">
        <v>0</v>
      </c>
      <c r="D159" s="73">
        <v>0</v>
      </c>
      <c r="E159" s="28">
        <v>108333.33333333333</v>
      </c>
      <c r="F159" s="28">
        <v>108333.33333333333</v>
      </c>
      <c r="G159" s="239">
        <v>0</v>
      </c>
      <c r="H159" s="28">
        <v>0</v>
      </c>
      <c r="I159" s="28">
        <v>325000</v>
      </c>
      <c r="J159" s="28">
        <v>325000</v>
      </c>
      <c r="K159" s="239">
        <v>0</v>
      </c>
    </row>
    <row r="160" spans="1:11" x14ac:dyDescent="0.25">
      <c r="A160" s="97" t="s">
        <v>255</v>
      </c>
      <c r="B160" s="13" t="s">
        <v>256</v>
      </c>
      <c r="C160" s="73">
        <v>0</v>
      </c>
      <c r="D160" s="73">
        <v>0</v>
      </c>
      <c r="E160" s="28">
        <v>18083.333333333332</v>
      </c>
      <c r="F160" s="28">
        <v>18083.333333333332</v>
      </c>
      <c r="G160" s="239">
        <v>0</v>
      </c>
      <c r="H160" s="28">
        <v>0</v>
      </c>
      <c r="I160" s="28">
        <v>54250</v>
      </c>
      <c r="J160" s="28">
        <v>54250</v>
      </c>
      <c r="K160" s="239">
        <v>0</v>
      </c>
    </row>
    <row r="161" spans="1:11" x14ac:dyDescent="0.25">
      <c r="A161" s="54" t="s">
        <v>257</v>
      </c>
      <c r="B161" s="9" t="s">
        <v>258</v>
      </c>
      <c r="C161" s="74">
        <v>12534.71</v>
      </c>
      <c r="D161" s="74">
        <v>12534.71</v>
      </c>
      <c r="E161" s="71">
        <v>174916.66666666666</v>
      </c>
      <c r="F161" s="71">
        <v>162381.95666666667</v>
      </c>
      <c r="G161" s="238">
        <v>7.1661038589804674E-2</v>
      </c>
      <c r="H161" s="71">
        <v>47409.18</v>
      </c>
      <c r="I161" s="71">
        <v>379750</v>
      </c>
      <c r="J161" s="71">
        <v>332340.82</v>
      </c>
      <c r="K161" s="238">
        <v>0.12484313364055299</v>
      </c>
    </row>
    <row r="162" spans="1:11" x14ac:dyDescent="0.25">
      <c r="A162" s="24" t="s">
        <v>629</v>
      </c>
      <c r="B162" s="13" t="s">
        <v>630</v>
      </c>
      <c r="C162" s="73">
        <v>0</v>
      </c>
      <c r="D162" s="73">
        <v>0</v>
      </c>
      <c r="E162" s="28">
        <v>0</v>
      </c>
      <c r="F162" s="28">
        <v>0</v>
      </c>
      <c r="G162" s="239" t="s">
        <v>17</v>
      </c>
      <c r="H162" s="28">
        <v>0</v>
      </c>
      <c r="I162" s="28">
        <v>0</v>
      </c>
      <c r="J162" s="28">
        <v>0</v>
      </c>
      <c r="K162" s="239" t="s">
        <v>17</v>
      </c>
    </row>
    <row r="163" spans="1:11" x14ac:dyDescent="0.25">
      <c r="A163" s="24" t="s">
        <v>259</v>
      </c>
      <c r="B163" s="13" t="s">
        <v>260</v>
      </c>
      <c r="C163" s="73">
        <v>12534.71</v>
      </c>
      <c r="D163" s="73">
        <v>12534.71</v>
      </c>
      <c r="E163" s="28">
        <v>154916.66666666666</v>
      </c>
      <c r="F163" s="28">
        <v>142381.95666666667</v>
      </c>
      <c r="G163" s="239">
        <v>8.091259817105971E-2</v>
      </c>
      <c r="H163" s="28">
        <v>47409.18</v>
      </c>
      <c r="I163" s="28">
        <v>319750</v>
      </c>
      <c r="J163" s="28">
        <v>272340.82</v>
      </c>
      <c r="K163" s="239">
        <v>0.14826952306489444</v>
      </c>
    </row>
    <row r="164" spans="1:11" x14ac:dyDescent="0.25">
      <c r="A164" s="24" t="s">
        <v>261</v>
      </c>
      <c r="B164" s="13" t="s">
        <v>567</v>
      </c>
      <c r="C164" s="73">
        <v>0</v>
      </c>
      <c r="D164" s="73">
        <v>0</v>
      </c>
      <c r="E164" s="28">
        <v>20000</v>
      </c>
      <c r="F164" s="28">
        <v>20000</v>
      </c>
      <c r="G164" s="239">
        <v>0</v>
      </c>
      <c r="H164" s="28">
        <v>0</v>
      </c>
      <c r="I164" s="28">
        <v>60000</v>
      </c>
      <c r="J164" s="28">
        <v>60000</v>
      </c>
      <c r="K164" s="239">
        <v>0</v>
      </c>
    </row>
    <row r="165" spans="1:11" ht="24" x14ac:dyDescent="0.25">
      <c r="A165" s="54" t="s">
        <v>262</v>
      </c>
      <c r="B165" s="55" t="s">
        <v>263</v>
      </c>
      <c r="C165" s="74">
        <v>1144321.94</v>
      </c>
      <c r="D165" s="74">
        <v>1144321.94</v>
      </c>
      <c r="E165" s="71">
        <v>1593032.3712121211</v>
      </c>
      <c r="F165" s="71">
        <v>448710.43121212116</v>
      </c>
      <c r="G165" s="238">
        <v>0.7183293702495811</v>
      </c>
      <c r="H165" s="71">
        <v>3017914.3099999996</v>
      </c>
      <c r="I165" s="71">
        <v>4323951.6590909082</v>
      </c>
      <c r="J165" s="71">
        <v>1306037.3490909087</v>
      </c>
      <c r="K165" s="238">
        <v>0.69795283294968724</v>
      </c>
    </row>
    <row r="166" spans="1:11" x14ac:dyDescent="0.25">
      <c r="A166" s="54" t="s">
        <v>264</v>
      </c>
      <c r="B166" s="55" t="s">
        <v>265</v>
      </c>
      <c r="C166" s="74">
        <v>973988.18</v>
      </c>
      <c r="D166" s="74">
        <v>973988.18</v>
      </c>
      <c r="E166" s="76">
        <v>1397232.3712121211</v>
      </c>
      <c r="F166" s="71">
        <v>423244.19121212105</v>
      </c>
      <c r="G166" s="238">
        <v>0.69708389246310543</v>
      </c>
      <c r="H166" s="76">
        <v>2844147.98</v>
      </c>
      <c r="I166" s="76">
        <v>3997151.6590909087</v>
      </c>
      <c r="J166" s="71">
        <v>1153003.6790909087</v>
      </c>
      <c r="K166" s="238">
        <v>0.71154367473934133</v>
      </c>
    </row>
    <row r="167" spans="1:11" x14ac:dyDescent="0.25">
      <c r="A167" s="24" t="s">
        <v>266</v>
      </c>
      <c r="B167" s="13" t="s">
        <v>267</v>
      </c>
      <c r="C167" s="73">
        <v>957288.18</v>
      </c>
      <c r="D167" s="73">
        <v>957288.18</v>
      </c>
      <c r="E167" s="28">
        <v>1048686.9166666665</v>
      </c>
      <c r="F167" s="28">
        <v>91398.73666666646</v>
      </c>
      <c r="G167" s="239">
        <v>0.91284459144662122</v>
      </c>
      <c r="H167" s="28">
        <v>2794788.27</v>
      </c>
      <c r="I167" s="28">
        <v>3146060.7499999995</v>
      </c>
      <c r="J167" s="28">
        <v>351272.47999999952</v>
      </c>
      <c r="K167" s="239">
        <v>0.88834529657445438</v>
      </c>
    </row>
    <row r="168" spans="1:11" x14ac:dyDescent="0.25">
      <c r="A168" s="24" t="s">
        <v>268</v>
      </c>
      <c r="B168" s="13" t="s">
        <v>269</v>
      </c>
      <c r="C168" s="73">
        <v>16000</v>
      </c>
      <c r="D168" s="73">
        <v>16000</v>
      </c>
      <c r="E168" s="28">
        <v>344545.45454545459</v>
      </c>
      <c r="F168" s="28">
        <v>328545.45454545459</v>
      </c>
      <c r="G168" s="239">
        <v>4.6437994722955137E-2</v>
      </c>
      <c r="H168" s="28">
        <v>48069.71</v>
      </c>
      <c r="I168" s="28">
        <v>847090.90909090918</v>
      </c>
      <c r="J168" s="28">
        <v>799021.19909090921</v>
      </c>
      <c r="K168" s="239">
        <v>5.6746813693925729E-2</v>
      </c>
    </row>
    <row r="169" spans="1:11" x14ac:dyDescent="0.25">
      <c r="A169" s="24" t="s">
        <v>270</v>
      </c>
      <c r="B169" s="13" t="s">
        <v>271</v>
      </c>
      <c r="C169" s="73">
        <v>700</v>
      </c>
      <c r="D169" s="73">
        <v>700</v>
      </c>
      <c r="E169" s="28">
        <v>0</v>
      </c>
      <c r="F169" s="28">
        <v>-700</v>
      </c>
      <c r="G169" s="239" t="s">
        <v>17</v>
      </c>
      <c r="H169" s="28">
        <v>1290</v>
      </c>
      <c r="I169" s="28">
        <v>0</v>
      </c>
      <c r="J169" s="28">
        <v>-1290</v>
      </c>
      <c r="K169" s="239" t="s">
        <v>17</v>
      </c>
    </row>
    <row r="170" spans="1:11" x14ac:dyDescent="0.25">
      <c r="A170" s="24" t="s">
        <v>631</v>
      </c>
      <c r="B170" s="13" t="s">
        <v>632</v>
      </c>
      <c r="C170" s="73">
        <v>0</v>
      </c>
      <c r="D170" s="73">
        <v>0</v>
      </c>
      <c r="E170" s="28">
        <v>4000</v>
      </c>
      <c r="F170" s="28">
        <v>4000</v>
      </c>
      <c r="G170" s="239">
        <v>0</v>
      </c>
      <c r="H170" s="28">
        <v>0</v>
      </c>
      <c r="I170" s="28">
        <v>4000</v>
      </c>
      <c r="J170" s="28">
        <v>4000</v>
      </c>
      <c r="K170" s="239">
        <v>0</v>
      </c>
    </row>
    <row r="171" spans="1:11" x14ac:dyDescent="0.25">
      <c r="A171" s="54" t="s">
        <v>272</v>
      </c>
      <c r="B171" s="9" t="s">
        <v>273</v>
      </c>
      <c r="C171" s="74">
        <v>170333.76</v>
      </c>
      <c r="D171" s="74">
        <v>170333.76</v>
      </c>
      <c r="E171" s="75">
        <v>195800</v>
      </c>
      <c r="F171" s="75">
        <v>25466.239999999991</v>
      </c>
      <c r="G171" s="238">
        <v>0.86993748723186926</v>
      </c>
      <c r="H171" s="75">
        <v>173766.33000000002</v>
      </c>
      <c r="I171" s="75">
        <v>326800</v>
      </c>
      <c r="J171" s="76">
        <v>153033.66999999998</v>
      </c>
      <c r="K171" s="238">
        <v>0.53172071603427173</v>
      </c>
    </row>
    <row r="172" spans="1:11" x14ac:dyDescent="0.25">
      <c r="A172" s="24" t="s">
        <v>274</v>
      </c>
      <c r="B172" s="13" t="s">
        <v>275</v>
      </c>
      <c r="C172" s="73">
        <v>2920</v>
      </c>
      <c r="D172" s="73">
        <v>2920</v>
      </c>
      <c r="E172" s="28">
        <v>69800</v>
      </c>
      <c r="F172" s="28">
        <v>66880</v>
      </c>
      <c r="G172" s="239">
        <v>4.1833810888252151E-2</v>
      </c>
      <c r="H172" s="28">
        <v>2920</v>
      </c>
      <c r="I172" s="28">
        <v>73800</v>
      </c>
      <c r="J172" s="28">
        <v>70880</v>
      </c>
      <c r="K172" s="239">
        <v>3.9566395663956637E-2</v>
      </c>
    </row>
    <row r="173" spans="1:11" x14ac:dyDescent="0.25">
      <c r="A173" s="24" t="s">
        <v>276</v>
      </c>
      <c r="B173" s="13" t="s">
        <v>277</v>
      </c>
      <c r="C173" s="73">
        <v>0</v>
      </c>
      <c r="D173" s="73">
        <v>0</v>
      </c>
      <c r="E173" s="28">
        <v>6000</v>
      </c>
      <c r="F173" s="28">
        <v>6000</v>
      </c>
      <c r="G173" s="239">
        <v>0</v>
      </c>
      <c r="H173" s="28">
        <v>0</v>
      </c>
      <c r="I173" s="28">
        <v>13000</v>
      </c>
      <c r="J173" s="28">
        <v>13000</v>
      </c>
      <c r="K173" s="239">
        <v>0</v>
      </c>
    </row>
    <row r="174" spans="1:11" ht="24.75" x14ac:dyDescent="0.25">
      <c r="A174" s="24" t="s">
        <v>278</v>
      </c>
      <c r="B174" s="13" t="s">
        <v>633</v>
      </c>
      <c r="C174" s="73">
        <v>167413.76000000001</v>
      </c>
      <c r="D174" s="73">
        <v>167413.76000000001</v>
      </c>
      <c r="E174" s="28">
        <v>120000</v>
      </c>
      <c r="F174" s="28">
        <v>-47413.760000000009</v>
      </c>
      <c r="G174" s="239">
        <v>1.3951146666666667</v>
      </c>
      <c r="H174" s="28">
        <v>170846.33000000002</v>
      </c>
      <c r="I174" s="28">
        <v>240000</v>
      </c>
      <c r="J174" s="28">
        <v>69153.669999999984</v>
      </c>
      <c r="K174" s="239">
        <v>0.71185970833333345</v>
      </c>
    </row>
    <row r="175" spans="1:11" x14ac:dyDescent="0.25">
      <c r="A175" s="54" t="s">
        <v>279</v>
      </c>
      <c r="B175" s="64" t="s">
        <v>280</v>
      </c>
      <c r="C175" s="74">
        <v>228817.69999999998</v>
      </c>
      <c r="D175" s="74">
        <v>228817.69999999998</v>
      </c>
      <c r="E175" s="75">
        <v>1955307.9763636363</v>
      </c>
      <c r="F175" s="75">
        <v>1726490.2763636364</v>
      </c>
      <c r="G175" s="238">
        <v>0.11702386670847695</v>
      </c>
      <c r="H175" s="75">
        <v>1506506.28</v>
      </c>
      <c r="I175" s="75">
        <v>3435285.9527272726</v>
      </c>
      <c r="J175" s="75">
        <v>1928779.6727272726</v>
      </c>
      <c r="K175" s="238">
        <v>0.43853882929424992</v>
      </c>
    </row>
    <row r="176" spans="1:11" x14ac:dyDescent="0.25">
      <c r="A176" s="24" t="s">
        <v>281</v>
      </c>
      <c r="B176" s="13" t="s">
        <v>282</v>
      </c>
      <c r="C176" s="73">
        <v>325</v>
      </c>
      <c r="D176" s="73">
        <v>325</v>
      </c>
      <c r="E176" s="28">
        <v>160662.81818181818</v>
      </c>
      <c r="F176" s="28">
        <v>160337.81818181818</v>
      </c>
      <c r="G176" s="239">
        <v>2.0228700310248849E-3</v>
      </c>
      <c r="H176" s="28">
        <v>325</v>
      </c>
      <c r="I176" s="28">
        <v>409325.63636363635</v>
      </c>
      <c r="J176" s="28">
        <v>409000.63636363635</v>
      </c>
      <c r="K176" s="239">
        <v>7.9398887127430436E-4</v>
      </c>
    </row>
    <row r="177" spans="1:11" x14ac:dyDescent="0.25">
      <c r="A177" s="98" t="s">
        <v>283</v>
      </c>
      <c r="B177" s="13" t="s">
        <v>284</v>
      </c>
      <c r="C177" s="73">
        <v>8142</v>
      </c>
      <c r="D177" s="73">
        <v>8142</v>
      </c>
      <c r="E177" s="28">
        <v>1639313.34</v>
      </c>
      <c r="F177" s="28">
        <v>1631171.34</v>
      </c>
      <c r="G177" s="239">
        <v>4.9667136851335569E-3</v>
      </c>
      <c r="H177" s="253">
        <v>601455.34000000008</v>
      </c>
      <c r="I177" s="28">
        <v>2238626.6800000002</v>
      </c>
      <c r="J177" s="28">
        <v>1637171.34</v>
      </c>
      <c r="K177" s="239">
        <v>0.26867156787392532</v>
      </c>
    </row>
    <row r="178" spans="1:11" x14ac:dyDescent="0.25">
      <c r="A178" s="18" t="s">
        <v>285</v>
      </c>
      <c r="B178" s="13" t="s">
        <v>634</v>
      </c>
      <c r="C178" s="73">
        <v>6385</v>
      </c>
      <c r="D178" s="73">
        <v>6385</v>
      </c>
      <c r="E178" s="28">
        <v>0</v>
      </c>
      <c r="F178" s="28">
        <v>-6385</v>
      </c>
      <c r="G178" s="239" t="s">
        <v>17</v>
      </c>
      <c r="H178" s="253">
        <v>163885</v>
      </c>
      <c r="I178" s="28">
        <v>157500</v>
      </c>
      <c r="J178" s="28">
        <v>-6385</v>
      </c>
      <c r="K178" s="239">
        <v>1.0405396825396824</v>
      </c>
    </row>
    <row r="179" spans="1:11" ht="24.75" x14ac:dyDescent="0.25">
      <c r="A179" s="18" t="s">
        <v>635</v>
      </c>
      <c r="B179" s="13" t="s">
        <v>636</v>
      </c>
      <c r="C179" s="73">
        <v>0</v>
      </c>
      <c r="D179" s="73">
        <v>0</v>
      </c>
      <c r="E179" s="28">
        <v>0</v>
      </c>
      <c r="F179" s="28">
        <v>0</v>
      </c>
      <c r="G179" s="239" t="s">
        <v>17</v>
      </c>
      <c r="H179" s="253">
        <v>50000</v>
      </c>
      <c r="I179" s="28">
        <v>50000</v>
      </c>
      <c r="J179" s="28">
        <v>0</v>
      </c>
      <c r="K179" s="239">
        <v>1</v>
      </c>
    </row>
    <row r="180" spans="1:11" x14ac:dyDescent="0.25">
      <c r="A180" s="24" t="s">
        <v>637</v>
      </c>
      <c r="B180" s="13" t="s">
        <v>638</v>
      </c>
      <c r="C180" s="73">
        <v>96655</v>
      </c>
      <c r="D180" s="73">
        <v>96655</v>
      </c>
      <c r="E180" s="28">
        <v>85700</v>
      </c>
      <c r="F180" s="28">
        <v>-10955</v>
      </c>
      <c r="G180" s="239">
        <v>1.1278296382730455</v>
      </c>
      <c r="H180" s="253">
        <v>201925</v>
      </c>
      <c r="I180" s="28">
        <v>190970</v>
      </c>
      <c r="J180" s="28">
        <v>-10955</v>
      </c>
      <c r="K180" s="239">
        <v>1.0573650311567262</v>
      </c>
    </row>
    <row r="181" spans="1:11" x14ac:dyDescent="0.25">
      <c r="A181" s="24" t="s">
        <v>286</v>
      </c>
      <c r="B181" s="13" t="s">
        <v>287</v>
      </c>
      <c r="C181" s="73">
        <v>108702.48</v>
      </c>
      <c r="D181" s="73">
        <v>108702.48</v>
      </c>
      <c r="E181" s="28">
        <v>56631.818181818177</v>
      </c>
      <c r="F181" s="28">
        <v>-52070.661818181819</v>
      </c>
      <c r="G181" s="239">
        <v>1.9194594750782568</v>
      </c>
      <c r="H181" s="253">
        <v>113876.48</v>
      </c>
      <c r="I181" s="28">
        <v>118863.63636363635</v>
      </c>
      <c r="J181" s="28">
        <v>4987.1563636363571</v>
      </c>
      <c r="K181" s="239">
        <v>0.95804304397705553</v>
      </c>
    </row>
    <row r="182" spans="1:11" x14ac:dyDescent="0.25">
      <c r="A182" s="24" t="s">
        <v>288</v>
      </c>
      <c r="B182" s="13" t="s">
        <v>289</v>
      </c>
      <c r="C182" s="73">
        <v>0</v>
      </c>
      <c r="D182" s="73">
        <v>0</v>
      </c>
      <c r="E182" s="28">
        <v>3000</v>
      </c>
      <c r="F182" s="28">
        <v>3000</v>
      </c>
      <c r="G182" s="239">
        <v>0</v>
      </c>
      <c r="H182" s="28">
        <v>103500</v>
      </c>
      <c r="I182" s="28">
        <v>110000</v>
      </c>
      <c r="J182" s="28">
        <v>6500</v>
      </c>
      <c r="K182" s="239">
        <v>0.94090909090909092</v>
      </c>
    </row>
    <row r="183" spans="1:11" x14ac:dyDescent="0.25">
      <c r="A183" s="24" t="s">
        <v>290</v>
      </c>
      <c r="B183" s="13" t="s">
        <v>291</v>
      </c>
      <c r="C183" s="73">
        <v>8608.2199999999993</v>
      </c>
      <c r="D183" s="73">
        <v>8608.2199999999993</v>
      </c>
      <c r="E183" s="28">
        <v>10000</v>
      </c>
      <c r="F183" s="28">
        <v>1391.7800000000007</v>
      </c>
      <c r="G183" s="239">
        <v>0.86082199999999998</v>
      </c>
      <c r="H183" s="253">
        <v>66797.77</v>
      </c>
      <c r="I183" s="28">
        <v>160000</v>
      </c>
      <c r="J183" s="28">
        <v>93202.23</v>
      </c>
      <c r="K183" s="239">
        <v>0.41748606250000003</v>
      </c>
    </row>
    <row r="184" spans="1:11" x14ac:dyDescent="0.25">
      <c r="A184" s="24"/>
      <c r="B184" s="19"/>
      <c r="C184" s="73"/>
      <c r="D184" s="73"/>
      <c r="E184" s="28"/>
      <c r="F184" s="252"/>
      <c r="G184" s="239"/>
      <c r="H184" s="28"/>
      <c r="I184" s="28"/>
      <c r="J184" s="252"/>
      <c r="K184" s="239"/>
    </row>
    <row r="185" spans="1:11" x14ac:dyDescent="0.25">
      <c r="A185" s="94" t="s">
        <v>292</v>
      </c>
      <c r="B185" s="31" t="s">
        <v>293</v>
      </c>
      <c r="C185" s="95">
        <v>2376801.7000000002</v>
      </c>
      <c r="D185" s="95">
        <v>2376801.7000000002</v>
      </c>
      <c r="E185" s="33">
        <v>92685983.674133316</v>
      </c>
      <c r="F185" s="33">
        <v>90309181.974133313</v>
      </c>
      <c r="G185" s="96">
        <v>2.5643593624213916E-2</v>
      </c>
      <c r="H185" s="33">
        <v>6479526.7000000002</v>
      </c>
      <c r="I185" s="33">
        <v>278402671.02239996</v>
      </c>
      <c r="J185" s="33">
        <v>271923144.32239997</v>
      </c>
      <c r="K185" s="96">
        <v>2.3273938702544506E-2</v>
      </c>
    </row>
    <row r="186" spans="1:11" x14ac:dyDescent="0.25">
      <c r="A186" s="23" t="s">
        <v>294</v>
      </c>
      <c r="B186" s="64" t="s">
        <v>295</v>
      </c>
      <c r="C186" s="74">
        <v>1094864.2</v>
      </c>
      <c r="D186" s="74">
        <v>1094864.2</v>
      </c>
      <c r="E186" s="71">
        <v>1000000</v>
      </c>
      <c r="F186" s="71">
        <v>-94864.199999999953</v>
      </c>
      <c r="G186" s="239">
        <v>1.0948642</v>
      </c>
      <c r="H186" s="76">
        <v>1124864.2</v>
      </c>
      <c r="I186" s="76">
        <v>1000000</v>
      </c>
      <c r="J186" s="71">
        <v>-124864.19999999995</v>
      </c>
      <c r="K186" s="239">
        <v>1.1248642</v>
      </c>
    </row>
    <row r="187" spans="1:11" x14ac:dyDescent="0.25">
      <c r="A187" s="54" t="s">
        <v>296</v>
      </c>
      <c r="B187" s="80" t="s">
        <v>297</v>
      </c>
      <c r="C187" s="74">
        <v>35000</v>
      </c>
      <c r="D187" s="74">
        <v>35000</v>
      </c>
      <c r="E187" s="71">
        <v>0</v>
      </c>
      <c r="F187" s="71">
        <v>-35000</v>
      </c>
      <c r="G187" s="239" t="s">
        <v>17</v>
      </c>
      <c r="H187" s="71">
        <v>65000</v>
      </c>
      <c r="I187" s="71">
        <v>0</v>
      </c>
      <c r="J187" s="71">
        <v>-65000</v>
      </c>
      <c r="K187" s="239" t="s">
        <v>17</v>
      </c>
    </row>
    <row r="188" spans="1:11" x14ac:dyDescent="0.25">
      <c r="A188" s="24" t="s">
        <v>639</v>
      </c>
      <c r="B188" s="13" t="s">
        <v>640</v>
      </c>
      <c r="C188" s="73">
        <v>0</v>
      </c>
      <c r="D188" s="73">
        <v>0</v>
      </c>
      <c r="E188" s="28">
        <v>0</v>
      </c>
      <c r="F188" s="28">
        <v>0</v>
      </c>
      <c r="G188" s="239" t="s">
        <v>17</v>
      </c>
      <c r="H188" s="28">
        <v>0</v>
      </c>
      <c r="I188" s="28">
        <v>0</v>
      </c>
      <c r="J188" s="28">
        <v>0</v>
      </c>
      <c r="K188" s="239" t="s">
        <v>17</v>
      </c>
    </row>
    <row r="189" spans="1:11" x14ac:dyDescent="0.25">
      <c r="A189" s="24" t="s">
        <v>298</v>
      </c>
      <c r="B189" s="13" t="s">
        <v>299</v>
      </c>
      <c r="C189" s="73">
        <v>35000</v>
      </c>
      <c r="D189" s="73">
        <v>35000</v>
      </c>
      <c r="E189" s="28">
        <v>0</v>
      </c>
      <c r="F189" s="28">
        <v>-35000</v>
      </c>
      <c r="G189" s="239" t="s">
        <v>17</v>
      </c>
      <c r="H189" s="28">
        <v>65000</v>
      </c>
      <c r="I189" s="28">
        <v>0</v>
      </c>
      <c r="J189" s="28">
        <v>-65000</v>
      </c>
      <c r="K189" s="239" t="s">
        <v>17</v>
      </c>
    </row>
    <row r="190" spans="1:11" ht="24.75" x14ac:dyDescent="0.25">
      <c r="A190" s="84" t="s">
        <v>641</v>
      </c>
      <c r="B190" s="80" t="s">
        <v>642</v>
      </c>
      <c r="C190" s="74">
        <v>1059864.2</v>
      </c>
      <c r="D190" s="74">
        <v>1059864.2</v>
      </c>
      <c r="E190" s="75">
        <v>1000000</v>
      </c>
      <c r="F190" s="28">
        <v>-59864.199999999953</v>
      </c>
      <c r="G190" s="239">
        <v>1.0598642</v>
      </c>
      <c r="H190" s="75">
        <v>1059864.2</v>
      </c>
      <c r="I190" s="75">
        <v>1000000</v>
      </c>
      <c r="J190" s="28">
        <v>-59864.199999999953</v>
      </c>
      <c r="K190" s="239">
        <v>1.0598642</v>
      </c>
    </row>
    <row r="191" spans="1:11" ht="24.75" x14ac:dyDescent="0.25">
      <c r="A191" s="18" t="s">
        <v>643</v>
      </c>
      <c r="B191" s="13" t="s">
        <v>642</v>
      </c>
      <c r="C191" s="73">
        <v>1059864.2</v>
      </c>
      <c r="D191" s="73">
        <v>1059864.2</v>
      </c>
      <c r="E191" s="28">
        <v>1000000</v>
      </c>
      <c r="F191" s="28">
        <v>-59864.199999999953</v>
      </c>
      <c r="G191" s="239">
        <v>1.0598642</v>
      </c>
      <c r="H191" s="28">
        <v>1059864.2</v>
      </c>
      <c r="I191" s="28">
        <v>1000000</v>
      </c>
      <c r="J191" s="28">
        <v>-59864.199999999953</v>
      </c>
      <c r="K191" s="239">
        <v>1.0598642</v>
      </c>
    </row>
    <row r="192" spans="1:11" x14ac:dyDescent="0.25">
      <c r="A192" s="54" t="s">
        <v>300</v>
      </c>
      <c r="B192" s="64" t="s">
        <v>301</v>
      </c>
      <c r="C192" s="323">
        <v>1281937.5</v>
      </c>
      <c r="D192" s="323">
        <v>1281937.5</v>
      </c>
      <c r="E192" s="75">
        <v>433695.83413333329</v>
      </c>
      <c r="F192" s="75">
        <v>-848241.66586666671</v>
      </c>
      <c r="G192" s="324">
        <v>2.9558446245206209</v>
      </c>
      <c r="H192" s="75">
        <v>5354662.5</v>
      </c>
      <c r="I192" s="75">
        <v>3645807.5024000006</v>
      </c>
      <c r="J192" s="75">
        <v>-1708854.9975999994</v>
      </c>
      <c r="K192" s="324">
        <v>1.4687178345195342</v>
      </c>
    </row>
    <row r="193" spans="1:11" x14ac:dyDescent="0.25">
      <c r="A193" s="318" t="s">
        <v>302</v>
      </c>
      <c r="B193" s="319" t="s">
        <v>303</v>
      </c>
      <c r="C193" s="325">
        <v>1281937.5</v>
      </c>
      <c r="D193" s="325">
        <v>1281937.5</v>
      </c>
      <c r="E193" s="326">
        <v>433695.83413333329</v>
      </c>
      <c r="F193" s="326">
        <v>-848241.66586666671</v>
      </c>
      <c r="G193" s="327">
        <v>2.9558446245206209</v>
      </c>
      <c r="H193" s="326">
        <v>5354662.5</v>
      </c>
      <c r="I193" s="326">
        <v>3645807.5024000006</v>
      </c>
      <c r="J193" s="326">
        <v>-1708854.9975999994</v>
      </c>
      <c r="K193" s="327">
        <v>1.4687178345195342</v>
      </c>
    </row>
    <row r="194" spans="1:11" ht="24.75" x14ac:dyDescent="0.25">
      <c r="A194" s="54" t="s">
        <v>304</v>
      </c>
      <c r="B194" s="64" t="s">
        <v>305</v>
      </c>
      <c r="C194" s="74">
        <v>0</v>
      </c>
      <c r="D194" s="74">
        <v>0</v>
      </c>
      <c r="E194" s="75">
        <v>91252287.839999989</v>
      </c>
      <c r="F194" s="75">
        <v>91252287.839999989</v>
      </c>
      <c r="G194" s="324">
        <v>0</v>
      </c>
      <c r="H194" s="75">
        <v>0</v>
      </c>
      <c r="I194" s="75">
        <v>273756863.51999998</v>
      </c>
      <c r="J194" s="75">
        <v>273756863.51999998</v>
      </c>
      <c r="K194" s="324">
        <v>0</v>
      </c>
    </row>
    <row r="195" spans="1:11" ht="24.75" x14ac:dyDescent="0.25">
      <c r="A195" s="320" t="s">
        <v>306</v>
      </c>
      <c r="B195" s="321" t="s">
        <v>307</v>
      </c>
      <c r="C195" s="325">
        <v>0</v>
      </c>
      <c r="D195" s="325">
        <v>0</v>
      </c>
      <c r="E195" s="328">
        <v>91252287.839999989</v>
      </c>
      <c r="F195" s="328">
        <v>91252287.839999989</v>
      </c>
      <c r="G195" s="329">
        <v>0</v>
      </c>
      <c r="H195" s="328">
        <v>0</v>
      </c>
      <c r="I195" s="328">
        <v>273756863.51999998</v>
      </c>
      <c r="J195" s="328">
        <v>273756863.51999998</v>
      </c>
      <c r="K195" s="329">
        <v>0</v>
      </c>
    </row>
    <row r="196" spans="1:11" x14ac:dyDescent="0.25">
      <c r="A196" s="7"/>
      <c r="B196" s="19"/>
      <c r="C196" s="73"/>
      <c r="D196" s="73"/>
      <c r="E196" s="99"/>
      <c r="F196" s="254"/>
      <c r="G196" s="255"/>
      <c r="H196" s="99"/>
      <c r="I196" s="99"/>
      <c r="J196" s="254"/>
      <c r="K196" s="255"/>
    </row>
    <row r="197" spans="1:11" x14ac:dyDescent="0.25">
      <c r="A197" s="94"/>
      <c r="B197" s="31" t="s">
        <v>308</v>
      </c>
      <c r="C197" s="95">
        <v>114276762.5</v>
      </c>
      <c r="D197" s="95">
        <v>125597264.55000001</v>
      </c>
      <c r="E197" s="33">
        <v>238121998.38972843</v>
      </c>
      <c r="F197" s="33">
        <v>123845235.88972843</v>
      </c>
      <c r="G197" s="96">
        <v>0.47990846403433096</v>
      </c>
      <c r="H197" s="256">
        <v>323067996.88</v>
      </c>
      <c r="I197" s="33">
        <v>699628634.61859679</v>
      </c>
      <c r="J197" s="33">
        <v>376560637.7385968</v>
      </c>
      <c r="K197" s="96">
        <v>0.46177068932594623</v>
      </c>
    </row>
    <row r="198" spans="1:11" x14ac:dyDescent="0.25">
      <c r="A198" s="7"/>
      <c r="B198" s="9"/>
      <c r="C198" s="73"/>
      <c r="D198" s="73"/>
      <c r="E198" s="100"/>
      <c r="F198" s="257"/>
      <c r="G198" s="258"/>
      <c r="H198" s="100"/>
      <c r="I198" s="100"/>
      <c r="J198" s="257"/>
      <c r="K198" s="258"/>
    </row>
    <row r="199" spans="1:11" x14ac:dyDescent="0.25">
      <c r="A199" s="23"/>
      <c r="B199" s="9" t="s">
        <v>644</v>
      </c>
      <c r="C199" s="70">
        <v>5000</v>
      </c>
      <c r="D199" s="70">
        <v>5000</v>
      </c>
      <c r="E199" s="101">
        <v>6478100</v>
      </c>
      <c r="F199" s="101">
        <v>6473100</v>
      </c>
      <c r="G199" s="238">
        <v>7.7183124681619612E-4</v>
      </c>
      <c r="H199" s="101">
        <v>13047098.460000001</v>
      </c>
      <c r="I199" s="101">
        <v>19434300</v>
      </c>
      <c r="J199" s="101">
        <v>6387201.5399999991</v>
      </c>
      <c r="K199" s="238">
        <v>0.67134388478103157</v>
      </c>
    </row>
    <row r="200" spans="1:11" x14ac:dyDescent="0.25">
      <c r="A200" s="102" t="s">
        <v>309</v>
      </c>
      <c r="B200" s="13" t="s">
        <v>645</v>
      </c>
      <c r="C200" s="15">
        <v>0</v>
      </c>
      <c r="D200" s="15">
        <v>0</v>
      </c>
      <c r="E200" s="28">
        <v>6203100</v>
      </c>
      <c r="F200" s="28">
        <v>6203100</v>
      </c>
      <c r="G200" s="239">
        <v>0</v>
      </c>
      <c r="H200" s="28">
        <v>13042098.460000001</v>
      </c>
      <c r="I200" s="28">
        <v>18609300</v>
      </c>
      <c r="J200" s="28">
        <v>5567201.5399999991</v>
      </c>
      <c r="K200" s="239">
        <v>0.70083767041210587</v>
      </c>
    </row>
    <row r="201" spans="1:11" x14ac:dyDescent="0.25">
      <c r="A201" s="102" t="s">
        <v>310</v>
      </c>
      <c r="B201" s="13" t="s">
        <v>646</v>
      </c>
      <c r="C201" s="15">
        <v>0</v>
      </c>
      <c r="D201" s="15">
        <v>0</v>
      </c>
      <c r="E201" s="28">
        <v>275000</v>
      </c>
      <c r="F201" s="28">
        <v>275000</v>
      </c>
      <c r="G201" s="239">
        <v>0</v>
      </c>
      <c r="H201" s="28">
        <v>0</v>
      </c>
      <c r="I201" s="28">
        <v>825000</v>
      </c>
      <c r="J201" s="28">
        <v>825000</v>
      </c>
      <c r="K201" s="239">
        <v>0</v>
      </c>
    </row>
    <row r="202" spans="1:11" x14ac:dyDescent="0.25">
      <c r="A202" s="322" t="s">
        <v>647</v>
      </c>
      <c r="B202" s="13" t="s">
        <v>648</v>
      </c>
      <c r="C202" s="15">
        <v>5000</v>
      </c>
      <c r="D202" s="15">
        <v>5000</v>
      </c>
      <c r="E202" s="77">
        <v>0</v>
      </c>
      <c r="F202" s="28">
        <v>-5000</v>
      </c>
      <c r="G202" s="239" t="s">
        <v>17</v>
      </c>
      <c r="H202" s="28">
        <v>5000</v>
      </c>
      <c r="I202" s="28">
        <v>0</v>
      </c>
      <c r="J202" s="28">
        <v>-5000</v>
      </c>
      <c r="K202" s="239" t="s">
        <v>17</v>
      </c>
    </row>
    <row r="203" spans="1:11" x14ac:dyDescent="0.25">
      <c r="A203" s="102"/>
      <c r="B203" s="19"/>
      <c r="C203" s="123"/>
      <c r="D203" s="123"/>
      <c r="E203" s="77"/>
      <c r="F203" s="259"/>
      <c r="G203" s="258"/>
      <c r="H203" s="77"/>
      <c r="I203" s="77"/>
      <c r="J203" s="259"/>
      <c r="K203" s="258"/>
    </row>
    <row r="204" spans="1:11" x14ac:dyDescent="0.25">
      <c r="A204" s="94"/>
      <c r="B204" s="31" t="s">
        <v>311</v>
      </c>
      <c r="C204" s="95">
        <v>114281762.5</v>
      </c>
      <c r="D204" s="95">
        <v>125602264.55000001</v>
      </c>
      <c r="E204" s="33">
        <v>244600098.38972843</v>
      </c>
      <c r="F204" s="33">
        <v>130318335.88972843</v>
      </c>
      <c r="G204" s="96">
        <v>0.46721879202972172</v>
      </c>
      <c r="H204" s="33">
        <v>336115095.34000003</v>
      </c>
      <c r="I204" s="33">
        <v>719062934.61859679</v>
      </c>
      <c r="J204" s="33">
        <v>382947839.27859676</v>
      </c>
      <c r="K204" s="96">
        <v>0.46743487830906094</v>
      </c>
    </row>
    <row r="205" spans="1:11" x14ac:dyDescent="0.25">
      <c r="A205" s="7"/>
      <c r="B205" s="19"/>
      <c r="C205" s="73"/>
      <c r="D205" s="73"/>
      <c r="E205" s="77"/>
      <c r="F205" s="259"/>
      <c r="G205" s="258"/>
      <c r="H205" s="77"/>
      <c r="I205" s="77"/>
      <c r="J205" s="259"/>
      <c r="K205" s="258"/>
    </row>
    <row r="206" spans="1:11" x14ac:dyDescent="0.25">
      <c r="A206" s="94" t="s">
        <v>312</v>
      </c>
      <c r="B206" s="31" t="s">
        <v>314</v>
      </c>
      <c r="C206" s="330">
        <v>868815.91</v>
      </c>
      <c r="D206" s="330">
        <v>868815.91</v>
      </c>
      <c r="E206" s="33">
        <v>12002274.27530303</v>
      </c>
      <c r="F206" s="33">
        <v>9913608.3653030302</v>
      </c>
      <c r="G206" s="96">
        <v>7.238760672114905E-2</v>
      </c>
      <c r="H206" s="33">
        <v>17516565.289999999</v>
      </c>
      <c r="I206" s="33">
        <v>23315375.972272724</v>
      </c>
      <c r="J206" s="33">
        <v>5798810.6822727248</v>
      </c>
      <c r="K206" s="96">
        <v>0.75128813324010613</v>
      </c>
    </row>
    <row r="207" spans="1:11" x14ac:dyDescent="0.25">
      <c r="A207" s="103" t="s">
        <v>313</v>
      </c>
      <c r="B207" s="104" t="s">
        <v>314</v>
      </c>
      <c r="C207" s="70">
        <v>868815.91</v>
      </c>
      <c r="D207" s="70">
        <v>868815.91</v>
      </c>
      <c r="E207" s="71">
        <v>10782424.27530303</v>
      </c>
      <c r="F207" s="260">
        <v>9913608.3653030302</v>
      </c>
      <c r="G207" s="238">
        <v>8.0577047222117656E-2</v>
      </c>
      <c r="H207" s="72">
        <v>17516565.289999999</v>
      </c>
      <c r="I207" s="72">
        <v>22095525.972272724</v>
      </c>
      <c r="J207" s="260">
        <v>4578960.6822727248</v>
      </c>
      <c r="K207" s="238">
        <v>0.79276525537256815</v>
      </c>
    </row>
    <row r="208" spans="1:11" x14ac:dyDescent="0.25">
      <c r="A208" s="105" t="s">
        <v>315</v>
      </c>
      <c r="B208" s="55" t="s">
        <v>316</v>
      </c>
      <c r="C208" s="70">
        <v>782439.91</v>
      </c>
      <c r="D208" s="70">
        <v>782439.91</v>
      </c>
      <c r="E208" s="71">
        <v>5403691.0303030303</v>
      </c>
      <c r="F208" s="260">
        <v>4621251.1203030301</v>
      </c>
      <c r="G208" s="238">
        <v>0.14479730717618805</v>
      </c>
      <c r="H208" s="106">
        <v>10931626.600000001</v>
      </c>
      <c r="I208" s="106">
        <v>13223625.727272727</v>
      </c>
      <c r="J208" s="260">
        <v>2291999.1272727251</v>
      </c>
      <c r="K208" s="238">
        <v>0.82667392630860304</v>
      </c>
    </row>
    <row r="209" spans="1:11" x14ac:dyDescent="0.25">
      <c r="A209" s="107" t="s">
        <v>317</v>
      </c>
      <c r="B209" s="108" t="s">
        <v>318</v>
      </c>
      <c r="C209" s="15">
        <v>0</v>
      </c>
      <c r="D209" s="15">
        <v>0</v>
      </c>
      <c r="E209" s="261">
        <v>0</v>
      </c>
      <c r="F209" s="262">
        <v>0</v>
      </c>
      <c r="G209" s="239" t="s">
        <v>17</v>
      </c>
      <c r="H209" s="261">
        <v>173420</v>
      </c>
      <c r="I209" s="261">
        <v>0</v>
      </c>
      <c r="J209" s="262">
        <v>-173420</v>
      </c>
      <c r="K209" s="239" t="s">
        <v>17</v>
      </c>
    </row>
    <row r="210" spans="1:11" x14ac:dyDescent="0.25">
      <c r="A210" s="102" t="s">
        <v>319</v>
      </c>
      <c r="B210" s="109" t="s">
        <v>568</v>
      </c>
      <c r="C210" s="123">
        <v>693657.1</v>
      </c>
      <c r="D210" s="123">
        <v>693657.1</v>
      </c>
      <c r="E210" s="79">
        <v>1558936.3636363635</v>
      </c>
      <c r="F210" s="262">
        <v>865279.26363636355</v>
      </c>
      <c r="G210" s="239">
        <v>0.44495536583801309</v>
      </c>
      <c r="H210" s="79">
        <v>1226509.23</v>
      </c>
      <c r="I210" s="79">
        <v>2917872.7272727271</v>
      </c>
      <c r="J210" s="79">
        <v>1691363.4972727271</v>
      </c>
      <c r="K210" s="239">
        <v>0.42034363546294623</v>
      </c>
    </row>
    <row r="211" spans="1:11" x14ac:dyDescent="0.25">
      <c r="A211" s="24" t="s">
        <v>320</v>
      </c>
      <c r="B211" s="109" t="s">
        <v>321</v>
      </c>
      <c r="C211" s="123">
        <v>82600</v>
      </c>
      <c r="D211" s="123">
        <v>82600</v>
      </c>
      <c r="E211" s="79">
        <v>2966666.6666666665</v>
      </c>
      <c r="F211" s="79">
        <v>2884066.6666666665</v>
      </c>
      <c r="G211" s="239">
        <v>2.7842696629213484E-2</v>
      </c>
      <c r="H211" s="79">
        <v>3237780.35</v>
      </c>
      <c r="I211" s="79">
        <v>9155000</v>
      </c>
      <c r="J211" s="79">
        <v>5917219.6500000004</v>
      </c>
      <c r="K211" s="239">
        <v>0.35366251774986346</v>
      </c>
    </row>
    <row r="212" spans="1:11" x14ac:dyDescent="0.25">
      <c r="A212" s="24" t="s">
        <v>322</v>
      </c>
      <c r="B212" s="109" t="s">
        <v>323</v>
      </c>
      <c r="C212" s="123">
        <v>6182.81</v>
      </c>
      <c r="D212" s="123">
        <v>6182.81</v>
      </c>
      <c r="E212" s="79">
        <v>329002</v>
      </c>
      <c r="F212" s="79">
        <v>322819.19</v>
      </c>
      <c r="G212" s="239">
        <v>1.8792621321450934E-2</v>
      </c>
      <c r="H212" s="79">
        <v>36862.81</v>
      </c>
      <c r="I212" s="79">
        <v>498003</v>
      </c>
      <c r="J212" s="79">
        <v>461140.19</v>
      </c>
      <c r="K212" s="239">
        <v>7.4021260916098897E-2</v>
      </c>
    </row>
    <row r="213" spans="1:11" x14ac:dyDescent="0.25">
      <c r="A213" s="24" t="s">
        <v>324</v>
      </c>
      <c r="B213" s="109" t="s">
        <v>325</v>
      </c>
      <c r="C213" s="15">
        <v>0</v>
      </c>
      <c r="D213" s="15">
        <v>0</v>
      </c>
      <c r="E213" s="79">
        <v>0</v>
      </c>
      <c r="F213" s="79">
        <v>0</v>
      </c>
      <c r="G213" s="239" t="s">
        <v>17</v>
      </c>
      <c r="H213" s="79">
        <v>2431055.2200000002</v>
      </c>
      <c r="I213" s="79">
        <v>0</v>
      </c>
      <c r="J213" s="79">
        <v>-2431055.2200000002</v>
      </c>
      <c r="K213" s="239" t="s">
        <v>17</v>
      </c>
    </row>
    <row r="214" spans="1:11" x14ac:dyDescent="0.25">
      <c r="A214" s="24" t="s">
        <v>326</v>
      </c>
      <c r="B214" s="109" t="s">
        <v>327</v>
      </c>
      <c r="C214" s="15">
        <v>0</v>
      </c>
      <c r="D214" s="15">
        <v>0</v>
      </c>
      <c r="E214" s="79">
        <v>134430</v>
      </c>
      <c r="F214" s="79">
        <v>134430</v>
      </c>
      <c r="G214" s="239">
        <v>0</v>
      </c>
      <c r="H214" s="79">
        <v>0</v>
      </c>
      <c r="I214" s="79">
        <v>134430</v>
      </c>
      <c r="J214" s="79">
        <v>134430</v>
      </c>
      <c r="K214" s="239">
        <v>0</v>
      </c>
    </row>
    <row r="215" spans="1:11" x14ac:dyDescent="0.25">
      <c r="A215" s="24" t="s">
        <v>328</v>
      </c>
      <c r="B215" s="109" t="s">
        <v>329</v>
      </c>
      <c r="C215" s="15">
        <v>0</v>
      </c>
      <c r="D215" s="15">
        <v>0</v>
      </c>
      <c r="E215" s="79">
        <v>414656</v>
      </c>
      <c r="F215" s="79">
        <v>414656</v>
      </c>
      <c r="G215" s="239">
        <v>0</v>
      </c>
      <c r="H215" s="79">
        <v>3825998.99</v>
      </c>
      <c r="I215" s="79">
        <v>518320</v>
      </c>
      <c r="J215" s="79">
        <v>-3307678.99</v>
      </c>
      <c r="K215" s="239">
        <v>7.3815384125636676</v>
      </c>
    </row>
    <row r="216" spans="1:11" x14ac:dyDescent="0.25">
      <c r="A216" s="54" t="s">
        <v>330</v>
      </c>
      <c r="B216" s="104" t="s">
        <v>331</v>
      </c>
      <c r="C216" s="70">
        <v>86376</v>
      </c>
      <c r="D216" s="70">
        <v>86376</v>
      </c>
      <c r="E216" s="71">
        <v>80537.744999999995</v>
      </c>
      <c r="F216" s="71">
        <v>-5838.2550000000047</v>
      </c>
      <c r="G216" s="238">
        <v>1.072490917146985</v>
      </c>
      <c r="H216" s="71">
        <v>394554.78</v>
      </c>
      <c r="I216" s="71">
        <v>296713.745</v>
      </c>
      <c r="J216" s="71">
        <v>-97841.035000000033</v>
      </c>
      <c r="K216" s="238">
        <v>1.3297489133845148</v>
      </c>
    </row>
    <row r="217" spans="1:11" x14ac:dyDescent="0.25">
      <c r="A217" s="18" t="s">
        <v>332</v>
      </c>
      <c r="B217" s="110" t="s">
        <v>333</v>
      </c>
      <c r="C217" s="73">
        <v>54752</v>
      </c>
      <c r="D217" s="73">
        <v>54752</v>
      </c>
      <c r="E217" s="77">
        <v>0</v>
      </c>
      <c r="F217" s="77">
        <v>-54752</v>
      </c>
      <c r="G217" s="239" t="s">
        <v>17</v>
      </c>
      <c r="H217" s="77">
        <v>362930.78</v>
      </c>
      <c r="I217" s="77">
        <v>72500</v>
      </c>
      <c r="J217" s="77">
        <v>-290430.78000000003</v>
      </c>
      <c r="K217" s="239">
        <v>5.0059417931034487</v>
      </c>
    </row>
    <row r="218" spans="1:11" x14ac:dyDescent="0.25">
      <c r="A218" s="18" t="s">
        <v>334</v>
      </c>
      <c r="B218" s="110" t="s">
        <v>335</v>
      </c>
      <c r="C218" s="73">
        <v>31624</v>
      </c>
      <c r="D218" s="73">
        <v>31624</v>
      </c>
      <c r="E218" s="79">
        <v>80537.744999999995</v>
      </c>
      <c r="F218" s="77">
        <v>48913.744999999995</v>
      </c>
      <c r="G218" s="240">
        <v>0.3926606090100983</v>
      </c>
      <c r="H218" s="79">
        <v>31624</v>
      </c>
      <c r="I218" s="79">
        <v>224213.745</v>
      </c>
      <c r="J218" s="77">
        <v>192589.745</v>
      </c>
      <c r="K218" s="240">
        <v>0.14104398461387815</v>
      </c>
    </row>
    <row r="219" spans="1:11" ht="24" x14ac:dyDescent="0.25">
      <c r="A219" s="57" t="s">
        <v>336</v>
      </c>
      <c r="B219" s="55" t="s">
        <v>337</v>
      </c>
      <c r="C219" s="74">
        <v>0</v>
      </c>
      <c r="D219" s="74">
        <v>0</v>
      </c>
      <c r="E219" s="76">
        <v>1166666.6666666667</v>
      </c>
      <c r="F219" s="75">
        <v>1166666.6666666667</v>
      </c>
      <c r="G219" s="240">
        <v>0</v>
      </c>
      <c r="H219" s="75">
        <v>4975463.17</v>
      </c>
      <c r="I219" s="75">
        <v>3500000</v>
      </c>
      <c r="J219" s="75">
        <v>-1475463.17</v>
      </c>
      <c r="K219" s="240">
        <v>1.4215609057142857</v>
      </c>
    </row>
    <row r="220" spans="1:11" x14ac:dyDescent="0.25">
      <c r="A220" s="18" t="s">
        <v>338</v>
      </c>
      <c r="B220" s="110" t="s">
        <v>339</v>
      </c>
      <c r="C220" s="73">
        <v>0</v>
      </c>
      <c r="D220" s="73">
        <v>0</v>
      </c>
      <c r="E220" s="79">
        <v>1166666.6666666667</v>
      </c>
      <c r="F220" s="79">
        <v>1166666.6666666667</v>
      </c>
      <c r="G220" s="240">
        <v>0</v>
      </c>
      <c r="H220" s="79">
        <v>4975463.17</v>
      </c>
      <c r="I220" s="79">
        <v>3500000</v>
      </c>
      <c r="J220" s="79">
        <v>-1475463.17</v>
      </c>
      <c r="K220" s="240">
        <v>1.4215609057142857</v>
      </c>
    </row>
    <row r="221" spans="1:11" x14ac:dyDescent="0.25">
      <c r="A221" s="57" t="s">
        <v>340</v>
      </c>
      <c r="B221" s="55" t="s">
        <v>341</v>
      </c>
      <c r="C221" s="70">
        <v>0</v>
      </c>
      <c r="D221" s="70">
        <v>0</v>
      </c>
      <c r="E221" s="72">
        <v>3966528.8333333335</v>
      </c>
      <c r="F221" s="71">
        <v>3966528.8333333335</v>
      </c>
      <c r="G221" s="238">
        <v>0</v>
      </c>
      <c r="H221" s="75">
        <v>1214920.74</v>
      </c>
      <c r="I221" s="72">
        <v>4910186.5</v>
      </c>
      <c r="J221" s="71">
        <v>3695265.76</v>
      </c>
      <c r="K221" s="238">
        <v>0.24742863432987727</v>
      </c>
    </row>
    <row r="222" spans="1:11" ht="24.75" x14ac:dyDescent="0.25">
      <c r="A222" s="18" t="s">
        <v>342</v>
      </c>
      <c r="B222" s="111" t="s">
        <v>343</v>
      </c>
      <c r="C222" s="15">
        <v>0</v>
      </c>
      <c r="D222" s="15">
        <v>0</v>
      </c>
      <c r="E222" s="79">
        <v>1348000</v>
      </c>
      <c r="F222" s="71">
        <v>1348000</v>
      </c>
      <c r="G222" s="239">
        <v>0</v>
      </c>
      <c r="H222" s="79">
        <v>1160000</v>
      </c>
      <c r="I222" s="79">
        <v>1404000</v>
      </c>
      <c r="J222" s="79">
        <v>244000</v>
      </c>
      <c r="K222" s="239">
        <v>0.8262108262108262</v>
      </c>
    </row>
    <row r="223" spans="1:11" ht="24.75" x14ac:dyDescent="0.25">
      <c r="A223" s="18" t="s">
        <v>344</v>
      </c>
      <c r="B223" s="111" t="s">
        <v>345</v>
      </c>
      <c r="C223" s="15">
        <v>0</v>
      </c>
      <c r="D223" s="15">
        <v>0</v>
      </c>
      <c r="E223" s="79">
        <v>1446666.6666666667</v>
      </c>
      <c r="F223" s="71">
        <v>1446666.6666666667</v>
      </c>
      <c r="G223" s="239">
        <v>0</v>
      </c>
      <c r="H223" s="79">
        <v>0</v>
      </c>
      <c r="I223" s="79">
        <v>1446666.6666666667</v>
      </c>
      <c r="J223" s="79">
        <v>1446666.6666666667</v>
      </c>
      <c r="K223" s="239">
        <v>0</v>
      </c>
    </row>
    <row r="224" spans="1:11" x14ac:dyDescent="0.25">
      <c r="A224" s="18" t="s">
        <v>346</v>
      </c>
      <c r="B224" s="111" t="s">
        <v>347</v>
      </c>
      <c r="C224" s="15">
        <v>0</v>
      </c>
      <c r="D224" s="15">
        <v>0</v>
      </c>
      <c r="E224" s="79">
        <v>644662.16666666663</v>
      </c>
      <c r="F224" s="77">
        <v>644662.16666666663</v>
      </c>
      <c r="G224" s="239">
        <v>0</v>
      </c>
      <c r="H224" s="79">
        <v>0</v>
      </c>
      <c r="I224" s="79">
        <v>1302319.8333333333</v>
      </c>
      <c r="J224" s="77">
        <v>1302319.8333333333</v>
      </c>
      <c r="K224" s="239">
        <v>0</v>
      </c>
    </row>
    <row r="225" spans="1:11" x14ac:dyDescent="0.25">
      <c r="A225" s="18" t="s">
        <v>348</v>
      </c>
      <c r="B225" s="111" t="s">
        <v>349</v>
      </c>
      <c r="C225" s="15">
        <v>0</v>
      </c>
      <c r="D225" s="15">
        <v>0</v>
      </c>
      <c r="E225" s="79">
        <v>0</v>
      </c>
      <c r="F225" s="77">
        <v>0</v>
      </c>
      <c r="G225" s="239" t="s">
        <v>17</v>
      </c>
      <c r="H225" s="79">
        <v>54920.74</v>
      </c>
      <c r="I225" s="79">
        <v>55000</v>
      </c>
      <c r="J225" s="77">
        <v>79.260000000002037</v>
      </c>
      <c r="K225" s="239">
        <v>0.99855890909090905</v>
      </c>
    </row>
    <row r="226" spans="1:11" x14ac:dyDescent="0.25">
      <c r="A226" s="18" t="s">
        <v>350</v>
      </c>
      <c r="B226" s="111" t="s">
        <v>351</v>
      </c>
      <c r="C226" s="15">
        <v>0</v>
      </c>
      <c r="D226" s="15">
        <v>0</v>
      </c>
      <c r="E226" s="79">
        <v>527200</v>
      </c>
      <c r="F226" s="79">
        <v>527200</v>
      </c>
      <c r="G226" s="239">
        <v>0</v>
      </c>
      <c r="H226" s="79">
        <v>0</v>
      </c>
      <c r="I226" s="79">
        <v>702200</v>
      </c>
      <c r="J226" s="79">
        <v>702200</v>
      </c>
      <c r="K226" s="239">
        <v>0</v>
      </c>
    </row>
    <row r="227" spans="1:11" x14ac:dyDescent="0.25">
      <c r="A227" s="57" t="s">
        <v>352</v>
      </c>
      <c r="B227" s="112" t="s">
        <v>353</v>
      </c>
      <c r="C227" s="74">
        <v>0</v>
      </c>
      <c r="D227" s="74">
        <v>0</v>
      </c>
      <c r="E227" s="76">
        <v>165000</v>
      </c>
      <c r="F227" s="75">
        <v>165000</v>
      </c>
      <c r="G227" s="238">
        <v>0</v>
      </c>
      <c r="H227" s="75">
        <v>0</v>
      </c>
      <c r="I227" s="74">
        <v>165000</v>
      </c>
      <c r="J227" s="75">
        <v>165000</v>
      </c>
      <c r="K227" s="238">
        <v>0</v>
      </c>
    </row>
    <row r="228" spans="1:11" x14ac:dyDescent="0.25">
      <c r="A228" s="18" t="s">
        <v>354</v>
      </c>
      <c r="B228" s="109" t="s">
        <v>355</v>
      </c>
      <c r="C228" s="73"/>
      <c r="D228" s="73"/>
      <c r="E228" s="77">
        <v>165000</v>
      </c>
      <c r="F228" s="77">
        <v>165000</v>
      </c>
      <c r="G228" s="239">
        <v>0</v>
      </c>
      <c r="H228" s="77">
        <v>0</v>
      </c>
      <c r="I228" s="77">
        <v>165000</v>
      </c>
      <c r="J228" s="77">
        <v>165000</v>
      </c>
      <c r="K228" s="239">
        <v>0</v>
      </c>
    </row>
    <row r="229" spans="1:11" x14ac:dyDescent="0.25">
      <c r="A229" s="84" t="s">
        <v>356</v>
      </c>
      <c r="B229" s="113" t="s">
        <v>357</v>
      </c>
      <c r="C229" s="70">
        <v>0</v>
      </c>
      <c r="D229" s="70">
        <v>0</v>
      </c>
      <c r="E229" s="72">
        <v>1219850</v>
      </c>
      <c r="F229" s="71">
        <v>1219850</v>
      </c>
      <c r="G229" s="238">
        <v>0</v>
      </c>
      <c r="H229" s="75">
        <v>0</v>
      </c>
      <c r="I229" s="72">
        <v>1219850</v>
      </c>
      <c r="J229" s="71">
        <v>1219850</v>
      </c>
      <c r="K229" s="238">
        <v>0</v>
      </c>
    </row>
    <row r="230" spans="1:11" ht="24" x14ac:dyDescent="0.25">
      <c r="A230" s="18" t="s">
        <v>358</v>
      </c>
      <c r="B230" s="109" t="s">
        <v>359</v>
      </c>
      <c r="C230" s="15">
        <v>0</v>
      </c>
      <c r="D230" s="15">
        <v>0</v>
      </c>
      <c r="E230" s="77">
        <v>1219850</v>
      </c>
      <c r="F230" s="77">
        <v>1219850</v>
      </c>
      <c r="G230" s="239">
        <v>0</v>
      </c>
      <c r="H230" s="77">
        <v>0</v>
      </c>
      <c r="I230" s="77">
        <v>1219850</v>
      </c>
      <c r="J230" s="77">
        <v>1219850</v>
      </c>
      <c r="K230" s="239">
        <v>0</v>
      </c>
    </row>
    <row r="231" spans="1:11" x14ac:dyDescent="0.25">
      <c r="A231" s="54"/>
      <c r="B231" s="114"/>
      <c r="C231" s="70"/>
      <c r="D231" s="70"/>
      <c r="E231" s="77"/>
      <c r="F231" s="77"/>
      <c r="G231" s="255"/>
      <c r="H231" s="77"/>
      <c r="I231" s="77"/>
      <c r="J231" s="77"/>
      <c r="K231" s="255"/>
    </row>
    <row r="232" spans="1:11" x14ac:dyDescent="0.25">
      <c r="A232" s="115" t="s">
        <v>360</v>
      </c>
      <c r="B232" s="115" t="s">
        <v>361</v>
      </c>
      <c r="C232" s="116">
        <v>764614.23</v>
      </c>
      <c r="D232" s="116">
        <v>764614.23</v>
      </c>
      <c r="E232" s="117">
        <v>8172070.916666667</v>
      </c>
      <c r="F232" s="34">
        <v>7407456.6866666675</v>
      </c>
      <c r="G232" s="96">
        <v>9.3564316535799344E-2</v>
      </c>
      <c r="H232" s="117">
        <v>1847467.06</v>
      </c>
      <c r="I232" s="117">
        <v>9634607.4166666679</v>
      </c>
      <c r="J232" s="34">
        <v>7787140.3566666674</v>
      </c>
      <c r="K232" s="96">
        <v>0.1917532266861349</v>
      </c>
    </row>
    <row r="233" spans="1:11" ht="24.75" x14ac:dyDescent="0.25">
      <c r="A233" s="331" t="s">
        <v>362</v>
      </c>
      <c r="B233" s="332" t="s">
        <v>363</v>
      </c>
      <c r="C233" s="70">
        <v>0</v>
      </c>
      <c r="D233" s="70">
        <v>0</v>
      </c>
      <c r="E233" s="87">
        <v>0</v>
      </c>
      <c r="F233" s="71">
        <v>0</v>
      </c>
      <c r="G233" s="238" t="s">
        <v>17</v>
      </c>
      <c r="H233" s="87">
        <v>225750</v>
      </c>
      <c r="I233" s="87">
        <v>262800</v>
      </c>
      <c r="J233" s="71">
        <v>37050</v>
      </c>
      <c r="K233" s="238">
        <v>0.85901826484018262</v>
      </c>
    </row>
    <row r="234" spans="1:11" x14ac:dyDescent="0.25">
      <c r="A234" s="333" t="s">
        <v>364</v>
      </c>
      <c r="B234" s="334" t="s">
        <v>365</v>
      </c>
      <c r="C234" s="15">
        <v>0</v>
      </c>
      <c r="D234" s="15">
        <v>0</v>
      </c>
      <c r="E234" s="77">
        <v>0</v>
      </c>
      <c r="F234" s="77">
        <v>0</v>
      </c>
      <c r="G234" s="239" t="s">
        <v>17</v>
      </c>
      <c r="H234" s="77">
        <v>38550</v>
      </c>
      <c r="I234" s="77">
        <v>44400</v>
      </c>
      <c r="J234" s="77">
        <v>5850</v>
      </c>
      <c r="K234" s="239">
        <v>0.8682432432432432</v>
      </c>
    </row>
    <row r="235" spans="1:11" x14ac:dyDescent="0.25">
      <c r="A235" s="333" t="s">
        <v>366</v>
      </c>
      <c r="B235" s="334" t="s">
        <v>367</v>
      </c>
      <c r="C235" s="15">
        <v>0</v>
      </c>
      <c r="D235" s="15">
        <v>0</v>
      </c>
      <c r="E235" s="77">
        <v>0</v>
      </c>
      <c r="F235" s="77">
        <v>0</v>
      </c>
      <c r="G235" s="239" t="s">
        <v>17</v>
      </c>
      <c r="H235" s="77">
        <v>187200</v>
      </c>
      <c r="I235" s="77">
        <v>218400</v>
      </c>
      <c r="J235" s="77">
        <v>31200</v>
      </c>
      <c r="K235" s="239">
        <v>0.8571428571428571</v>
      </c>
    </row>
    <row r="236" spans="1:11" ht="24.75" x14ac:dyDescent="0.25">
      <c r="A236" s="335" t="s">
        <v>368</v>
      </c>
      <c r="B236" s="336" t="s">
        <v>369</v>
      </c>
      <c r="C236" s="70">
        <v>171354.85</v>
      </c>
      <c r="D236" s="70">
        <v>171354.85</v>
      </c>
      <c r="E236" s="263">
        <v>1811622.4166666667</v>
      </c>
      <c r="F236" s="71">
        <v>1640267.5666666667</v>
      </c>
      <c r="G236" s="238">
        <v>9.4586404111342365E-2</v>
      </c>
      <c r="H236" s="263">
        <v>510498.85</v>
      </c>
      <c r="I236" s="263">
        <v>2241533.916666667</v>
      </c>
      <c r="J236" s="71">
        <v>1731035.0666666669</v>
      </c>
      <c r="K236" s="238">
        <v>0.22774531592149672</v>
      </c>
    </row>
    <row r="237" spans="1:11" x14ac:dyDescent="0.25">
      <c r="A237" s="333" t="s">
        <v>370</v>
      </c>
      <c r="B237" s="334" t="s">
        <v>371</v>
      </c>
      <c r="C237" s="15">
        <v>0</v>
      </c>
      <c r="D237" s="15">
        <v>0</v>
      </c>
      <c r="E237" s="77">
        <v>1596666.6666666667</v>
      </c>
      <c r="F237" s="77">
        <v>1596666.6666666667</v>
      </c>
      <c r="G237" s="239">
        <v>0</v>
      </c>
      <c r="H237" s="77">
        <v>0</v>
      </c>
      <c r="I237" s="77">
        <v>1596666.6666666667</v>
      </c>
      <c r="J237" s="77">
        <v>1596666.6666666667</v>
      </c>
      <c r="K237" s="239">
        <v>0</v>
      </c>
    </row>
    <row r="238" spans="1:11" x14ac:dyDescent="0.25">
      <c r="A238" s="333" t="s">
        <v>372</v>
      </c>
      <c r="B238" s="334" t="s">
        <v>373</v>
      </c>
      <c r="C238" s="15">
        <v>171354.85</v>
      </c>
      <c r="D238" s="15">
        <v>171354.85</v>
      </c>
      <c r="E238" s="77">
        <v>214955.75</v>
      </c>
      <c r="F238" s="77">
        <v>43600.899999999994</v>
      </c>
      <c r="G238" s="239">
        <v>0.79716336967026935</v>
      </c>
      <c r="H238" s="77">
        <v>510498.85</v>
      </c>
      <c r="I238" s="77">
        <v>644867.25</v>
      </c>
      <c r="J238" s="77">
        <v>134368.40000000002</v>
      </c>
      <c r="K238" s="239">
        <v>0.79163401459757798</v>
      </c>
    </row>
    <row r="239" spans="1:11" ht="24.75" x14ac:dyDescent="0.25">
      <c r="A239" s="337" t="s">
        <v>374</v>
      </c>
      <c r="B239" s="9" t="s">
        <v>375</v>
      </c>
      <c r="C239" s="70">
        <v>0</v>
      </c>
      <c r="D239" s="70">
        <v>0</v>
      </c>
      <c r="E239" s="72">
        <v>1660000</v>
      </c>
      <c r="F239" s="71">
        <v>1660000</v>
      </c>
      <c r="G239" s="238">
        <v>0</v>
      </c>
      <c r="H239" s="72">
        <v>0</v>
      </c>
      <c r="I239" s="72">
        <v>1660000</v>
      </c>
      <c r="J239" s="71">
        <v>1660000</v>
      </c>
      <c r="K239" s="238">
        <v>0</v>
      </c>
    </row>
    <row r="240" spans="1:11" ht="24.75" x14ac:dyDescent="0.25">
      <c r="A240" s="333" t="s">
        <v>376</v>
      </c>
      <c r="B240" s="334" t="s">
        <v>377</v>
      </c>
      <c r="C240" s="15">
        <v>0</v>
      </c>
      <c r="D240" s="15">
        <v>0</v>
      </c>
      <c r="E240" s="77">
        <v>1660000</v>
      </c>
      <c r="F240" s="77">
        <v>1660000</v>
      </c>
      <c r="G240" s="239">
        <v>0</v>
      </c>
      <c r="H240" s="77">
        <v>0</v>
      </c>
      <c r="I240" s="77">
        <v>1660000</v>
      </c>
      <c r="J240" s="77">
        <v>1660000</v>
      </c>
      <c r="K240" s="239">
        <v>0</v>
      </c>
    </row>
    <row r="241" spans="1:11" x14ac:dyDescent="0.25">
      <c r="A241" s="337" t="s">
        <v>378</v>
      </c>
      <c r="B241" s="9" t="s">
        <v>379</v>
      </c>
      <c r="C241" s="70">
        <v>0</v>
      </c>
      <c r="D241" s="70">
        <v>0</v>
      </c>
      <c r="E241" s="71">
        <v>1200000</v>
      </c>
      <c r="F241" s="71">
        <v>1200000</v>
      </c>
      <c r="G241" s="238">
        <v>0</v>
      </c>
      <c r="H241" s="71">
        <v>0</v>
      </c>
      <c r="I241" s="71">
        <v>1200000</v>
      </c>
      <c r="J241" s="71">
        <v>1200000</v>
      </c>
      <c r="K241" s="238">
        <v>0</v>
      </c>
    </row>
    <row r="242" spans="1:11" ht="24.75" x14ac:dyDescent="0.25">
      <c r="A242" s="333" t="s">
        <v>380</v>
      </c>
      <c r="B242" s="334" t="s">
        <v>381</v>
      </c>
      <c r="C242" s="15">
        <v>0</v>
      </c>
      <c r="D242" s="15">
        <v>0</v>
      </c>
      <c r="E242" s="77">
        <v>1200000</v>
      </c>
      <c r="F242" s="77">
        <v>1200000</v>
      </c>
      <c r="G242" s="239">
        <v>0</v>
      </c>
      <c r="H242" s="77">
        <v>0</v>
      </c>
      <c r="I242" s="77">
        <v>1200000</v>
      </c>
      <c r="J242" s="77">
        <v>1200000</v>
      </c>
      <c r="K242" s="239">
        <v>0</v>
      </c>
    </row>
    <row r="243" spans="1:11" x14ac:dyDescent="0.25">
      <c r="A243" s="337" t="s">
        <v>382</v>
      </c>
      <c r="B243" s="9" t="s">
        <v>383</v>
      </c>
      <c r="C243" s="70">
        <v>123950</v>
      </c>
      <c r="D243" s="70">
        <v>123950</v>
      </c>
      <c r="E243" s="30">
        <v>3328036</v>
      </c>
      <c r="F243" s="71">
        <v>3204086</v>
      </c>
      <c r="G243" s="238">
        <v>3.7244188464307479E-2</v>
      </c>
      <c r="H243" s="30">
        <v>309650</v>
      </c>
      <c r="I243" s="30">
        <v>3753036</v>
      </c>
      <c r="J243" s="71">
        <v>3443386</v>
      </c>
      <c r="K243" s="238">
        <v>8.2506536041753925E-2</v>
      </c>
    </row>
    <row r="244" spans="1:11" x14ac:dyDescent="0.25">
      <c r="A244" s="333" t="s">
        <v>384</v>
      </c>
      <c r="B244" s="334" t="s">
        <v>649</v>
      </c>
      <c r="C244" s="15">
        <v>123950</v>
      </c>
      <c r="D244" s="15">
        <v>123950</v>
      </c>
      <c r="E244" s="77">
        <v>450036</v>
      </c>
      <c r="F244" s="77">
        <v>326086</v>
      </c>
      <c r="G244" s="239">
        <v>0.27542241065159234</v>
      </c>
      <c r="H244" s="77">
        <v>309650</v>
      </c>
      <c r="I244" s="77">
        <v>475036</v>
      </c>
      <c r="J244" s="77">
        <v>165386</v>
      </c>
      <c r="K244" s="239">
        <v>0.65184533382733101</v>
      </c>
    </row>
    <row r="245" spans="1:11" x14ac:dyDescent="0.25">
      <c r="A245" s="333" t="s">
        <v>385</v>
      </c>
      <c r="B245" s="334" t="s">
        <v>386</v>
      </c>
      <c r="C245" s="15">
        <v>0</v>
      </c>
      <c r="D245" s="15">
        <v>0</v>
      </c>
      <c r="E245" s="77">
        <v>0</v>
      </c>
      <c r="F245" s="77">
        <v>0</v>
      </c>
      <c r="G245" s="239" t="s">
        <v>17</v>
      </c>
      <c r="H245" s="77">
        <v>0</v>
      </c>
      <c r="I245" s="77">
        <v>0</v>
      </c>
      <c r="J245" s="77">
        <v>0</v>
      </c>
      <c r="K245" s="239" t="s">
        <v>17</v>
      </c>
    </row>
    <row r="246" spans="1:11" x14ac:dyDescent="0.25">
      <c r="A246" s="333" t="s">
        <v>387</v>
      </c>
      <c r="B246" s="334" t="s">
        <v>388</v>
      </c>
      <c r="C246" s="15">
        <v>0</v>
      </c>
      <c r="D246" s="15">
        <v>0</v>
      </c>
      <c r="E246" s="77">
        <v>700000</v>
      </c>
      <c r="F246" s="77">
        <v>700000</v>
      </c>
      <c r="G246" s="239">
        <v>0</v>
      </c>
      <c r="H246" s="77">
        <v>0</v>
      </c>
      <c r="I246" s="77">
        <v>1100000</v>
      </c>
      <c r="J246" s="77">
        <v>1100000</v>
      </c>
      <c r="K246" s="239">
        <v>0</v>
      </c>
    </row>
    <row r="247" spans="1:11" ht="24.75" x14ac:dyDescent="0.25">
      <c r="A247" s="333" t="s">
        <v>389</v>
      </c>
      <c r="B247" s="334" t="s">
        <v>390</v>
      </c>
      <c r="C247" s="15">
        <v>0</v>
      </c>
      <c r="D247" s="15">
        <v>0</v>
      </c>
      <c r="E247" s="77">
        <v>2178000</v>
      </c>
      <c r="F247" s="77">
        <v>2178000</v>
      </c>
      <c r="G247" s="239">
        <v>0</v>
      </c>
      <c r="H247" s="77">
        <v>0</v>
      </c>
      <c r="I247" s="77">
        <v>2178000</v>
      </c>
      <c r="J247" s="77">
        <v>2178000</v>
      </c>
      <c r="K247" s="239">
        <v>0</v>
      </c>
    </row>
    <row r="248" spans="1:11" x14ac:dyDescent="0.25">
      <c r="A248" s="338" t="s">
        <v>391</v>
      </c>
      <c r="B248" s="339" t="s">
        <v>392</v>
      </c>
      <c r="C248" s="70">
        <v>469309.38</v>
      </c>
      <c r="D248" s="70">
        <v>469309.38</v>
      </c>
      <c r="E248" s="263">
        <v>172412.5</v>
      </c>
      <c r="F248" s="71">
        <v>-296896.88</v>
      </c>
      <c r="G248" s="238">
        <v>2.7220148191111435</v>
      </c>
      <c r="H248" s="263">
        <v>801568.21</v>
      </c>
      <c r="I248" s="263">
        <v>517237.5</v>
      </c>
      <c r="J248" s="71">
        <v>-284330.70999999996</v>
      </c>
      <c r="K248" s="238">
        <v>1.5497101621595495</v>
      </c>
    </row>
    <row r="249" spans="1:11" x14ac:dyDescent="0.25">
      <c r="A249" s="333" t="s">
        <v>391</v>
      </c>
      <c r="B249" s="334" t="s">
        <v>393</v>
      </c>
      <c r="C249" s="15">
        <v>469309.38</v>
      </c>
      <c r="D249" s="15">
        <v>469309.38</v>
      </c>
      <c r="E249" s="77">
        <v>172412.5</v>
      </c>
      <c r="F249" s="77">
        <v>-296896.88</v>
      </c>
      <c r="G249" s="239">
        <v>2.7220148191111435</v>
      </c>
      <c r="H249" s="77">
        <v>801568.21</v>
      </c>
      <c r="I249" s="77">
        <v>517237.5</v>
      </c>
      <c r="J249" s="77">
        <v>-284330.70999999996</v>
      </c>
      <c r="K249" s="239">
        <v>1.5497101621595495</v>
      </c>
    </row>
    <row r="250" spans="1:11" x14ac:dyDescent="0.25">
      <c r="A250" s="118"/>
      <c r="B250" s="112"/>
      <c r="C250" s="74"/>
      <c r="D250" s="74"/>
      <c r="E250" s="71"/>
      <c r="F250" s="264"/>
      <c r="G250" s="255"/>
      <c r="H250" s="71"/>
      <c r="I250" s="71"/>
      <c r="J250" s="264"/>
      <c r="K250" s="255"/>
    </row>
    <row r="251" spans="1:11" x14ac:dyDescent="0.25">
      <c r="A251" s="119"/>
      <c r="B251" s="119" t="s">
        <v>394</v>
      </c>
      <c r="C251" s="120">
        <v>115910192.64</v>
      </c>
      <c r="D251" s="120">
        <v>127230694.69000001</v>
      </c>
      <c r="E251" s="121">
        <v>258296343.58169812</v>
      </c>
      <c r="F251" s="121">
        <v>142386150.94169813</v>
      </c>
      <c r="G251" s="96">
        <v>0.44874887128759555</v>
      </c>
      <c r="H251" s="121">
        <v>342432029.23000002</v>
      </c>
      <c r="I251" s="121">
        <v>732578618.00753617</v>
      </c>
      <c r="J251" s="121">
        <v>390146588.77753615</v>
      </c>
      <c r="K251" s="96">
        <v>0.46743383005273209</v>
      </c>
    </row>
    <row r="252" spans="1:11" x14ac:dyDescent="0.25">
      <c r="A252" s="7"/>
      <c r="B252" s="11"/>
      <c r="C252" s="325"/>
      <c r="D252" s="15"/>
      <c r="E252" s="99"/>
      <c r="F252" s="265"/>
      <c r="G252" s="239"/>
      <c r="H252" s="99"/>
      <c r="I252" s="99"/>
      <c r="J252" s="265"/>
      <c r="K252" s="255"/>
    </row>
    <row r="253" spans="1:11" x14ac:dyDescent="0.25">
      <c r="A253" s="7"/>
      <c r="B253" s="122" t="s">
        <v>395</v>
      </c>
      <c r="C253" s="123">
        <v>79372273.060000002</v>
      </c>
      <c r="D253" s="124"/>
      <c r="E253" s="99"/>
      <c r="F253" s="265"/>
      <c r="G253" s="239"/>
      <c r="H253" s="99"/>
      <c r="I253" s="99"/>
      <c r="J253" s="265"/>
      <c r="K253" s="255"/>
    </row>
    <row r="254" spans="1:11" x14ac:dyDescent="0.25">
      <c r="A254" s="7"/>
      <c r="B254" s="19"/>
      <c r="C254" s="73"/>
      <c r="D254" s="15"/>
      <c r="E254" s="99"/>
      <c r="F254" s="265"/>
      <c r="G254" s="266"/>
      <c r="H254" s="99"/>
      <c r="I254" s="99"/>
      <c r="J254" s="265"/>
      <c r="K254" s="266"/>
    </row>
    <row r="255" spans="1:11" x14ac:dyDescent="0.25">
      <c r="A255" s="119"/>
      <c r="B255" s="119" t="s">
        <v>396</v>
      </c>
      <c r="C255" s="52">
        <v>195282465.69999999</v>
      </c>
      <c r="D255" s="52">
        <v>127230694.69000001</v>
      </c>
      <c r="E255" s="121">
        <v>258296343.58169812</v>
      </c>
      <c r="F255" s="121">
        <v>63013877.881698132</v>
      </c>
      <c r="G255" s="96">
        <v>0.75604037979048244</v>
      </c>
      <c r="H255" s="121">
        <v>421804302.29000002</v>
      </c>
      <c r="I255" s="121">
        <v>732578618.00753617</v>
      </c>
      <c r="J255" s="121">
        <v>310774315.71753615</v>
      </c>
      <c r="K255" s="96">
        <v>0.57578025337024075</v>
      </c>
    </row>
    <row r="256" spans="1:11" x14ac:dyDescent="0.25">
      <c r="A256" s="125"/>
      <c r="B256" s="36"/>
      <c r="C256" s="42"/>
      <c r="D256" s="126"/>
      <c r="E256" s="45"/>
      <c r="F256" s="44"/>
      <c r="G256" s="45"/>
      <c r="H256" s="45"/>
      <c r="I256" s="127"/>
    </row>
    <row r="257" spans="1:9" x14ac:dyDescent="0.25">
      <c r="A257" s="125"/>
      <c r="B257" s="128">
        <v>44657</v>
      </c>
      <c r="C257" s="42"/>
      <c r="D257" s="126"/>
      <c r="E257" s="45"/>
      <c r="F257" s="44"/>
      <c r="G257" s="45"/>
      <c r="H257" s="45"/>
      <c r="I257" s="127"/>
    </row>
  </sheetData>
  <mergeCells count="11">
    <mergeCell ref="A2:K2"/>
    <mergeCell ref="A1:K1"/>
    <mergeCell ref="J7:J8"/>
    <mergeCell ref="K7:K8"/>
    <mergeCell ref="A5:K5"/>
    <mergeCell ref="A4:K4"/>
    <mergeCell ref="A3:K3"/>
    <mergeCell ref="A7:A8"/>
    <mergeCell ref="B7:B8"/>
    <mergeCell ref="F7:F8"/>
    <mergeCell ref="G7:G8"/>
  </mergeCells>
  <pageMargins left="0.19685039370078741" right="0.19685039370078741" top="0.39370078740157483" bottom="0.59055118110236227" header="0.31496062992125984" footer="0.19685039370078741"/>
  <pageSetup scale="83" fitToHeight="0" orientation="landscape" r:id="rId1"/>
  <headerFooter>
    <oddFooter>&amp;C&amp;8&amp;P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opLeftCell="A67" workbookViewId="0">
      <selection activeCell="D82" sqref="D82"/>
    </sheetView>
  </sheetViews>
  <sheetFormatPr baseColWidth="10" defaultRowHeight="15" x14ac:dyDescent="0.25"/>
  <cols>
    <col min="1" max="1" width="11.42578125" style="138"/>
    <col min="2" max="2" width="42.28515625" style="146" customWidth="1"/>
    <col min="3" max="3" width="17.42578125" style="140" customWidth="1"/>
    <col min="4" max="4" width="14.42578125" style="140" customWidth="1"/>
  </cols>
  <sheetData>
    <row r="1" spans="1:4" x14ac:dyDescent="0.25">
      <c r="A1" s="130"/>
      <c r="B1" s="131" t="s">
        <v>651</v>
      </c>
      <c r="C1" s="294" t="s">
        <v>612</v>
      </c>
      <c r="D1" s="294"/>
    </row>
    <row r="2" spans="1:4" x14ac:dyDescent="0.25">
      <c r="A2" s="130"/>
      <c r="B2" s="131"/>
      <c r="C2" s="132"/>
      <c r="D2" s="133"/>
    </row>
    <row r="3" spans="1:4" x14ac:dyDescent="0.25">
      <c r="A3" s="134"/>
      <c r="B3" s="135" t="s">
        <v>401</v>
      </c>
      <c r="C3" s="137">
        <v>452691242.15999985</v>
      </c>
      <c r="D3" s="136"/>
    </row>
    <row r="4" spans="1:4" x14ac:dyDescent="0.25">
      <c r="B4" s="139"/>
    </row>
    <row r="5" spans="1:4" x14ac:dyDescent="0.25">
      <c r="B5" s="139" t="s">
        <v>402</v>
      </c>
      <c r="C5" s="141">
        <v>206602967.74999994</v>
      </c>
    </row>
    <row r="6" spans="1:4" x14ac:dyDescent="0.25">
      <c r="B6" s="139"/>
    </row>
    <row r="7" spans="1:4" x14ac:dyDescent="0.25">
      <c r="A7" s="142"/>
      <c r="B7" s="135" t="s">
        <v>403</v>
      </c>
      <c r="C7" s="143">
        <v>659294209.90999985</v>
      </c>
      <c r="D7" s="136"/>
    </row>
    <row r="8" spans="1:4" x14ac:dyDescent="0.25">
      <c r="B8" s="139"/>
    </row>
    <row r="9" spans="1:4" x14ac:dyDescent="0.25">
      <c r="B9" s="139" t="s">
        <v>404</v>
      </c>
      <c r="C9" s="141">
        <v>127230694.69000001</v>
      </c>
      <c r="D9" s="341"/>
    </row>
    <row r="10" spans="1:4" x14ac:dyDescent="0.25">
      <c r="B10" s="139"/>
    </row>
    <row r="11" spans="1:4" x14ac:dyDescent="0.25">
      <c r="A11" s="134"/>
      <c r="B11" s="135" t="s">
        <v>405</v>
      </c>
      <c r="C11" s="143">
        <v>532063515.21999985</v>
      </c>
      <c r="D11" s="136"/>
    </row>
    <row r="12" spans="1:4" x14ac:dyDescent="0.25">
      <c r="B12" s="139"/>
    </row>
    <row r="13" spans="1:4" ht="15.75" thickBot="1" x14ac:dyDescent="0.3">
      <c r="B13" s="139" t="s">
        <v>406</v>
      </c>
      <c r="C13" s="144">
        <v>79372273.060000002</v>
      </c>
    </row>
    <row r="14" spans="1:4" ht="15.75" thickTop="1" x14ac:dyDescent="0.25">
      <c r="A14" s="138" t="s">
        <v>407</v>
      </c>
      <c r="B14" s="139"/>
      <c r="C14" s="145">
        <v>79372273.060000002</v>
      </c>
    </row>
    <row r="15" spans="1:4" x14ac:dyDescent="0.25">
      <c r="C15" s="147">
        <v>0</v>
      </c>
      <c r="D15" s="147"/>
    </row>
    <row r="17" spans="1:4" x14ac:dyDescent="0.25">
      <c r="B17" s="148" t="s">
        <v>408</v>
      </c>
    </row>
    <row r="18" spans="1:4" x14ac:dyDescent="0.25">
      <c r="B18" s="139"/>
    </row>
    <row r="19" spans="1:4" x14ac:dyDescent="0.25">
      <c r="A19" s="134"/>
      <c r="B19" s="135" t="s">
        <v>409</v>
      </c>
      <c r="C19" s="149">
        <v>1578158769.5000002</v>
      </c>
      <c r="D19" s="136"/>
    </row>
    <row r="20" spans="1:4" x14ac:dyDescent="0.25">
      <c r="B20" s="139"/>
    </row>
    <row r="21" spans="1:4" x14ac:dyDescent="0.25">
      <c r="B21" s="139" t="s">
        <v>410</v>
      </c>
      <c r="C21" s="150">
        <v>59180004.249999978</v>
      </c>
    </row>
    <row r="22" spans="1:4" x14ac:dyDescent="0.25">
      <c r="B22" s="139"/>
    </row>
    <row r="23" spans="1:4" x14ac:dyDescent="0.25">
      <c r="B23" s="139" t="s">
        <v>411</v>
      </c>
      <c r="C23" s="150">
        <v>11320502.050000003</v>
      </c>
    </row>
    <row r="24" spans="1:4" x14ac:dyDescent="0.25">
      <c r="B24" s="139"/>
    </row>
    <row r="25" spans="1:4" x14ac:dyDescent="0.25">
      <c r="A25" s="134"/>
      <c r="B25" s="135" t="s">
        <v>412</v>
      </c>
      <c r="C25" s="149">
        <v>1626018271.7000003</v>
      </c>
      <c r="D25" s="136"/>
    </row>
    <row r="26" spans="1:4" x14ac:dyDescent="0.25">
      <c r="B26" s="139"/>
      <c r="C26" s="150"/>
    </row>
    <row r="27" spans="1:4" ht="15.75" thickBot="1" x14ac:dyDescent="0.3">
      <c r="B27" s="139" t="s">
        <v>413</v>
      </c>
      <c r="C27" s="144">
        <v>47859502.200000048</v>
      </c>
    </row>
    <row r="28" spans="1:4" ht="15.75" thickTop="1" x14ac:dyDescent="0.25">
      <c r="B28" s="139"/>
      <c r="C28" s="147">
        <v>47859502.199999973</v>
      </c>
    </row>
    <row r="29" spans="1:4" x14ac:dyDescent="0.25">
      <c r="C29" s="150">
        <v>-7.4505805969238281E-8</v>
      </c>
    </row>
    <row r="30" spans="1:4" ht="15.75" thickBot="1" x14ac:dyDescent="0.3"/>
    <row r="31" spans="1:4" ht="15.75" thickBot="1" x14ac:dyDescent="0.3">
      <c r="B31" s="151"/>
      <c r="C31" s="295" t="s">
        <v>414</v>
      </c>
      <c r="D31" s="296"/>
    </row>
    <row r="32" spans="1:4" ht="15.75" thickBot="1" x14ac:dyDescent="0.3">
      <c r="A32" s="142"/>
      <c r="B32" s="152"/>
      <c r="C32" s="153" t="s">
        <v>415</v>
      </c>
      <c r="D32" s="154" t="s">
        <v>3</v>
      </c>
    </row>
    <row r="33" spans="1:4" x14ac:dyDescent="0.25">
      <c r="A33" s="155" t="s">
        <v>416</v>
      </c>
      <c r="B33" s="156" t="s">
        <v>417</v>
      </c>
      <c r="C33" s="342"/>
      <c r="D33" s="231"/>
    </row>
    <row r="34" spans="1:4" x14ac:dyDescent="0.25">
      <c r="A34" s="155" t="s">
        <v>418</v>
      </c>
      <c r="B34" s="157" t="s">
        <v>419</v>
      </c>
      <c r="C34" s="232"/>
      <c r="D34" s="232"/>
    </row>
    <row r="35" spans="1:4" x14ac:dyDescent="0.25">
      <c r="A35" s="138" t="s">
        <v>420</v>
      </c>
      <c r="B35" s="159" t="s">
        <v>421</v>
      </c>
      <c r="C35" s="232"/>
      <c r="D35" s="232"/>
    </row>
    <row r="36" spans="1:4" x14ac:dyDescent="0.25">
      <c r="A36" s="155" t="s">
        <v>422</v>
      </c>
      <c r="B36" s="159" t="s">
        <v>423</v>
      </c>
      <c r="C36" s="165"/>
      <c r="D36" s="232"/>
    </row>
    <row r="37" spans="1:4" x14ac:dyDescent="0.25">
      <c r="A37" s="155" t="s">
        <v>424</v>
      </c>
      <c r="B37" s="159" t="s">
        <v>425</v>
      </c>
      <c r="C37" s="165"/>
      <c r="D37" s="232"/>
    </row>
    <row r="38" spans="1:4" x14ac:dyDescent="0.25">
      <c r="A38" s="138" t="s">
        <v>426</v>
      </c>
      <c r="B38" s="159" t="s">
        <v>652</v>
      </c>
      <c r="C38" s="232"/>
      <c r="D38" s="232"/>
    </row>
    <row r="39" spans="1:4" x14ac:dyDescent="0.25">
      <c r="A39" s="138" t="s">
        <v>427</v>
      </c>
      <c r="B39" s="159" t="s">
        <v>428</v>
      </c>
      <c r="C39" s="232">
        <v>17169894.390000001</v>
      </c>
      <c r="D39" s="232">
        <v>17169894.390000001</v>
      </c>
    </row>
    <row r="40" spans="1:4" x14ac:dyDescent="0.25">
      <c r="A40" s="138" t="s">
        <v>429</v>
      </c>
      <c r="B40" s="159" t="s">
        <v>430</v>
      </c>
      <c r="C40" s="232">
        <v>1407861.78</v>
      </c>
      <c r="D40" s="232">
        <v>1407861.78</v>
      </c>
    </row>
    <row r="41" spans="1:4" x14ac:dyDescent="0.25">
      <c r="A41" s="155" t="s">
        <v>431</v>
      </c>
      <c r="B41" s="159" t="s">
        <v>432</v>
      </c>
      <c r="C41" s="232">
        <v>3352667.39</v>
      </c>
      <c r="D41" s="232"/>
    </row>
    <row r="42" spans="1:4" x14ac:dyDescent="0.25">
      <c r="A42" s="138" t="s">
        <v>433</v>
      </c>
      <c r="B42" s="159" t="s">
        <v>434</v>
      </c>
      <c r="C42" s="232"/>
      <c r="D42" s="232"/>
    </row>
    <row r="43" spans="1:4" x14ac:dyDescent="0.25">
      <c r="A43" s="160" t="s">
        <v>435</v>
      </c>
      <c r="B43" s="159" t="s">
        <v>436</v>
      </c>
      <c r="C43" s="232">
        <v>100000000</v>
      </c>
      <c r="D43" s="232"/>
    </row>
    <row r="44" spans="1:4" x14ac:dyDescent="0.25">
      <c r="A44" s="138" t="s">
        <v>437</v>
      </c>
      <c r="B44" s="159" t="s">
        <v>438</v>
      </c>
      <c r="C44" s="232"/>
      <c r="D44" s="232"/>
    </row>
    <row r="45" spans="1:4" x14ac:dyDescent="0.25">
      <c r="A45" s="161"/>
      <c r="B45" s="162"/>
      <c r="C45" s="233"/>
      <c r="D45" s="233"/>
    </row>
    <row r="46" spans="1:4" x14ac:dyDescent="0.25">
      <c r="B46" s="162"/>
      <c r="C46" s="232"/>
      <c r="D46" s="232"/>
    </row>
    <row r="47" spans="1:4" x14ac:dyDescent="0.25">
      <c r="A47" s="155" t="s">
        <v>439</v>
      </c>
      <c r="B47" s="157" t="s">
        <v>653</v>
      </c>
      <c r="C47" s="232"/>
      <c r="D47" s="232"/>
    </row>
    <row r="48" spans="1:4" x14ac:dyDescent="0.25">
      <c r="A48" s="155" t="s">
        <v>440</v>
      </c>
      <c r="B48" s="157" t="s">
        <v>654</v>
      </c>
      <c r="C48" s="232"/>
      <c r="D48" s="232"/>
    </row>
    <row r="49" spans="1:4" x14ac:dyDescent="0.25">
      <c r="A49" s="155" t="s">
        <v>441</v>
      </c>
      <c r="B49" s="157" t="s">
        <v>655</v>
      </c>
      <c r="C49" s="232"/>
      <c r="D49" s="232"/>
    </row>
    <row r="50" spans="1:4" x14ac:dyDescent="0.25">
      <c r="A50" s="155" t="s">
        <v>442</v>
      </c>
      <c r="B50" s="157" t="s">
        <v>656</v>
      </c>
      <c r="C50" s="232">
        <v>3393632.05</v>
      </c>
      <c r="D50" s="232">
        <v>3393632.05</v>
      </c>
    </row>
    <row r="51" spans="1:4" x14ac:dyDescent="0.25">
      <c r="A51" s="155" t="s">
        <v>443</v>
      </c>
      <c r="B51" s="157" t="s">
        <v>444</v>
      </c>
      <c r="C51" s="232"/>
      <c r="D51" s="232"/>
    </row>
    <row r="52" spans="1:4" x14ac:dyDescent="0.25">
      <c r="A52" s="138" t="s">
        <v>445</v>
      </c>
      <c r="B52" s="157" t="s">
        <v>446</v>
      </c>
      <c r="C52" s="343">
        <v>2155579.67</v>
      </c>
      <c r="D52" s="343"/>
    </row>
    <row r="53" spans="1:4" x14ac:dyDescent="0.25">
      <c r="A53" s="138" t="s">
        <v>447</v>
      </c>
      <c r="B53" s="166" t="s">
        <v>448</v>
      </c>
      <c r="C53" s="344">
        <v>29111.11</v>
      </c>
      <c r="D53" s="344"/>
    </row>
    <row r="54" spans="1:4" x14ac:dyDescent="0.25">
      <c r="B54" s="234" t="s">
        <v>657</v>
      </c>
      <c r="C54" s="344">
        <v>5000</v>
      </c>
      <c r="D54" s="344"/>
    </row>
    <row r="55" spans="1:4" ht="15.75" thickBot="1" x14ac:dyDescent="0.3">
      <c r="B55" s="157"/>
      <c r="C55" s="345"/>
      <c r="D55" s="345"/>
    </row>
    <row r="56" spans="1:4" ht="15.75" thickBot="1" x14ac:dyDescent="0.3">
      <c r="A56" s="155"/>
      <c r="B56" s="163" t="s">
        <v>449</v>
      </c>
      <c r="C56" s="164">
        <f t="shared" ref="C56:D56" si="0">SUM(C33:C55)</f>
        <v>127513746.39</v>
      </c>
      <c r="D56" s="164">
        <f t="shared" si="0"/>
        <v>21971388.220000003</v>
      </c>
    </row>
    <row r="57" spans="1:4" x14ac:dyDescent="0.25">
      <c r="A57" s="155"/>
      <c r="B57" s="157"/>
      <c r="C57" s="346"/>
      <c r="D57" s="346"/>
    </row>
    <row r="58" spans="1:4" x14ac:dyDescent="0.25">
      <c r="A58" s="155" t="s">
        <v>439</v>
      </c>
      <c r="B58" s="157" t="s">
        <v>658</v>
      </c>
      <c r="C58" s="165">
        <v>2401202.1800000002</v>
      </c>
      <c r="D58" s="165"/>
    </row>
    <row r="59" spans="1:4" x14ac:dyDescent="0.25">
      <c r="A59" s="155" t="s">
        <v>440</v>
      </c>
      <c r="B59" s="157" t="s">
        <v>659</v>
      </c>
      <c r="C59" s="165">
        <v>2550.04</v>
      </c>
      <c r="D59" s="165"/>
    </row>
    <row r="60" spans="1:4" x14ac:dyDescent="0.25">
      <c r="A60" s="155" t="s">
        <v>441</v>
      </c>
      <c r="B60" s="157" t="s">
        <v>660</v>
      </c>
      <c r="C60" s="165">
        <v>5183283.5</v>
      </c>
      <c r="D60" s="165">
        <v>5183283.5</v>
      </c>
    </row>
    <row r="61" spans="1:4" x14ac:dyDescent="0.25">
      <c r="A61" s="155" t="s">
        <v>442</v>
      </c>
      <c r="B61" s="157" t="s">
        <v>661</v>
      </c>
      <c r="C61" s="165"/>
      <c r="D61" s="165"/>
    </row>
    <row r="62" spans="1:4" x14ac:dyDescent="0.25">
      <c r="A62" s="155" t="s">
        <v>443</v>
      </c>
      <c r="B62" s="157" t="s">
        <v>450</v>
      </c>
      <c r="C62" s="165">
        <v>56664787.380000003</v>
      </c>
      <c r="D62" s="165"/>
    </row>
    <row r="63" spans="1:4" x14ac:dyDescent="0.25">
      <c r="A63" s="138" t="s">
        <v>445</v>
      </c>
      <c r="B63" s="157" t="s">
        <v>451</v>
      </c>
      <c r="C63" s="165"/>
      <c r="D63" s="165"/>
    </row>
    <row r="64" spans="1:4" x14ac:dyDescent="0.25">
      <c r="A64" s="138" t="s">
        <v>447</v>
      </c>
      <c r="B64" s="157" t="s">
        <v>452</v>
      </c>
      <c r="C64" s="165"/>
      <c r="D64" s="165"/>
    </row>
    <row r="65" spans="1:4" x14ac:dyDescent="0.25">
      <c r="B65" s="166"/>
      <c r="C65" s="165"/>
      <c r="D65" s="165"/>
    </row>
    <row r="66" spans="1:4" x14ac:dyDescent="0.25">
      <c r="B66" s="234"/>
      <c r="C66" s="165"/>
      <c r="D66" s="165"/>
    </row>
    <row r="67" spans="1:4" x14ac:dyDescent="0.25">
      <c r="A67" s="155" t="s">
        <v>416</v>
      </c>
      <c r="B67" s="166" t="s">
        <v>453</v>
      </c>
      <c r="C67" s="165">
        <v>105607972.81999999</v>
      </c>
      <c r="D67" s="165"/>
    </row>
    <row r="68" spans="1:4" x14ac:dyDescent="0.25">
      <c r="A68" s="155" t="s">
        <v>418</v>
      </c>
      <c r="B68" s="166" t="s">
        <v>454</v>
      </c>
      <c r="C68" s="165">
        <v>45850</v>
      </c>
      <c r="D68" s="165"/>
    </row>
    <row r="69" spans="1:4" x14ac:dyDescent="0.25">
      <c r="A69" s="155" t="s">
        <v>420</v>
      </c>
      <c r="B69" s="166" t="s">
        <v>455</v>
      </c>
      <c r="C69" s="165"/>
      <c r="D69" s="165"/>
    </row>
    <row r="70" spans="1:4" x14ac:dyDescent="0.25">
      <c r="A70" s="155" t="s">
        <v>422</v>
      </c>
      <c r="B70" s="166" t="s">
        <v>662</v>
      </c>
      <c r="C70" s="165">
        <v>303984.68</v>
      </c>
      <c r="D70" s="165">
        <v>303984.68</v>
      </c>
    </row>
    <row r="71" spans="1:4" x14ac:dyDescent="0.25">
      <c r="A71" s="155" t="s">
        <v>424</v>
      </c>
      <c r="B71" s="157" t="s">
        <v>663</v>
      </c>
      <c r="C71" s="165">
        <v>271785.42</v>
      </c>
      <c r="D71" s="165">
        <v>271785.42</v>
      </c>
    </row>
    <row r="72" spans="1:4" x14ac:dyDescent="0.25">
      <c r="A72" s="138" t="s">
        <v>426</v>
      </c>
      <c r="B72" s="157" t="s">
        <v>664</v>
      </c>
      <c r="C72" s="165">
        <v>4891832.57</v>
      </c>
      <c r="D72" s="165">
        <v>4891832.57</v>
      </c>
    </row>
    <row r="73" spans="1:4" x14ac:dyDescent="0.25">
      <c r="A73" s="138" t="s">
        <v>427</v>
      </c>
      <c r="B73" s="157" t="s">
        <v>456</v>
      </c>
      <c r="C73" s="165"/>
      <c r="D73" s="165"/>
    </row>
    <row r="74" spans="1:4" x14ac:dyDescent="0.25">
      <c r="A74" s="138" t="s">
        <v>429</v>
      </c>
      <c r="B74" s="340" t="s">
        <v>665</v>
      </c>
      <c r="C74" s="232"/>
      <c r="D74" s="165"/>
    </row>
    <row r="75" spans="1:4" x14ac:dyDescent="0.25">
      <c r="A75" s="155" t="s">
        <v>431</v>
      </c>
      <c r="B75" s="157" t="s">
        <v>457</v>
      </c>
      <c r="C75" s="165"/>
      <c r="D75" s="165"/>
    </row>
    <row r="76" spans="1:4" x14ac:dyDescent="0.25">
      <c r="A76" s="155" t="s">
        <v>433</v>
      </c>
      <c r="B76" s="157" t="s">
        <v>458</v>
      </c>
      <c r="C76" s="165"/>
      <c r="D76" s="165"/>
    </row>
    <row r="77" spans="1:4" x14ac:dyDescent="0.25">
      <c r="A77" s="155" t="s">
        <v>435</v>
      </c>
      <c r="B77" s="157" t="s">
        <v>459</v>
      </c>
      <c r="C77" s="165"/>
      <c r="D77" s="165"/>
    </row>
    <row r="78" spans="1:4" x14ac:dyDescent="0.25">
      <c r="A78" s="138" t="s">
        <v>437</v>
      </c>
      <c r="B78" s="157" t="s">
        <v>460</v>
      </c>
      <c r="C78" s="158"/>
      <c r="D78" s="158"/>
    </row>
    <row r="79" spans="1:4" x14ac:dyDescent="0.25">
      <c r="B79" s="162" t="s">
        <v>666</v>
      </c>
      <c r="C79" s="158"/>
      <c r="D79" s="158"/>
    </row>
    <row r="80" spans="1:4" ht="15.75" thickBot="1" x14ac:dyDescent="0.3">
      <c r="B80" s="157"/>
      <c r="C80" s="158"/>
      <c r="D80" s="158"/>
    </row>
    <row r="81" spans="1:4" ht="15.75" thickBot="1" x14ac:dyDescent="0.3">
      <c r="A81" s="167"/>
      <c r="B81" s="168" t="s">
        <v>449</v>
      </c>
      <c r="C81" s="169">
        <f t="shared" ref="C81:D81" si="1">SUM(C57:C80)</f>
        <v>175373248.58999997</v>
      </c>
      <c r="D81" s="169">
        <f t="shared" si="1"/>
        <v>10650886.17</v>
      </c>
    </row>
    <row r="82" spans="1:4" ht="15.75" thickBot="1" x14ac:dyDescent="0.3">
      <c r="A82" s="167"/>
      <c r="B82" s="170" t="s">
        <v>461</v>
      </c>
      <c r="C82" s="171">
        <f>C81-C56</f>
        <v>47859502.199999973</v>
      </c>
      <c r="D82" s="172">
        <f>+D56-D81</f>
        <v>11320502.050000003</v>
      </c>
    </row>
    <row r="83" spans="1:4" ht="16.5" thickTop="1" thickBot="1" x14ac:dyDescent="0.3">
      <c r="A83" s="167"/>
      <c r="B83" s="170" t="s">
        <v>462</v>
      </c>
      <c r="C83" s="173"/>
      <c r="D83" s="174">
        <f>C82+D82</f>
        <v>59180004.249999978</v>
      </c>
    </row>
    <row r="84" spans="1:4" x14ac:dyDescent="0.25">
      <c r="D84" s="141"/>
    </row>
  </sheetData>
  <mergeCells count="2">
    <mergeCell ref="C1:D1"/>
    <mergeCell ref="C31:D31"/>
  </mergeCells>
  <pageMargins left="0.7" right="0.7" top="0.75" bottom="0.75" header="0.3" footer="0.3"/>
  <pageSetup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6"/>
  <sheetViews>
    <sheetView workbookViewId="0">
      <selection activeCell="Q15" sqref="Q15"/>
    </sheetView>
  </sheetViews>
  <sheetFormatPr baseColWidth="10" defaultColWidth="9.140625" defaultRowHeight="15" x14ac:dyDescent="0.25"/>
  <cols>
    <col min="1" max="1" width="60.7109375" customWidth="1"/>
    <col min="2" max="2" width="20.28515625" hidden="1" customWidth="1"/>
    <col min="3" max="3" width="14.7109375" style="206" customWidth="1"/>
    <col min="4" max="4" width="14.7109375" style="230" customWidth="1"/>
    <col min="5" max="5" width="14.7109375" style="206" customWidth="1"/>
    <col min="6" max="6" width="14.7109375" style="188" hidden="1" customWidth="1"/>
    <col min="7" max="8" width="14.7109375" style="206" hidden="1" customWidth="1"/>
    <col min="9" max="9" width="13.5703125" hidden="1" customWidth="1"/>
    <col min="10" max="13" width="14.7109375" hidden="1" customWidth="1"/>
    <col min="14" max="14" width="15.28515625" hidden="1" customWidth="1"/>
    <col min="15" max="15" width="15" style="187" customWidth="1"/>
    <col min="16" max="16" width="15.28515625" bestFit="1" customWidth="1"/>
    <col min="17" max="17" width="18.42578125" bestFit="1" customWidth="1"/>
    <col min="18" max="18" width="13.85546875" bestFit="1" customWidth="1"/>
  </cols>
  <sheetData>
    <row r="1" spans="1:33" ht="18.75" x14ac:dyDescent="0.3">
      <c r="A1" s="299" t="s">
        <v>397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33" ht="18.75" x14ac:dyDescent="0.25">
      <c r="A2" s="300">
        <v>2022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33" ht="15.75" x14ac:dyDescent="0.25">
      <c r="A3" s="301" t="s">
        <v>546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33" x14ac:dyDescent="0.25">
      <c r="A4" s="302" t="s">
        <v>547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33" ht="9.75" customHeight="1" x14ac:dyDescent="0.25">
      <c r="A5" s="208"/>
      <c r="B5" s="208"/>
      <c r="C5" s="175"/>
      <c r="D5" s="175"/>
      <c r="E5" s="175"/>
      <c r="F5" s="175"/>
      <c r="G5" s="175"/>
      <c r="H5" s="175"/>
      <c r="I5" s="208"/>
      <c r="J5" s="208"/>
      <c r="K5" s="208"/>
      <c r="L5" s="208"/>
      <c r="M5" s="208"/>
      <c r="N5" s="208"/>
      <c r="O5" s="208"/>
    </row>
    <row r="6" spans="1:33" s="211" customFormat="1" ht="15.95" customHeight="1" x14ac:dyDescent="0.25">
      <c r="A6" s="176" t="s">
        <v>463</v>
      </c>
      <c r="B6" s="209" t="s">
        <v>548</v>
      </c>
      <c r="C6" s="177" t="s">
        <v>464</v>
      </c>
      <c r="D6" s="177" t="s">
        <v>549</v>
      </c>
      <c r="E6" s="177" t="s">
        <v>550</v>
      </c>
      <c r="F6" s="177" t="s">
        <v>551</v>
      </c>
      <c r="G6" s="177" t="s">
        <v>552</v>
      </c>
      <c r="H6" s="177" t="s">
        <v>553</v>
      </c>
      <c r="I6" s="177" t="s">
        <v>554</v>
      </c>
      <c r="J6" s="177" t="s">
        <v>555</v>
      </c>
      <c r="K6" s="177" t="s">
        <v>556</v>
      </c>
      <c r="L6" s="177" t="s">
        <v>557</v>
      </c>
      <c r="M6" s="177" t="s">
        <v>558</v>
      </c>
      <c r="N6" s="177" t="s">
        <v>559</v>
      </c>
      <c r="O6" s="210" t="s">
        <v>560</v>
      </c>
    </row>
    <row r="7" spans="1:33" x14ac:dyDescent="0.25">
      <c r="A7" s="178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8"/>
    </row>
    <row r="8" spans="1:33" x14ac:dyDescent="0.25">
      <c r="A8" s="180" t="s">
        <v>467</v>
      </c>
      <c r="B8" s="218"/>
      <c r="C8" s="181"/>
      <c r="D8" s="212"/>
      <c r="E8" s="213"/>
      <c r="F8" s="196"/>
      <c r="G8" s="196"/>
      <c r="H8" s="196"/>
      <c r="I8" s="196"/>
      <c r="J8" s="196"/>
      <c r="K8" s="196"/>
      <c r="L8" s="196"/>
      <c r="M8" s="196"/>
      <c r="N8" s="196"/>
      <c r="O8" s="214"/>
    </row>
    <row r="9" spans="1:33" x14ac:dyDescent="0.25">
      <c r="A9" s="182" t="s">
        <v>468</v>
      </c>
      <c r="B9" s="215">
        <f>B10+B12+B13+B14+B15</f>
        <v>289197490.75744534</v>
      </c>
      <c r="C9" s="183">
        <v>88940999.540000007</v>
      </c>
      <c r="D9" s="183">
        <v>68824902.480000004</v>
      </c>
      <c r="E9" s="215">
        <v>80540408.030000001</v>
      </c>
      <c r="F9" s="215">
        <f t="shared" ref="C9:O9" si="0">F10+F11+F12+F13+F14</f>
        <v>0</v>
      </c>
      <c r="G9" s="215">
        <f t="shared" si="0"/>
        <v>0</v>
      </c>
      <c r="H9" s="215">
        <f t="shared" si="0"/>
        <v>0</v>
      </c>
      <c r="I9" s="215">
        <f t="shared" si="0"/>
        <v>0</v>
      </c>
      <c r="J9" s="215">
        <f t="shared" si="0"/>
        <v>0</v>
      </c>
      <c r="K9" s="215">
        <f t="shared" si="0"/>
        <v>0</v>
      </c>
      <c r="L9" s="215">
        <f t="shared" si="0"/>
        <v>0</v>
      </c>
      <c r="M9" s="215">
        <f t="shared" si="0"/>
        <v>0</v>
      </c>
      <c r="N9" s="215">
        <f t="shared" si="0"/>
        <v>0</v>
      </c>
      <c r="O9" s="215">
        <f t="shared" si="0"/>
        <v>238306310.05000001</v>
      </c>
      <c r="P9" s="219"/>
    </row>
    <row r="10" spans="1:33" x14ac:dyDescent="0.25">
      <c r="A10" s="178" t="s">
        <v>469</v>
      </c>
      <c r="B10" s="188">
        <f>SUM(B11:B11)</f>
        <v>3452500.9419253343</v>
      </c>
      <c r="C10" s="191">
        <v>73304502.150000006</v>
      </c>
      <c r="D10" s="191">
        <v>62868437.630000003</v>
      </c>
      <c r="E10" s="188">
        <v>64271829.580000006</v>
      </c>
      <c r="G10" s="188"/>
      <c r="H10" s="188"/>
      <c r="I10" s="188"/>
      <c r="J10" s="188"/>
      <c r="K10" s="188"/>
      <c r="L10" s="188"/>
      <c r="M10" s="188"/>
      <c r="N10" s="188"/>
      <c r="O10" s="188">
        <f>SUM(C10:N10)</f>
        <v>200444769.36000001</v>
      </c>
    </row>
    <row r="11" spans="1:33" x14ac:dyDescent="0.25">
      <c r="A11" s="178" t="s">
        <v>470</v>
      </c>
      <c r="B11" s="179">
        <f>[1]Resumen!C57</f>
        <v>3452500.9419253343</v>
      </c>
      <c r="C11" s="192">
        <v>1776290.65</v>
      </c>
      <c r="D11" s="192">
        <v>1675022.31</v>
      </c>
      <c r="E11" s="188">
        <v>2637614.5499999998</v>
      </c>
      <c r="G11" s="188"/>
      <c r="H11" s="188"/>
      <c r="I11" s="188"/>
      <c r="J11" s="188"/>
      <c r="K11" s="188"/>
      <c r="L11" s="188"/>
      <c r="M11" s="188"/>
      <c r="N11" s="188"/>
      <c r="O11" s="188">
        <f t="shared" ref="O11:O14" si="1">SUM(C11:N11)</f>
        <v>6088927.5099999998</v>
      </c>
    </row>
    <row r="12" spans="1:33" x14ac:dyDescent="0.25">
      <c r="A12" s="178" t="s">
        <v>471</v>
      </c>
      <c r="B12" s="179">
        <f>[1]Resumen!C58</f>
        <v>48389685.279999986</v>
      </c>
      <c r="C12" s="192">
        <v>0</v>
      </c>
      <c r="D12" s="192">
        <v>0</v>
      </c>
      <c r="E12" s="188">
        <v>0</v>
      </c>
      <c r="G12" s="188"/>
      <c r="H12" s="188"/>
      <c r="I12" s="188"/>
      <c r="J12" s="188"/>
      <c r="K12" s="188"/>
      <c r="L12" s="188"/>
      <c r="M12" s="188"/>
      <c r="N12" s="188"/>
      <c r="O12" s="188">
        <f t="shared" si="1"/>
        <v>0</v>
      </c>
    </row>
    <row r="13" spans="1:33" x14ac:dyDescent="0.25">
      <c r="A13" s="178" t="s">
        <v>472</v>
      </c>
      <c r="B13" s="179">
        <f>[1]Resumen!C65</f>
        <v>0</v>
      </c>
      <c r="C13" s="192">
        <v>6362346.0800000001</v>
      </c>
      <c r="D13" s="192">
        <v>4280114.4399999995</v>
      </c>
      <c r="E13" s="188">
        <v>5816819.4799999995</v>
      </c>
      <c r="G13" s="188"/>
      <c r="H13" s="188"/>
      <c r="I13" s="188"/>
      <c r="J13" s="188"/>
      <c r="K13" s="188"/>
      <c r="L13" s="188"/>
      <c r="M13" s="188"/>
      <c r="N13" s="188"/>
      <c r="O13" s="188">
        <f t="shared" si="1"/>
        <v>16459280</v>
      </c>
    </row>
    <row r="14" spans="1:33" ht="15" customHeight="1" x14ac:dyDescent="0.3">
      <c r="A14" s="178" t="s">
        <v>473</v>
      </c>
      <c r="B14" s="179">
        <f>[1]Resumen!C67</f>
        <v>136679353.19999999</v>
      </c>
      <c r="C14" s="193">
        <v>7497860.6600000001</v>
      </c>
      <c r="D14" s="193">
        <v>1328.1</v>
      </c>
      <c r="E14" s="188">
        <v>7814144.4200000009</v>
      </c>
      <c r="G14" s="188"/>
      <c r="H14" s="188"/>
      <c r="I14" s="188"/>
      <c r="J14" s="188"/>
      <c r="K14" s="188"/>
      <c r="L14" s="188"/>
      <c r="M14" s="188"/>
      <c r="N14" s="188"/>
      <c r="O14" s="188">
        <f t="shared" si="1"/>
        <v>15313333.18</v>
      </c>
      <c r="P14" s="206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</row>
    <row r="15" spans="1:33" ht="15" customHeight="1" x14ac:dyDescent="0.3">
      <c r="A15" s="182" t="s">
        <v>474</v>
      </c>
      <c r="B15" s="179">
        <f>[1]Resumen!C74</f>
        <v>100675951.33552</v>
      </c>
      <c r="C15" s="183">
        <v>21240938.370000001</v>
      </c>
      <c r="D15" s="183">
        <v>21530460.469999999</v>
      </c>
      <c r="E15" s="183">
        <v>29594875.580000002</v>
      </c>
      <c r="F15" s="183">
        <f t="shared" ref="E15:N15" si="2">F16+F17+F18+F19+F20+F21+F22+F23+F24</f>
        <v>0</v>
      </c>
      <c r="G15" s="183">
        <f t="shared" si="2"/>
        <v>0</v>
      </c>
      <c r="H15" s="183">
        <f t="shared" si="2"/>
        <v>0</v>
      </c>
      <c r="I15" s="183">
        <f t="shared" si="2"/>
        <v>0</v>
      </c>
      <c r="J15" s="183">
        <f t="shared" si="2"/>
        <v>0</v>
      </c>
      <c r="K15" s="183">
        <f t="shared" si="2"/>
        <v>0</v>
      </c>
      <c r="L15" s="183">
        <f t="shared" si="2"/>
        <v>0</v>
      </c>
      <c r="M15" s="183">
        <f t="shared" si="2"/>
        <v>0</v>
      </c>
      <c r="N15" s="183">
        <f t="shared" si="2"/>
        <v>0</v>
      </c>
      <c r="O15" s="183">
        <f>SUM(O16:O24)</f>
        <v>72366274.420000002</v>
      </c>
      <c r="P15" s="206"/>
      <c r="R15" s="206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</row>
    <row r="16" spans="1:33" x14ac:dyDescent="0.25">
      <c r="A16" s="178" t="s">
        <v>475</v>
      </c>
      <c r="B16" s="215" t="e">
        <f>B17+B18+B19+B20+B21+#REF!+B23+B24+B25</f>
        <v>#REF!</v>
      </c>
      <c r="C16" s="192">
        <v>1245097.2100000002</v>
      </c>
      <c r="D16" s="192">
        <v>1768203.79</v>
      </c>
      <c r="E16" s="192">
        <v>2096241.4400000002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79">
        <f t="shared" ref="O16:O72" si="3">SUM(C16:N16)</f>
        <v>5109542.4400000004</v>
      </c>
    </row>
    <row r="17" spans="1:17" x14ac:dyDescent="0.25">
      <c r="A17" s="178" t="s">
        <v>476</v>
      </c>
      <c r="B17" s="179">
        <f>[1]Resumen!C80</f>
        <v>30982309</v>
      </c>
      <c r="C17" s="192">
        <v>331037.2</v>
      </c>
      <c r="D17" s="192">
        <v>372424.99</v>
      </c>
      <c r="E17" s="192">
        <v>474801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79">
        <f t="shared" si="3"/>
        <v>1178263.19</v>
      </c>
    </row>
    <row r="18" spans="1:17" x14ac:dyDescent="0.25">
      <c r="A18" s="178" t="s">
        <v>477</v>
      </c>
      <c r="B18" s="179">
        <f>[1]Resumen!C87</f>
        <v>103632167.80000001</v>
      </c>
      <c r="C18" s="192">
        <v>685009.36</v>
      </c>
      <c r="D18" s="192">
        <v>326900</v>
      </c>
      <c r="E18" s="192">
        <v>583350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79">
        <f t="shared" si="3"/>
        <v>1595259.3599999999</v>
      </c>
    </row>
    <row r="19" spans="1:17" x14ac:dyDescent="0.25">
      <c r="A19" s="178" t="s">
        <v>478</v>
      </c>
      <c r="B19" s="179">
        <f>[1]Resumen!C90</f>
        <v>20385254</v>
      </c>
      <c r="C19" s="192">
        <v>159913</v>
      </c>
      <c r="D19" s="192">
        <v>16760</v>
      </c>
      <c r="E19" s="192">
        <v>17860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79">
        <f t="shared" si="3"/>
        <v>194533</v>
      </c>
    </row>
    <row r="20" spans="1:17" x14ac:dyDescent="0.25">
      <c r="A20" s="178" t="s">
        <v>479</v>
      </c>
      <c r="B20" s="179">
        <f>[1]Resumen!C94</f>
        <v>9662000</v>
      </c>
      <c r="C20" s="192">
        <v>5123442.29</v>
      </c>
      <c r="D20" s="192">
        <v>8878403.8699999992</v>
      </c>
      <c r="E20" s="192">
        <v>9332363.3399999999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79">
        <f t="shared" si="3"/>
        <v>23334209.5</v>
      </c>
    </row>
    <row r="21" spans="1:17" x14ac:dyDescent="0.25">
      <c r="A21" s="178" t="s">
        <v>480</v>
      </c>
      <c r="B21" s="179">
        <f>[1]Resumen!C99</f>
        <v>157299756.40960002</v>
      </c>
      <c r="C21" s="192">
        <v>5468078.2700000005</v>
      </c>
      <c r="D21" s="192">
        <v>5467602.6699999999</v>
      </c>
      <c r="E21" s="192">
        <v>12904212.050000001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79">
        <f>SUM(C21:N21)</f>
        <v>23839892.990000002</v>
      </c>
      <c r="P21" s="206"/>
    </row>
    <row r="22" spans="1:17" ht="25.5" x14ac:dyDescent="0.25">
      <c r="A22" s="178" t="s">
        <v>481</v>
      </c>
      <c r="B22" s="179">
        <f>[1]Resumen!C115</f>
        <v>58860271.999999993</v>
      </c>
      <c r="C22" s="192">
        <v>255822.37</v>
      </c>
      <c r="D22" s="192">
        <v>759357.09</v>
      </c>
      <c r="E22" s="192">
        <v>543558.68000000005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79">
        <f t="shared" si="3"/>
        <v>1558738.1400000001</v>
      </c>
    </row>
    <row r="23" spans="1:17" x14ac:dyDescent="0.25">
      <c r="A23" s="178" t="s">
        <v>482</v>
      </c>
      <c r="B23" s="179">
        <f>[1]Resumen!C119</f>
        <v>36027264.596933335</v>
      </c>
      <c r="C23" s="193">
        <v>7972538.6699999999</v>
      </c>
      <c r="D23" s="193">
        <v>3858828.0599999996</v>
      </c>
      <c r="E23" s="193">
        <v>3379452.0700000003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88">
        <f t="shared" si="3"/>
        <v>15210818.800000001</v>
      </c>
    </row>
    <row r="24" spans="1:17" x14ac:dyDescent="0.25">
      <c r="A24" s="178" t="s">
        <v>483</v>
      </c>
      <c r="B24" s="179">
        <f>[1]Resumen!C136</f>
        <v>152338987.639</v>
      </c>
      <c r="C24" s="192">
        <v>0</v>
      </c>
      <c r="D24" s="192">
        <v>81980</v>
      </c>
      <c r="E24" s="192">
        <v>263037</v>
      </c>
      <c r="F24" s="192"/>
      <c r="G24" s="192"/>
      <c r="H24" s="192"/>
      <c r="I24" s="192"/>
      <c r="J24" s="192"/>
      <c r="K24" s="192"/>
      <c r="L24" s="192"/>
      <c r="M24" s="192"/>
      <c r="N24" s="192"/>
      <c r="O24" s="179">
        <f t="shared" si="3"/>
        <v>345017</v>
      </c>
    </row>
    <row r="25" spans="1:17" x14ac:dyDescent="0.25">
      <c r="A25" s="182" t="s">
        <v>484</v>
      </c>
      <c r="B25" s="188">
        <f>[1]Resumen!C157</f>
        <v>2707800</v>
      </c>
      <c r="C25" s="183">
        <v>1252798.29</v>
      </c>
      <c r="D25" s="183">
        <v>2898410.2300000004</v>
      </c>
      <c r="E25" s="183">
        <v>1764677.19</v>
      </c>
      <c r="F25" s="183">
        <f t="shared" ref="E25:N25" si="4">SUM(F26:F34)</f>
        <v>0</v>
      </c>
      <c r="G25" s="183">
        <f t="shared" si="4"/>
        <v>0</v>
      </c>
      <c r="H25" s="183">
        <f t="shared" si="4"/>
        <v>0</v>
      </c>
      <c r="I25" s="183">
        <f t="shared" si="4"/>
        <v>0</v>
      </c>
      <c r="J25" s="183">
        <f t="shared" si="4"/>
        <v>0</v>
      </c>
      <c r="K25" s="183">
        <f t="shared" si="4"/>
        <v>0</v>
      </c>
      <c r="L25" s="183">
        <f t="shared" si="4"/>
        <v>0</v>
      </c>
      <c r="M25" s="183">
        <f t="shared" si="4"/>
        <v>0</v>
      </c>
      <c r="N25" s="183">
        <f t="shared" si="4"/>
        <v>0</v>
      </c>
      <c r="O25" s="215">
        <f>SUM(C25:N25)</f>
        <v>5915885.7100000009</v>
      </c>
      <c r="P25" s="183"/>
      <c r="Q25" s="206"/>
    </row>
    <row r="26" spans="1:17" x14ac:dyDescent="0.25">
      <c r="A26" s="178" t="s">
        <v>485</v>
      </c>
      <c r="B26" s="215">
        <f>SUM(B27:B35)</f>
        <v>58030735.25999999</v>
      </c>
      <c r="C26" s="193">
        <v>171319.47</v>
      </c>
      <c r="D26" s="193">
        <v>235475.9</v>
      </c>
      <c r="E26" s="193">
        <v>240082.43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88">
        <f t="shared" si="3"/>
        <v>646877.80000000005</v>
      </c>
    </row>
    <row r="27" spans="1:17" x14ac:dyDescent="0.25">
      <c r="A27" s="178" t="s">
        <v>486</v>
      </c>
      <c r="B27" s="179">
        <f>[1]Resumen!C161</f>
        <v>7541199.9799999995</v>
      </c>
      <c r="C27" s="193">
        <v>0</v>
      </c>
      <c r="D27" s="193">
        <v>59000</v>
      </c>
      <c r="E27" s="193">
        <v>0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88">
        <f t="shared" si="3"/>
        <v>59000</v>
      </c>
    </row>
    <row r="28" spans="1:17" x14ac:dyDescent="0.25">
      <c r="A28" s="178" t="s">
        <v>487</v>
      </c>
      <c r="B28" s="179">
        <f>[1]Resumen!C165</f>
        <v>1548400</v>
      </c>
      <c r="C28" s="193">
        <v>0</v>
      </c>
      <c r="D28" s="193">
        <v>450129.2</v>
      </c>
      <c r="E28" s="193">
        <v>127920.4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88">
        <f t="shared" si="3"/>
        <v>578049.6</v>
      </c>
    </row>
    <row r="29" spans="1:17" x14ac:dyDescent="0.25">
      <c r="A29" s="178" t="s">
        <v>488</v>
      </c>
      <c r="B29" s="179">
        <f>[1]Resumen!C170</f>
        <v>5147569.5</v>
      </c>
      <c r="C29" s="193">
        <v>0</v>
      </c>
      <c r="D29" s="193">
        <v>0</v>
      </c>
      <c r="E29" s="192">
        <v>0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79">
        <f t="shared" si="3"/>
        <v>0</v>
      </c>
    </row>
    <row r="30" spans="1:17" x14ac:dyDescent="0.25">
      <c r="A30" s="178" t="s">
        <v>489</v>
      </c>
      <c r="B30" s="179">
        <f>[1]Resumen!C175</f>
        <v>364403.03999999992</v>
      </c>
      <c r="C30" s="193">
        <v>48928.53</v>
      </c>
      <c r="D30" s="193">
        <v>200</v>
      </c>
      <c r="E30" s="193">
        <v>10800.01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88">
        <f>SUM(C30:N30)</f>
        <v>59928.54</v>
      </c>
      <c r="P30" t="s">
        <v>561</v>
      </c>
    </row>
    <row r="31" spans="1:17" x14ac:dyDescent="0.25">
      <c r="A31" s="178" t="s">
        <v>490</v>
      </c>
      <c r="B31" s="179">
        <f>[1]Resumen!C177</f>
        <v>1404362.0000000002</v>
      </c>
      <c r="C31" s="193">
        <v>9855.43</v>
      </c>
      <c r="D31" s="193">
        <v>25019.040000000001</v>
      </c>
      <c r="E31" s="193">
        <v>12734.71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88">
        <f t="shared" si="3"/>
        <v>47609.18</v>
      </c>
    </row>
    <row r="32" spans="1:17" ht="25.5" x14ac:dyDescent="0.25">
      <c r="A32" s="178" t="s">
        <v>491</v>
      </c>
      <c r="B32" s="179">
        <f>[1]Resumen!C182</f>
        <v>3970000</v>
      </c>
      <c r="C32" s="193">
        <v>896081.05999999994</v>
      </c>
      <c r="D32" s="193">
        <v>977511.30999999994</v>
      </c>
      <c r="E32" s="193">
        <v>1144321.94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88">
        <f t="shared" si="3"/>
        <v>3017914.3099999996</v>
      </c>
    </row>
    <row r="33" spans="1:16" ht="25.5" x14ac:dyDescent="0.25">
      <c r="A33" s="178" t="s">
        <v>492</v>
      </c>
      <c r="B33" s="179">
        <f>[1]Resumen!C190</f>
        <v>18234242.999999993</v>
      </c>
      <c r="C33" s="193">
        <v>0</v>
      </c>
      <c r="D33" s="193">
        <v>0</v>
      </c>
      <c r="E33" s="193">
        <v>0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88">
        <f t="shared" si="3"/>
        <v>0</v>
      </c>
    </row>
    <row r="34" spans="1:16" x14ac:dyDescent="0.25">
      <c r="A34" s="178" t="s">
        <v>493</v>
      </c>
      <c r="B34" s="188">
        <v>0</v>
      </c>
      <c r="C34" s="193">
        <v>126613.8</v>
      </c>
      <c r="D34" s="193">
        <v>1151074.78</v>
      </c>
      <c r="E34" s="192">
        <v>228817.69999999998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88">
        <f t="shared" si="3"/>
        <v>1506506.28</v>
      </c>
    </row>
    <row r="35" spans="1:16" x14ac:dyDescent="0.25">
      <c r="A35" s="182" t="s">
        <v>494</v>
      </c>
      <c r="B35" s="179">
        <f>[1]Resumen!C201</f>
        <v>19820557.739999998</v>
      </c>
      <c r="C35" s="183">
        <v>2319025</v>
      </c>
      <c r="D35" s="183">
        <v>1783700</v>
      </c>
      <c r="E35" s="183">
        <v>2376801.7000000002</v>
      </c>
      <c r="F35" s="183">
        <f t="shared" ref="C35:M35" si="5">SUM(F36:F41)</f>
        <v>0</v>
      </c>
      <c r="G35" s="183">
        <f t="shared" si="5"/>
        <v>0</v>
      </c>
      <c r="H35" s="183">
        <f t="shared" si="5"/>
        <v>0</v>
      </c>
      <c r="I35" s="183">
        <f t="shared" si="5"/>
        <v>0</v>
      </c>
      <c r="J35" s="183">
        <f t="shared" si="5"/>
        <v>0</v>
      </c>
      <c r="K35" s="183">
        <f t="shared" si="5"/>
        <v>0</v>
      </c>
      <c r="L35" s="183">
        <f t="shared" si="5"/>
        <v>0</v>
      </c>
      <c r="M35" s="183">
        <f t="shared" si="5"/>
        <v>0</v>
      </c>
      <c r="N35" s="183">
        <f>SUM(N36:N42)</f>
        <v>0</v>
      </c>
      <c r="O35" s="215">
        <f>SUM(C35:N35)</f>
        <v>6479526.7000000002</v>
      </c>
    </row>
    <row r="36" spans="1:16" x14ac:dyDescent="0.25">
      <c r="A36" s="178" t="s">
        <v>495</v>
      </c>
      <c r="B36" s="215">
        <f>SUM(B37:B43)</f>
        <v>1233156670.0080001</v>
      </c>
      <c r="C36" s="193">
        <v>30000</v>
      </c>
      <c r="D36" s="193">
        <v>0</v>
      </c>
      <c r="E36" s="193">
        <v>1094864.2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88">
        <f t="shared" si="3"/>
        <v>1124864.2</v>
      </c>
    </row>
    <row r="37" spans="1:16" x14ac:dyDescent="0.25">
      <c r="A37" s="178" t="s">
        <v>496</v>
      </c>
      <c r="B37" s="215">
        <f>[1]Resumen!C213+[1]Resumen!C216+[1]Resumen!C219+[1]Resumen!C220</f>
        <v>10000000</v>
      </c>
      <c r="C37" s="193">
        <v>0</v>
      </c>
      <c r="D37" s="193">
        <v>0</v>
      </c>
      <c r="E37" s="193">
        <v>0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88">
        <f t="shared" si="3"/>
        <v>0</v>
      </c>
    </row>
    <row r="38" spans="1:16" x14ac:dyDescent="0.25">
      <c r="A38" s="178" t="s">
        <v>497</v>
      </c>
      <c r="B38" s="215">
        <f>+[1]Resumen!C222</f>
        <v>0</v>
      </c>
      <c r="C38" s="193">
        <v>0</v>
      </c>
      <c r="D38" s="193">
        <v>0</v>
      </c>
      <c r="E38" s="193">
        <v>0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88">
        <f t="shared" si="3"/>
        <v>0</v>
      </c>
    </row>
    <row r="39" spans="1:16" ht="25.5" x14ac:dyDescent="0.25">
      <c r="A39" s="178" t="s">
        <v>498</v>
      </c>
      <c r="B39" s="188">
        <v>0</v>
      </c>
      <c r="C39" s="193">
        <v>0</v>
      </c>
      <c r="D39" s="193">
        <v>0</v>
      </c>
      <c r="E39" s="193">
        <v>0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88">
        <f t="shared" si="3"/>
        <v>0</v>
      </c>
    </row>
    <row r="40" spans="1:16" ht="25.5" x14ac:dyDescent="0.25">
      <c r="A40" s="178" t="s">
        <v>499</v>
      </c>
      <c r="B40" s="188">
        <v>0</v>
      </c>
      <c r="C40" s="193">
        <v>0</v>
      </c>
      <c r="D40" s="193">
        <v>0</v>
      </c>
      <c r="E40" s="193">
        <v>0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88">
        <f t="shared" si="3"/>
        <v>0</v>
      </c>
    </row>
    <row r="41" spans="1:16" x14ac:dyDescent="0.25">
      <c r="A41" s="178" t="s">
        <v>500</v>
      </c>
      <c r="B41" s="188">
        <v>0</v>
      </c>
      <c r="C41" s="193">
        <v>2289025</v>
      </c>
      <c r="D41" s="193">
        <v>1783700</v>
      </c>
      <c r="E41" s="193">
        <v>1281937.5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88">
        <f t="shared" si="3"/>
        <v>5354662.5</v>
      </c>
    </row>
    <row r="42" spans="1:16" x14ac:dyDescent="0.25">
      <c r="A42" s="178" t="s">
        <v>501</v>
      </c>
      <c r="B42" s="215">
        <f>[1]Resumen!C224</f>
        <v>9409215.9279999994</v>
      </c>
      <c r="C42" s="193">
        <v>0</v>
      </c>
      <c r="D42" s="193">
        <v>0</v>
      </c>
      <c r="E42" s="193">
        <v>0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88">
        <f t="shared" si="3"/>
        <v>0</v>
      </c>
    </row>
    <row r="43" spans="1:16" s="222" customFormat="1" x14ac:dyDescent="0.25">
      <c r="A43" s="182" t="s">
        <v>502</v>
      </c>
      <c r="B43" s="188">
        <f>+[1]Resumen!C226</f>
        <v>1213747454.0800002</v>
      </c>
      <c r="C43" s="183">
        <v>290791.02</v>
      </c>
      <c r="D43" s="183">
        <v>792061.81</v>
      </c>
      <c r="E43" s="183">
        <v>764614.23</v>
      </c>
      <c r="F43" s="183">
        <f t="shared" ref="C43:N43" si="6">SUM(F50)</f>
        <v>0</v>
      </c>
      <c r="G43" s="183">
        <f t="shared" si="6"/>
        <v>0</v>
      </c>
      <c r="H43" s="183">
        <f t="shared" si="6"/>
        <v>0</v>
      </c>
      <c r="I43" s="183">
        <f t="shared" si="6"/>
        <v>0</v>
      </c>
      <c r="J43" s="183">
        <f t="shared" si="6"/>
        <v>0</v>
      </c>
      <c r="K43" s="183">
        <f t="shared" si="6"/>
        <v>0</v>
      </c>
      <c r="L43" s="183">
        <f t="shared" si="6"/>
        <v>0</v>
      </c>
      <c r="M43" s="183">
        <f t="shared" si="6"/>
        <v>0</v>
      </c>
      <c r="N43" s="183">
        <f t="shared" si="6"/>
        <v>0</v>
      </c>
      <c r="O43" s="215">
        <f>SUM(C43:N43)</f>
        <v>1847467.06</v>
      </c>
      <c r="P43" s="221"/>
    </row>
    <row r="44" spans="1:16" x14ac:dyDescent="0.25">
      <c r="A44" s="178" t="s">
        <v>503</v>
      </c>
      <c r="B44" s="215">
        <f>SUM(B51)</f>
        <v>109668111</v>
      </c>
      <c r="C44" s="193">
        <v>0</v>
      </c>
      <c r="D44" s="193">
        <v>0</v>
      </c>
      <c r="E44" s="193">
        <v>0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88">
        <f t="shared" si="3"/>
        <v>0</v>
      </c>
      <c r="P44" s="206"/>
    </row>
    <row r="45" spans="1:16" x14ac:dyDescent="0.25">
      <c r="A45" s="178" t="s">
        <v>504</v>
      </c>
      <c r="B45" s="188">
        <v>0</v>
      </c>
      <c r="C45" s="193">
        <v>0</v>
      </c>
      <c r="D45" s="193">
        <v>0</v>
      </c>
      <c r="E45" s="193">
        <v>0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88">
        <f t="shared" si="3"/>
        <v>0</v>
      </c>
    </row>
    <row r="46" spans="1:16" x14ac:dyDescent="0.25">
      <c r="A46" s="178" t="s">
        <v>505</v>
      </c>
      <c r="B46" s="188">
        <v>0</v>
      </c>
      <c r="C46" s="193">
        <v>0</v>
      </c>
      <c r="D46" s="193">
        <v>0</v>
      </c>
      <c r="E46" s="193">
        <v>0</v>
      </c>
      <c r="F46" s="193"/>
      <c r="G46" s="193"/>
      <c r="H46" s="193"/>
      <c r="I46" s="193"/>
      <c r="J46" s="193"/>
      <c r="K46" s="193"/>
      <c r="L46" s="193"/>
      <c r="M46" s="193"/>
      <c r="N46" s="193"/>
      <c r="O46" s="188">
        <f t="shared" si="3"/>
        <v>0</v>
      </c>
    </row>
    <row r="47" spans="1:16" ht="25.5" x14ac:dyDescent="0.25">
      <c r="A47" s="178" t="s">
        <v>506</v>
      </c>
      <c r="B47" s="188">
        <v>0</v>
      </c>
      <c r="C47" s="193">
        <v>0</v>
      </c>
      <c r="D47" s="193">
        <v>0</v>
      </c>
      <c r="E47" s="193">
        <v>0</v>
      </c>
      <c r="F47" s="193"/>
      <c r="G47" s="193"/>
      <c r="H47" s="193"/>
      <c r="I47" s="193"/>
      <c r="J47" s="193"/>
      <c r="K47" s="193"/>
      <c r="L47" s="193"/>
      <c r="M47" s="193"/>
      <c r="N47" s="193"/>
      <c r="O47" s="188">
        <f t="shared" si="3"/>
        <v>0</v>
      </c>
    </row>
    <row r="48" spans="1:16" ht="25.5" x14ac:dyDescent="0.25">
      <c r="A48" s="178" t="s">
        <v>507</v>
      </c>
      <c r="B48" s="188">
        <v>0</v>
      </c>
      <c r="C48" s="193">
        <v>0</v>
      </c>
      <c r="D48" s="193">
        <v>0</v>
      </c>
      <c r="E48" s="193">
        <v>0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88">
        <f t="shared" si="3"/>
        <v>0</v>
      </c>
    </row>
    <row r="49" spans="1:16" x14ac:dyDescent="0.25">
      <c r="A49" s="178" t="s">
        <v>508</v>
      </c>
      <c r="B49" s="188">
        <v>0</v>
      </c>
      <c r="C49" s="193">
        <v>0</v>
      </c>
      <c r="D49" s="193">
        <v>0</v>
      </c>
      <c r="E49" s="193">
        <v>0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88">
        <f t="shared" si="3"/>
        <v>0</v>
      </c>
    </row>
    <row r="50" spans="1:16" x14ac:dyDescent="0.25">
      <c r="A50" s="178" t="s">
        <v>509</v>
      </c>
      <c r="B50" s="188">
        <v>0</v>
      </c>
      <c r="C50" s="193">
        <v>290791.02</v>
      </c>
      <c r="D50" s="193">
        <v>792061.81</v>
      </c>
      <c r="E50" s="193">
        <v>764614.23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88">
        <f t="shared" si="3"/>
        <v>1847467.06</v>
      </c>
    </row>
    <row r="51" spans="1:16" s="222" customFormat="1" x14ac:dyDescent="0.25">
      <c r="A51" s="182" t="s">
        <v>510</v>
      </c>
      <c r="B51" s="188">
        <f>[1]Resumen!C279</f>
        <v>109668111</v>
      </c>
      <c r="C51" s="183">
        <v>14431889.25</v>
      </c>
      <c r="D51" s="183">
        <v>2215860.13</v>
      </c>
      <c r="E51" s="183">
        <v>868815.91</v>
      </c>
      <c r="F51" s="183">
        <f t="shared" ref="C51:N51" si="7">SUM(F52:F59)</f>
        <v>0</v>
      </c>
      <c r="G51" s="183">
        <f t="shared" si="7"/>
        <v>0</v>
      </c>
      <c r="H51" s="183">
        <f t="shared" si="7"/>
        <v>0</v>
      </c>
      <c r="I51" s="183">
        <f t="shared" si="7"/>
        <v>0</v>
      </c>
      <c r="J51" s="183">
        <f t="shared" si="7"/>
        <v>0</v>
      </c>
      <c r="K51" s="183">
        <f t="shared" si="7"/>
        <v>0</v>
      </c>
      <c r="L51" s="183">
        <f t="shared" si="7"/>
        <v>0</v>
      </c>
      <c r="M51" s="183">
        <f t="shared" si="7"/>
        <v>0</v>
      </c>
      <c r="N51" s="183">
        <f t="shared" si="7"/>
        <v>0</v>
      </c>
      <c r="O51" s="215">
        <f>SUM(C51:N51)</f>
        <v>17516565.289999999</v>
      </c>
      <c r="P51" s="223"/>
    </row>
    <row r="52" spans="1:16" x14ac:dyDescent="0.25">
      <c r="A52" s="178" t="s">
        <v>511</v>
      </c>
      <c r="B52" s="215">
        <f>SUM(B53:B61)</f>
        <v>90165153.329999998</v>
      </c>
      <c r="C52" s="193">
        <v>9585654.5600000005</v>
      </c>
      <c r="D52" s="193">
        <v>563532.13</v>
      </c>
      <c r="E52" s="192">
        <v>782439.91</v>
      </c>
      <c r="F52" s="193"/>
      <c r="G52" s="193"/>
      <c r="H52" s="193"/>
      <c r="I52" s="193"/>
      <c r="J52" s="193"/>
      <c r="K52" s="193"/>
      <c r="L52" s="193"/>
      <c r="M52" s="193"/>
      <c r="N52" s="193"/>
      <c r="O52" s="188">
        <f t="shared" si="3"/>
        <v>10931626.600000001</v>
      </c>
    </row>
    <row r="53" spans="1:16" x14ac:dyDescent="0.25">
      <c r="A53" s="178" t="s">
        <v>512</v>
      </c>
      <c r="B53" s="188">
        <f>[1]Resumen!C243</f>
        <v>58735533.879999995</v>
      </c>
      <c r="C53" s="193">
        <v>308178.78000000003</v>
      </c>
      <c r="D53" s="193">
        <v>0</v>
      </c>
      <c r="E53" s="192">
        <v>86376</v>
      </c>
      <c r="F53" s="193"/>
      <c r="G53" s="193"/>
      <c r="H53" s="193"/>
      <c r="I53" s="193"/>
      <c r="J53" s="193"/>
      <c r="K53" s="193"/>
      <c r="L53" s="193"/>
      <c r="M53" s="193"/>
      <c r="N53" s="193"/>
      <c r="O53" s="188">
        <f t="shared" si="3"/>
        <v>394554.78</v>
      </c>
    </row>
    <row r="54" spans="1:16" x14ac:dyDescent="0.25">
      <c r="A54" s="178" t="s">
        <v>513</v>
      </c>
      <c r="B54" s="188">
        <f>[1]Resumen!C251+[1]Resumen!C252</f>
        <v>943253.45</v>
      </c>
      <c r="C54" s="193">
        <v>0</v>
      </c>
      <c r="D54" s="193">
        <v>0</v>
      </c>
      <c r="E54" s="193">
        <v>0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88">
        <f t="shared" si="3"/>
        <v>0</v>
      </c>
    </row>
    <row r="55" spans="1:16" x14ac:dyDescent="0.25">
      <c r="A55" s="178" t="s">
        <v>514</v>
      </c>
      <c r="B55" s="188">
        <v>0</v>
      </c>
      <c r="C55" s="193">
        <v>4483135.17</v>
      </c>
      <c r="D55" s="193">
        <v>492328</v>
      </c>
      <c r="E55" s="193">
        <v>0</v>
      </c>
      <c r="F55" s="193"/>
      <c r="G55" s="193"/>
      <c r="H55" s="193"/>
      <c r="I55" s="193"/>
      <c r="J55" s="193"/>
      <c r="K55" s="193"/>
      <c r="L55" s="193"/>
      <c r="M55" s="193"/>
      <c r="N55" s="193"/>
      <c r="O55" s="188">
        <f t="shared" si="3"/>
        <v>4975463.17</v>
      </c>
    </row>
    <row r="56" spans="1:16" x14ac:dyDescent="0.25">
      <c r="A56" s="178" t="s">
        <v>515</v>
      </c>
      <c r="B56" s="188">
        <f>[1]Resumen!C255</f>
        <v>13999999.999999998</v>
      </c>
      <c r="C56" s="193">
        <v>54920.74</v>
      </c>
      <c r="D56" s="193">
        <v>1160000</v>
      </c>
      <c r="E56" s="192">
        <v>0</v>
      </c>
      <c r="F56" s="193"/>
      <c r="G56" s="193"/>
      <c r="H56" s="193"/>
      <c r="I56" s="193"/>
      <c r="J56" s="193"/>
      <c r="K56" s="193"/>
      <c r="L56" s="193"/>
      <c r="M56" s="193"/>
      <c r="N56" s="193"/>
      <c r="O56" s="188">
        <f t="shared" si="3"/>
        <v>1214920.74</v>
      </c>
    </row>
    <row r="57" spans="1:16" x14ac:dyDescent="0.25">
      <c r="A57" s="178" t="s">
        <v>516</v>
      </c>
      <c r="B57" s="188">
        <f>[1]Resumen!C257</f>
        <v>14836366</v>
      </c>
      <c r="C57" s="193">
        <v>0</v>
      </c>
      <c r="D57" s="193">
        <v>0</v>
      </c>
      <c r="E57" s="192">
        <v>0</v>
      </c>
      <c r="F57" s="193"/>
      <c r="G57" s="193"/>
      <c r="H57" s="193"/>
      <c r="I57" s="193"/>
      <c r="J57" s="193"/>
      <c r="K57" s="193"/>
      <c r="L57" s="193"/>
      <c r="M57" s="193"/>
      <c r="N57" s="193"/>
      <c r="O57" s="188">
        <f t="shared" si="3"/>
        <v>0</v>
      </c>
    </row>
    <row r="58" spans="1:16" x14ac:dyDescent="0.25">
      <c r="A58" s="178" t="s">
        <v>517</v>
      </c>
      <c r="B58" s="188">
        <f>[1]Resumen!C263</f>
        <v>1650000</v>
      </c>
      <c r="C58" s="193">
        <v>0</v>
      </c>
      <c r="D58" s="193">
        <v>0</v>
      </c>
      <c r="E58" s="192">
        <v>0</v>
      </c>
      <c r="F58" s="193"/>
      <c r="G58" s="193"/>
      <c r="H58" s="193"/>
      <c r="I58" s="193"/>
      <c r="J58" s="193"/>
      <c r="K58" s="193"/>
      <c r="L58" s="193"/>
      <c r="M58" s="193"/>
      <c r="N58" s="193"/>
      <c r="O58" s="188">
        <f t="shared" si="3"/>
        <v>0</v>
      </c>
    </row>
    <row r="59" spans="1:16" x14ac:dyDescent="0.25">
      <c r="A59" s="178" t="s">
        <v>518</v>
      </c>
      <c r="B59" s="188">
        <v>0</v>
      </c>
      <c r="C59" s="193">
        <v>0</v>
      </c>
      <c r="D59" s="193">
        <v>0</v>
      </c>
      <c r="E59" s="192">
        <v>0</v>
      </c>
      <c r="F59" s="193"/>
      <c r="G59" s="193"/>
      <c r="H59" s="193"/>
      <c r="I59" s="193"/>
      <c r="J59" s="193"/>
      <c r="K59" s="193"/>
      <c r="L59" s="193"/>
      <c r="M59" s="193"/>
      <c r="N59" s="193"/>
      <c r="O59" s="188">
        <f t="shared" si="3"/>
        <v>0</v>
      </c>
    </row>
    <row r="60" spans="1:16" ht="25.5" x14ac:dyDescent="0.25">
      <c r="A60" s="178" t="s">
        <v>519</v>
      </c>
      <c r="B60" s="188">
        <f>[1]Resumen!C266</f>
        <v>0</v>
      </c>
      <c r="C60" s="193">
        <v>0</v>
      </c>
      <c r="D60" s="193">
        <v>0</v>
      </c>
      <c r="E60" s="192">
        <v>0</v>
      </c>
      <c r="F60" s="193"/>
      <c r="G60" s="193"/>
      <c r="H60" s="193"/>
      <c r="I60" s="193"/>
      <c r="J60" s="193"/>
      <c r="K60" s="193"/>
      <c r="L60" s="193"/>
      <c r="M60" s="193"/>
      <c r="N60" s="193"/>
      <c r="O60" s="188">
        <f t="shared" si="3"/>
        <v>0</v>
      </c>
    </row>
    <row r="61" spans="1:16" s="222" customFormat="1" x14ac:dyDescent="0.25">
      <c r="A61" s="182" t="s">
        <v>520</v>
      </c>
      <c r="B61" s="188">
        <v>0</v>
      </c>
      <c r="C61" s="194">
        <v>0</v>
      </c>
      <c r="D61" s="194">
        <v>0</v>
      </c>
      <c r="E61" s="194">
        <v>0</v>
      </c>
      <c r="F61" s="194">
        <f>SUM(F62:F65)</f>
        <v>0</v>
      </c>
      <c r="G61" s="194">
        <f>SUM(G62:G65)</f>
        <v>0</v>
      </c>
      <c r="H61" s="194">
        <f t="shared" ref="H61:N61" si="8">SUM(H62:H65)</f>
        <v>0</v>
      </c>
      <c r="I61" s="194">
        <f t="shared" si="8"/>
        <v>0</v>
      </c>
      <c r="J61" s="194">
        <f t="shared" si="8"/>
        <v>0</v>
      </c>
      <c r="K61" s="194">
        <f t="shared" si="8"/>
        <v>0</v>
      </c>
      <c r="L61" s="194">
        <f t="shared" si="8"/>
        <v>0</v>
      </c>
      <c r="M61" s="194">
        <f t="shared" si="8"/>
        <v>0</v>
      </c>
      <c r="N61" s="194">
        <f t="shared" si="8"/>
        <v>0</v>
      </c>
      <c r="O61" s="215">
        <f>SUM(C61:N61)</f>
        <v>0</v>
      </c>
      <c r="P61" s="223"/>
    </row>
    <row r="62" spans="1:16" x14ac:dyDescent="0.25">
      <c r="A62" s="178" t="s">
        <v>521</v>
      </c>
      <c r="B62" s="215">
        <f>SUM(B63:B66)</f>
        <v>308998500</v>
      </c>
      <c r="C62" s="193">
        <v>0</v>
      </c>
      <c r="D62" s="193">
        <v>0</v>
      </c>
      <c r="E62" s="193">
        <v>0</v>
      </c>
      <c r="F62" s="193">
        <v>0</v>
      </c>
      <c r="G62" s="193">
        <v>0</v>
      </c>
      <c r="H62" s="193">
        <v>0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88">
        <f t="shared" si="3"/>
        <v>0</v>
      </c>
    </row>
    <row r="63" spans="1:16" x14ac:dyDescent="0.25">
      <c r="A63" s="178" t="s">
        <v>522</v>
      </c>
      <c r="B63" s="188">
        <f>[1]Resumen!C269</f>
        <v>296800000</v>
      </c>
      <c r="C63" s="192">
        <v>0</v>
      </c>
      <c r="D63" s="192">
        <v>0</v>
      </c>
      <c r="E63" s="192">
        <v>0</v>
      </c>
      <c r="F63" s="193">
        <v>0</v>
      </c>
      <c r="G63" s="193">
        <v>0</v>
      </c>
      <c r="H63" s="193">
        <v>0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88">
        <f t="shared" si="3"/>
        <v>0</v>
      </c>
    </row>
    <row r="64" spans="1:16" x14ac:dyDescent="0.25">
      <c r="A64" s="178" t="s">
        <v>523</v>
      </c>
      <c r="B64" s="188">
        <v>0</v>
      </c>
      <c r="C64" s="193">
        <v>0</v>
      </c>
      <c r="D64" s="193">
        <v>0</v>
      </c>
      <c r="E64" s="193">
        <v>0</v>
      </c>
      <c r="F64" s="193">
        <v>0</v>
      </c>
      <c r="G64" s="193">
        <v>0</v>
      </c>
      <c r="H64" s="193">
        <v>0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88">
        <f t="shared" si="3"/>
        <v>0</v>
      </c>
    </row>
    <row r="65" spans="1:17" ht="25.5" x14ac:dyDescent="0.25">
      <c r="A65" s="178" t="s">
        <v>524</v>
      </c>
      <c r="B65" s="188">
        <f>+[1]Resumen!C270+[1]Resumen!C271</f>
        <v>12198500</v>
      </c>
      <c r="C65" s="193">
        <v>0</v>
      </c>
      <c r="D65" s="193">
        <v>0</v>
      </c>
      <c r="E65" s="193">
        <v>0</v>
      </c>
      <c r="F65" s="193">
        <v>0</v>
      </c>
      <c r="G65" s="193">
        <v>0</v>
      </c>
      <c r="H65" s="193">
        <v>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88">
        <f t="shared" si="3"/>
        <v>0</v>
      </c>
    </row>
    <row r="66" spans="1:17" s="222" customFormat="1" x14ac:dyDescent="0.25">
      <c r="A66" s="182" t="s">
        <v>525</v>
      </c>
      <c r="B66" s="188">
        <v>0</v>
      </c>
      <c r="C66" s="194">
        <v>0</v>
      </c>
      <c r="D66" s="194">
        <v>0</v>
      </c>
      <c r="E66" s="194">
        <v>0</v>
      </c>
      <c r="F66" s="194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215">
        <f>SUM(C66:N66)</f>
        <v>0</v>
      </c>
      <c r="P66" s="223"/>
    </row>
    <row r="67" spans="1:17" x14ac:dyDescent="0.25">
      <c r="A67" s="178" t="s">
        <v>526</v>
      </c>
      <c r="B67" s="215">
        <v>0</v>
      </c>
      <c r="C67" s="193">
        <v>0</v>
      </c>
      <c r="D67" s="193">
        <v>0</v>
      </c>
      <c r="E67" s="193">
        <v>0</v>
      </c>
      <c r="F67" s="193">
        <v>0</v>
      </c>
      <c r="G67" s="193">
        <v>0</v>
      </c>
      <c r="H67" s="193">
        <v>0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88">
        <f t="shared" si="3"/>
        <v>0</v>
      </c>
    </row>
    <row r="68" spans="1:17" x14ac:dyDescent="0.25">
      <c r="A68" s="178" t="s">
        <v>527</v>
      </c>
      <c r="B68" s="188">
        <v>0</v>
      </c>
      <c r="C68" s="193">
        <v>0</v>
      </c>
      <c r="D68" s="193">
        <v>0</v>
      </c>
      <c r="E68" s="193">
        <v>0</v>
      </c>
      <c r="F68" s="193">
        <v>0</v>
      </c>
      <c r="G68" s="193">
        <v>0</v>
      </c>
      <c r="H68" s="193">
        <v>0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88">
        <f t="shared" si="3"/>
        <v>0</v>
      </c>
    </row>
    <row r="69" spans="1:17" s="222" customFormat="1" x14ac:dyDescent="0.25">
      <c r="A69" s="182" t="s">
        <v>528</v>
      </c>
      <c r="B69" s="188">
        <v>0</v>
      </c>
      <c r="C69" s="194">
        <v>0</v>
      </c>
      <c r="D69" s="194">
        <v>0</v>
      </c>
      <c r="E69" s="194">
        <v>0</v>
      </c>
      <c r="F69" s="194">
        <v>0</v>
      </c>
      <c r="G69" s="194">
        <v>0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215">
        <f>SUM(C69:N69)</f>
        <v>0</v>
      </c>
      <c r="P69" s="223"/>
    </row>
    <row r="70" spans="1:17" x14ac:dyDescent="0.25">
      <c r="A70" s="178" t="s">
        <v>529</v>
      </c>
      <c r="B70" s="215">
        <v>0</v>
      </c>
      <c r="C70" s="193">
        <v>0</v>
      </c>
      <c r="D70" s="193">
        <v>0</v>
      </c>
      <c r="E70" s="193">
        <v>0</v>
      </c>
      <c r="F70" s="193">
        <v>0</v>
      </c>
      <c r="G70" s="193">
        <v>0</v>
      </c>
      <c r="H70" s="193">
        <v>0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88">
        <f t="shared" si="3"/>
        <v>0</v>
      </c>
    </row>
    <row r="71" spans="1:17" x14ac:dyDescent="0.25">
      <c r="A71" s="178" t="s">
        <v>530</v>
      </c>
      <c r="B71" s="188">
        <v>0</v>
      </c>
      <c r="C71" s="193">
        <v>0</v>
      </c>
      <c r="D71" s="193">
        <v>0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88">
        <f t="shared" si="3"/>
        <v>0</v>
      </c>
    </row>
    <row r="72" spans="1:17" x14ac:dyDescent="0.25">
      <c r="A72" s="178" t="s">
        <v>531</v>
      </c>
      <c r="B72" s="188">
        <v>0</v>
      </c>
      <c r="C72" s="193">
        <v>0</v>
      </c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88">
        <f t="shared" si="3"/>
        <v>0</v>
      </c>
    </row>
    <row r="73" spans="1:17" x14ac:dyDescent="0.25">
      <c r="A73" s="195"/>
      <c r="B73" s="188">
        <v>0</v>
      </c>
      <c r="C73" s="196"/>
      <c r="D73" s="212"/>
      <c r="E73" s="213"/>
      <c r="F73" s="213"/>
      <c r="G73" s="196"/>
      <c r="H73" s="196"/>
      <c r="I73" s="196"/>
      <c r="J73" s="196"/>
      <c r="K73" s="196"/>
      <c r="L73" s="196"/>
      <c r="M73" s="196"/>
      <c r="N73" s="196"/>
      <c r="O73" s="196"/>
    </row>
    <row r="74" spans="1:17" ht="15.95" customHeight="1" x14ac:dyDescent="0.25">
      <c r="A74" s="185" t="s">
        <v>532</v>
      </c>
      <c r="B74" s="196"/>
      <c r="C74" s="186">
        <v>128476441.47</v>
      </c>
      <c r="D74" s="186">
        <v>98045395.120000005</v>
      </c>
      <c r="E74" s="186">
        <v>115910192.64</v>
      </c>
      <c r="F74" s="186">
        <f t="shared" ref="C74:O74" si="9">F51+F43+F35+F25+F15+F9</f>
        <v>0</v>
      </c>
      <c r="G74" s="186">
        <f t="shared" si="9"/>
        <v>0</v>
      </c>
      <c r="H74" s="186">
        <f t="shared" si="9"/>
        <v>0</v>
      </c>
      <c r="I74" s="186">
        <f t="shared" si="9"/>
        <v>0</v>
      </c>
      <c r="J74" s="186">
        <f t="shared" si="9"/>
        <v>0</v>
      </c>
      <c r="K74" s="186">
        <f t="shared" si="9"/>
        <v>0</v>
      </c>
      <c r="L74" s="186">
        <f t="shared" si="9"/>
        <v>0</v>
      </c>
      <c r="M74" s="186">
        <f t="shared" si="9"/>
        <v>0</v>
      </c>
      <c r="N74" s="186">
        <f t="shared" si="9"/>
        <v>0</v>
      </c>
      <c r="O74" s="186">
        <f>O51+O43+O35+O25+O15+O9</f>
        <v>342432029.23000002</v>
      </c>
      <c r="P74" s="150"/>
    </row>
    <row r="75" spans="1:17" x14ac:dyDescent="0.25">
      <c r="A75" s="180" t="s">
        <v>465</v>
      </c>
      <c r="B75" s="186" t="e">
        <f>B9+B16+B26+B36+B44+B52+B62</f>
        <v>#REF!</v>
      </c>
      <c r="C75" s="184"/>
      <c r="D75" s="212"/>
      <c r="E75" s="213"/>
      <c r="F75" s="213"/>
      <c r="G75" s="196"/>
      <c r="H75" s="196"/>
      <c r="I75" s="196"/>
      <c r="J75" s="196"/>
      <c r="K75" s="196"/>
      <c r="L75" s="196"/>
      <c r="M75" s="196"/>
      <c r="N75" s="196"/>
      <c r="O75" s="216"/>
      <c r="P75" s="206"/>
    </row>
    <row r="76" spans="1:17" x14ac:dyDescent="0.25">
      <c r="A76" s="182" t="s">
        <v>533</v>
      </c>
      <c r="B76" s="195"/>
      <c r="C76" s="194">
        <v>243573380.52999979</v>
      </c>
      <c r="D76" s="194">
        <v>0</v>
      </c>
      <c r="E76" s="194">
        <v>79372273.060000002</v>
      </c>
      <c r="F76" s="194">
        <f t="shared" ref="C76:M76" si="10">SUM(F77:F78)</f>
        <v>0</v>
      </c>
      <c r="G76" s="194">
        <f t="shared" si="10"/>
        <v>0</v>
      </c>
      <c r="H76" s="194">
        <f t="shared" si="10"/>
        <v>0</v>
      </c>
      <c r="I76" s="194">
        <f t="shared" si="10"/>
        <v>0</v>
      </c>
      <c r="J76" s="194">
        <f t="shared" si="10"/>
        <v>0</v>
      </c>
      <c r="K76" s="194">
        <f t="shared" si="10"/>
        <v>0</v>
      </c>
      <c r="L76" s="194">
        <f t="shared" si="10"/>
        <v>0</v>
      </c>
      <c r="M76" s="194">
        <f t="shared" si="10"/>
        <v>0</v>
      </c>
      <c r="N76" s="194">
        <f t="shared" ref="N76" si="11">SUM(N77:N78)</f>
        <v>0</v>
      </c>
      <c r="O76" s="215">
        <f t="shared" ref="O76:O82" si="12">SUM(C76:N76)</f>
        <v>322945653.58999979</v>
      </c>
    </row>
    <row r="77" spans="1:17" x14ac:dyDescent="0.25">
      <c r="A77" s="178" t="s">
        <v>534</v>
      </c>
      <c r="B77" s="188"/>
      <c r="C77" s="193">
        <v>243573380.52999979</v>
      </c>
      <c r="D77" s="192">
        <v>0</v>
      </c>
      <c r="E77" s="193">
        <v>79372273.060000002</v>
      </c>
      <c r="F77" s="193"/>
      <c r="G77" s="193"/>
      <c r="H77" s="193"/>
      <c r="I77" s="193"/>
      <c r="J77" s="193"/>
      <c r="K77" s="193"/>
      <c r="L77" s="193"/>
      <c r="M77" s="193"/>
      <c r="N77" s="193"/>
      <c r="O77" s="188">
        <f>SUM(C77:N77)</f>
        <v>322945653.58999979</v>
      </c>
    </row>
    <row r="78" spans="1:17" x14ac:dyDescent="0.25">
      <c r="A78" s="178" t="s">
        <v>535</v>
      </c>
      <c r="B78" s="188"/>
      <c r="C78" s="193">
        <v>0</v>
      </c>
      <c r="D78" s="192">
        <v>0</v>
      </c>
      <c r="E78" s="193">
        <v>0</v>
      </c>
      <c r="F78" s="193"/>
      <c r="G78" s="193"/>
      <c r="H78" s="193"/>
      <c r="I78" s="193"/>
      <c r="J78" s="193"/>
      <c r="K78" s="193"/>
      <c r="L78" s="193"/>
      <c r="M78" s="193"/>
      <c r="N78" s="193"/>
      <c r="O78" s="188">
        <f t="shared" si="12"/>
        <v>0</v>
      </c>
    </row>
    <row r="79" spans="1:17" x14ac:dyDescent="0.25">
      <c r="A79" s="182" t="s">
        <v>536</v>
      </c>
      <c r="B79" s="182"/>
      <c r="C79" s="194">
        <v>0</v>
      </c>
      <c r="D79" s="194">
        <v>260336268.44999996</v>
      </c>
      <c r="E79" s="194">
        <v>0</v>
      </c>
      <c r="F79" s="194">
        <f t="shared" ref="F79:K79" si="13">SUM(F80:F81)</f>
        <v>0</v>
      </c>
      <c r="G79" s="194">
        <f t="shared" si="13"/>
        <v>0</v>
      </c>
      <c r="H79" s="194">
        <f t="shared" si="13"/>
        <v>0</v>
      </c>
      <c r="I79" s="194">
        <f t="shared" si="13"/>
        <v>0</v>
      </c>
      <c r="J79" s="194">
        <f t="shared" si="13"/>
        <v>0</v>
      </c>
      <c r="K79" s="194">
        <f t="shared" si="13"/>
        <v>0</v>
      </c>
      <c r="L79" s="194">
        <f>SUM(L80:L81)</f>
        <v>0</v>
      </c>
      <c r="M79" s="194">
        <f>SUM(M80:M81)</f>
        <v>0</v>
      </c>
      <c r="N79" s="194">
        <f>SUM(N80:N81)</f>
        <v>0</v>
      </c>
      <c r="O79" s="215">
        <f t="shared" si="12"/>
        <v>260336268.44999996</v>
      </c>
    </row>
    <row r="80" spans="1:17" x14ac:dyDescent="0.25">
      <c r="A80" s="178" t="s">
        <v>537</v>
      </c>
      <c r="B80" s="224"/>
      <c r="C80" s="197">
        <v>0</v>
      </c>
      <c r="D80" s="197">
        <v>260336268.44999996</v>
      </c>
      <c r="E80" s="197">
        <v>0</v>
      </c>
      <c r="F80" s="197"/>
      <c r="G80" s="197"/>
      <c r="H80" s="198"/>
      <c r="I80" s="197"/>
      <c r="J80" s="197"/>
      <c r="K80" s="197"/>
      <c r="L80" s="197"/>
      <c r="M80" s="197"/>
      <c r="N80" s="197"/>
      <c r="O80" s="188">
        <f t="shared" si="12"/>
        <v>260336268.44999996</v>
      </c>
      <c r="Q80">
        <f>+I80*2</f>
        <v>0</v>
      </c>
    </row>
    <row r="81" spans="1:17" x14ac:dyDescent="0.25">
      <c r="A81" s="178" t="s">
        <v>538</v>
      </c>
      <c r="B81" s="178"/>
      <c r="C81" s="198">
        <v>0</v>
      </c>
      <c r="D81" s="198">
        <v>0</v>
      </c>
      <c r="E81" s="198">
        <v>0</v>
      </c>
      <c r="F81" s="198"/>
      <c r="G81" s="198"/>
      <c r="H81" s="198"/>
      <c r="I81" s="198"/>
      <c r="J81" s="198"/>
      <c r="K81" s="198"/>
      <c r="L81" s="198"/>
      <c r="M81" s="198"/>
      <c r="N81" s="198"/>
      <c r="O81" s="198">
        <f t="shared" si="12"/>
        <v>0</v>
      </c>
    </row>
    <row r="82" spans="1:17" x14ac:dyDescent="0.25">
      <c r="A82" s="182" t="s">
        <v>539</v>
      </c>
      <c r="B82" s="182"/>
      <c r="C82" s="194">
        <v>0</v>
      </c>
      <c r="D82" s="194">
        <v>0</v>
      </c>
      <c r="E82" s="194">
        <v>0</v>
      </c>
      <c r="F82" s="194">
        <f t="shared" ref="D82:N82" si="14">SUM(F83)</f>
        <v>0</v>
      </c>
      <c r="G82" s="194">
        <f t="shared" si="14"/>
        <v>0</v>
      </c>
      <c r="H82" s="194">
        <f t="shared" si="14"/>
        <v>0</v>
      </c>
      <c r="I82" s="194">
        <f t="shared" si="14"/>
        <v>0</v>
      </c>
      <c r="J82" s="194">
        <f t="shared" si="14"/>
        <v>0</v>
      </c>
      <c r="K82" s="194">
        <f t="shared" si="14"/>
        <v>0</v>
      </c>
      <c r="L82" s="194">
        <f t="shared" si="14"/>
        <v>0</v>
      </c>
      <c r="M82" s="194">
        <f t="shared" si="14"/>
        <v>0</v>
      </c>
      <c r="N82" s="194">
        <f t="shared" si="14"/>
        <v>0</v>
      </c>
      <c r="O82" s="215">
        <f t="shared" si="12"/>
        <v>0</v>
      </c>
    </row>
    <row r="83" spans="1:17" x14ac:dyDescent="0.25">
      <c r="A83" s="178" t="s">
        <v>540</v>
      </c>
      <c r="B83" s="178"/>
      <c r="C83" s="198">
        <v>0</v>
      </c>
      <c r="D83" s="198">
        <v>0</v>
      </c>
      <c r="E83" s="198">
        <v>0</v>
      </c>
      <c r="F83" s="198">
        <v>0</v>
      </c>
      <c r="G83" s="198">
        <v>0</v>
      </c>
      <c r="H83" s="198">
        <v>0</v>
      </c>
      <c r="I83" s="198">
        <v>0</v>
      </c>
      <c r="J83" s="198">
        <v>0</v>
      </c>
      <c r="K83" s="198">
        <v>0</v>
      </c>
      <c r="L83" s="198">
        <v>0</v>
      </c>
      <c r="M83" s="198">
        <v>0</v>
      </c>
      <c r="N83" s="198">
        <v>0</v>
      </c>
      <c r="O83" s="198">
        <f>SUM(C83:N83)</f>
        <v>0</v>
      </c>
    </row>
    <row r="84" spans="1:17" ht="15.95" customHeight="1" x14ac:dyDescent="0.25">
      <c r="A84" s="185" t="s">
        <v>466</v>
      </c>
      <c r="B84" s="178"/>
      <c r="C84" s="186">
        <v>243573380.52999979</v>
      </c>
      <c r="D84" s="186">
        <v>260336268.44999996</v>
      </c>
      <c r="E84" s="186">
        <v>79372273.060000002</v>
      </c>
      <c r="F84" s="186">
        <f t="shared" ref="D84:O84" si="15">F76+F79+F82</f>
        <v>0</v>
      </c>
      <c r="G84" s="186">
        <f t="shared" si="15"/>
        <v>0</v>
      </c>
      <c r="H84" s="186">
        <f t="shared" si="15"/>
        <v>0</v>
      </c>
      <c r="I84" s="186">
        <f>I76+I79+I82</f>
        <v>0</v>
      </c>
      <c r="J84" s="186">
        <f t="shared" si="15"/>
        <v>0</v>
      </c>
      <c r="K84" s="186">
        <f t="shared" si="15"/>
        <v>0</v>
      </c>
      <c r="L84" s="186">
        <f t="shared" si="15"/>
        <v>0</v>
      </c>
      <c r="M84" s="186">
        <f t="shared" si="15"/>
        <v>0</v>
      </c>
      <c r="N84" s="186">
        <f t="shared" si="15"/>
        <v>0</v>
      </c>
      <c r="O84" s="186">
        <f t="shared" si="15"/>
        <v>583281922.03999972</v>
      </c>
      <c r="Q84" s="217"/>
    </row>
    <row r="85" spans="1:17" ht="10.5" customHeight="1" x14ac:dyDescent="0.25">
      <c r="A85" s="187"/>
      <c r="B85" s="182"/>
      <c r="C85" s="188"/>
      <c r="D85" s="197"/>
      <c r="G85" s="188"/>
      <c r="H85" s="188"/>
      <c r="I85" s="188"/>
      <c r="J85" s="187"/>
      <c r="K85" s="187"/>
      <c r="L85" s="188"/>
      <c r="M85" s="188"/>
      <c r="N85" s="188"/>
    </row>
    <row r="86" spans="1:17" ht="15.95" customHeight="1" x14ac:dyDescent="0.25">
      <c r="A86" s="189" t="s">
        <v>541</v>
      </c>
      <c r="B86" s="178"/>
      <c r="C86" s="190">
        <v>372049821.99999976</v>
      </c>
      <c r="D86" s="190">
        <v>358381663.56999993</v>
      </c>
      <c r="E86" s="190">
        <v>195282465.69999999</v>
      </c>
      <c r="F86" s="190">
        <f t="shared" ref="E86:K86" si="16">F84+F74</f>
        <v>0</v>
      </c>
      <c r="G86" s="190">
        <f t="shared" si="16"/>
        <v>0</v>
      </c>
      <c r="H86" s="190">
        <f t="shared" si="16"/>
        <v>0</v>
      </c>
      <c r="I86" s="190">
        <f>I84+I74</f>
        <v>0</v>
      </c>
      <c r="J86" s="190">
        <f t="shared" si="16"/>
        <v>0</v>
      </c>
      <c r="K86" s="190">
        <f t="shared" si="16"/>
        <v>0</v>
      </c>
      <c r="L86" s="190">
        <f>L84+L74</f>
        <v>0</v>
      </c>
      <c r="M86" s="190">
        <f>M84+M74</f>
        <v>0</v>
      </c>
      <c r="N86" s="190">
        <f>N84+N74</f>
        <v>0</v>
      </c>
      <c r="O86" s="190">
        <f>SUM(C86:N86)</f>
        <v>925713951.26999974</v>
      </c>
    </row>
    <row r="87" spans="1:17" x14ac:dyDescent="0.25">
      <c r="A87" s="199"/>
      <c r="B87" s="185"/>
      <c r="C87" s="188"/>
      <c r="D87" s="188"/>
      <c r="E87" s="188"/>
      <c r="H87" s="225"/>
      <c r="I87" s="199"/>
      <c r="J87" s="199"/>
      <c r="K87" s="199"/>
      <c r="L87" s="199"/>
      <c r="M87" s="199"/>
      <c r="N87" s="199"/>
    </row>
    <row r="88" spans="1:17" x14ac:dyDescent="0.25">
      <c r="A88" s="199"/>
      <c r="B88" s="187"/>
      <c r="C88" s="188"/>
      <c r="D88" s="188"/>
      <c r="E88" s="188"/>
      <c r="H88" s="225"/>
      <c r="I88" s="225"/>
      <c r="J88" s="225"/>
      <c r="K88" s="225"/>
      <c r="M88" s="225"/>
      <c r="N88" s="225"/>
      <c r="O88" s="225"/>
    </row>
    <row r="89" spans="1:17" x14ac:dyDescent="0.25">
      <c r="A89" s="199"/>
      <c r="B89" s="226"/>
      <c r="C89" s="200"/>
      <c r="D89" s="188"/>
      <c r="E89" s="188"/>
      <c r="H89" s="225"/>
      <c r="I89" s="199"/>
      <c r="J89" s="199"/>
      <c r="K89" s="199"/>
      <c r="L89" s="199"/>
      <c r="M89" s="199"/>
      <c r="N89" s="199"/>
    </row>
    <row r="90" spans="1:17" x14ac:dyDescent="0.25">
      <c r="A90" s="201" t="s">
        <v>542</v>
      </c>
      <c r="B90" s="199"/>
      <c r="C90" s="199"/>
      <c r="D90" s="227"/>
      <c r="E90" s="188"/>
      <c r="H90" s="225"/>
      <c r="I90" s="199"/>
      <c r="J90" s="199"/>
      <c r="K90" s="199"/>
      <c r="L90" s="199"/>
      <c r="M90" s="199"/>
      <c r="N90" s="228"/>
      <c r="O90" s="229"/>
    </row>
    <row r="91" spans="1:17" x14ac:dyDescent="0.25">
      <c r="A91" s="202" t="s">
        <v>543</v>
      </c>
      <c r="B91" s="199"/>
      <c r="C91" s="203"/>
      <c r="D91" s="297" t="s">
        <v>562</v>
      </c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</row>
    <row r="92" spans="1:17" x14ac:dyDescent="0.25">
      <c r="A92" s="204" t="s">
        <v>544</v>
      </c>
      <c r="B92" s="199"/>
      <c r="C92" s="199"/>
      <c r="D92" s="298" t="s">
        <v>545</v>
      </c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</row>
    <row r="93" spans="1:17" x14ac:dyDescent="0.25">
      <c r="A93" s="205"/>
      <c r="B93" s="201"/>
      <c r="D93" s="188"/>
      <c r="E93" s="188"/>
      <c r="J93" s="199"/>
      <c r="K93" s="199"/>
      <c r="L93" s="199"/>
    </row>
    <row r="94" spans="1:17" x14ac:dyDescent="0.25">
      <c r="A94" s="207">
        <v>44628</v>
      </c>
      <c r="B94" s="202"/>
      <c r="D94" s="188"/>
      <c r="E94" s="188"/>
    </row>
    <row r="95" spans="1:17" x14ac:dyDescent="0.25">
      <c r="B95" s="204"/>
      <c r="D95" s="188"/>
      <c r="E95" s="188"/>
    </row>
    <row r="96" spans="1:17" x14ac:dyDescent="0.25">
      <c r="B96" s="207"/>
    </row>
  </sheetData>
  <mergeCells count="6">
    <mergeCell ref="D91:O91"/>
    <mergeCell ref="D92:O92"/>
    <mergeCell ref="A1:O1"/>
    <mergeCell ref="A2:O2"/>
    <mergeCell ref="A3:O3"/>
    <mergeCell ref="A4:O4"/>
  </mergeCells>
  <printOptions horizontalCentered="1"/>
  <pageMargins left="0.39370078740157483" right="0.39370078740157483" top="0.39370078740157483" bottom="0.59055118110236227" header="0.31496062992125984" footer="0.19685039370078741"/>
  <pageSetup scale="82" fitToHeight="0" orientation="portrait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66.28515625" style="269" customWidth="1"/>
    <col min="2" max="2" width="3.7109375" style="269" customWidth="1"/>
    <col min="3" max="3" width="17.5703125" customWidth="1"/>
  </cols>
  <sheetData>
    <row r="1" spans="1:15" x14ac:dyDescent="0.25">
      <c r="A1" s="347"/>
      <c r="B1" s="347"/>
    </row>
    <row r="2" spans="1:15" ht="18.75" x14ac:dyDescent="0.3">
      <c r="A2" s="299" t="s">
        <v>569</v>
      </c>
      <c r="B2" s="299"/>
      <c r="C2" s="299"/>
    </row>
    <row r="3" spans="1:15" ht="18.75" x14ac:dyDescent="0.3">
      <c r="A3" s="299" t="s">
        <v>570</v>
      </c>
      <c r="B3" s="299"/>
      <c r="C3" s="299"/>
    </row>
    <row r="4" spans="1:15" ht="18.75" x14ac:dyDescent="0.3">
      <c r="A4" s="299" t="s">
        <v>667</v>
      </c>
      <c r="B4" s="299"/>
      <c r="C4" s="299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ht="15.75" x14ac:dyDescent="0.25">
      <c r="A5" s="303" t="s">
        <v>547</v>
      </c>
      <c r="B5" s="303"/>
      <c r="C5" s="303"/>
    </row>
    <row r="6" spans="1:15" x14ac:dyDescent="0.25">
      <c r="A6" s="267"/>
      <c r="B6" s="267"/>
      <c r="C6" s="268"/>
    </row>
    <row r="7" spans="1:15" x14ac:dyDescent="0.25">
      <c r="A7" s="270" t="s">
        <v>571</v>
      </c>
      <c r="B7" s="270"/>
      <c r="C7" s="271"/>
    </row>
    <row r="8" spans="1:15" x14ac:dyDescent="0.25">
      <c r="A8" s="272" t="s">
        <v>572</v>
      </c>
      <c r="B8" s="272"/>
      <c r="C8" s="273"/>
    </row>
    <row r="9" spans="1:15" x14ac:dyDescent="0.25">
      <c r="A9" s="274" t="s">
        <v>573</v>
      </c>
      <c r="B9" s="274"/>
      <c r="C9" s="275">
        <v>142902042.69999999</v>
      </c>
    </row>
    <row r="10" spans="1:15" x14ac:dyDescent="0.25">
      <c r="A10" s="274" t="s">
        <v>574</v>
      </c>
      <c r="B10" s="274"/>
      <c r="C10" s="275">
        <v>0</v>
      </c>
    </row>
    <row r="11" spans="1:15" x14ac:dyDescent="0.25">
      <c r="A11" s="274" t="s">
        <v>14</v>
      </c>
      <c r="B11" s="276"/>
      <c r="C11" s="275">
        <v>1467605.32</v>
      </c>
    </row>
    <row r="12" spans="1:15" x14ac:dyDescent="0.25">
      <c r="A12" s="274" t="s">
        <v>16</v>
      </c>
      <c r="B12" s="274"/>
      <c r="C12" s="275">
        <v>1117435.81</v>
      </c>
    </row>
    <row r="13" spans="1:15" x14ac:dyDescent="0.25">
      <c r="A13" s="274" t="s">
        <v>575</v>
      </c>
      <c r="B13" s="274"/>
      <c r="C13" s="275">
        <v>0</v>
      </c>
    </row>
    <row r="14" spans="1:15" x14ac:dyDescent="0.25">
      <c r="A14" s="276" t="s">
        <v>32</v>
      </c>
      <c r="B14" s="276"/>
      <c r="C14" s="277">
        <v>1935879.67</v>
      </c>
    </row>
    <row r="15" spans="1:15" x14ac:dyDescent="0.25">
      <c r="A15" s="272" t="s">
        <v>576</v>
      </c>
      <c r="B15" s="272"/>
      <c r="C15" s="278">
        <v>147422963.49999997</v>
      </c>
    </row>
    <row r="16" spans="1:15" x14ac:dyDescent="0.25">
      <c r="A16" s="272"/>
      <c r="B16" s="272"/>
      <c r="C16" s="269"/>
    </row>
    <row r="17" spans="1:3" x14ac:dyDescent="0.25">
      <c r="A17" s="272" t="s">
        <v>577</v>
      </c>
      <c r="B17" s="272"/>
      <c r="C17" s="269"/>
    </row>
    <row r="18" spans="1:3" hidden="1" x14ac:dyDescent="0.25">
      <c r="A18" s="276" t="s">
        <v>578</v>
      </c>
      <c r="B18" s="276"/>
      <c r="C18" s="269"/>
    </row>
    <row r="19" spans="1:3" x14ac:dyDescent="0.25">
      <c r="A19" s="272" t="s">
        <v>579</v>
      </c>
      <c r="B19" s="272"/>
      <c r="C19" s="279">
        <v>0</v>
      </c>
    </row>
    <row r="20" spans="1:3" x14ac:dyDescent="0.25">
      <c r="A20" s="272"/>
      <c r="B20" s="272"/>
      <c r="C20" s="269"/>
    </row>
    <row r="21" spans="1:3" x14ac:dyDescent="0.25">
      <c r="A21" s="272" t="s">
        <v>580</v>
      </c>
      <c r="B21" s="272"/>
      <c r="C21" s="269"/>
    </row>
    <row r="22" spans="1:3" hidden="1" x14ac:dyDescent="0.25">
      <c r="A22" s="276" t="s">
        <v>581</v>
      </c>
      <c r="B22" s="276"/>
      <c r="C22" s="275">
        <v>47859502.199999973</v>
      </c>
    </row>
    <row r="23" spans="1:3" hidden="1" x14ac:dyDescent="0.25">
      <c r="A23" s="276" t="s">
        <v>33</v>
      </c>
      <c r="B23" s="276"/>
      <c r="C23" s="280"/>
    </row>
    <row r="24" spans="1:3" x14ac:dyDescent="0.25">
      <c r="A24" s="272" t="s">
        <v>582</v>
      </c>
      <c r="B24" s="272"/>
      <c r="C24" s="279">
        <v>47859502.199999973</v>
      </c>
    </row>
    <row r="25" spans="1:3" x14ac:dyDescent="0.25">
      <c r="A25" s="272"/>
      <c r="B25" s="272"/>
      <c r="C25" s="269"/>
    </row>
    <row r="26" spans="1:3" x14ac:dyDescent="0.25">
      <c r="A26" s="272" t="s">
        <v>583</v>
      </c>
      <c r="B26" s="272"/>
      <c r="C26" s="279">
        <v>195282465.69999993</v>
      </c>
    </row>
    <row r="27" spans="1:3" x14ac:dyDescent="0.25">
      <c r="A27" s="272"/>
      <c r="B27" s="272"/>
      <c r="C27" s="269"/>
    </row>
    <row r="28" spans="1:3" x14ac:dyDescent="0.25">
      <c r="A28" s="270" t="s">
        <v>584</v>
      </c>
      <c r="B28" s="270"/>
      <c r="C28" s="269"/>
    </row>
    <row r="29" spans="1:3" x14ac:dyDescent="0.25">
      <c r="A29" s="272" t="s">
        <v>585</v>
      </c>
      <c r="B29" s="272"/>
      <c r="C29" s="269"/>
    </row>
    <row r="30" spans="1:3" x14ac:dyDescent="0.25">
      <c r="A30" s="276" t="s">
        <v>586</v>
      </c>
      <c r="B30" s="276"/>
      <c r="C30" s="275">
        <v>72726263.609999999</v>
      </c>
    </row>
    <row r="31" spans="1:3" x14ac:dyDescent="0.25">
      <c r="A31" s="276" t="s">
        <v>587</v>
      </c>
      <c r="B31" s="276"/>
      <c r="C31" s="275">
        <v>7814144.4200000009</v>
      </c>
    </row>
    <row r="32" spans="1:3" x14ac:dyDescent="0.25">
      <c r="A32" s="276" t="s">
        <v>588</v>
      </c>
      <c r="B32" s="276"/>
      <c r="C32" s="275">
        <v>29594875.580000002</v>
      </c>
    </row>
    <row r="33" spans="1:3" x14ac:dyDescent="0.25">
      <c r="A33" s="276" t="s">
        <v>589</v>
      </c>
      <c r="B33" s="276"/>
      <c r="C33" s="275">
        <v>1764677.19</v>
      </c>
    </row>
    <row r="34" spans="1:3" x14ac:dyDescent="0.25">
      <c r="A34" s="276" t="s">
        <v>590</v>
      </c>
      <c r="B34" s="276"/>
      <c r="C34" s="275">
        <v>2376801.7000000002</v>
      </c>
    </row>
    <row r="35" spans="1:3" x14ac:dyDescent="0.25">
      <c r="A35" s="272" t="s">
        <v>591</v>
      </c>
      <c r="B35" s="272"/>
      <c r="C35" s="281">
        <v>114276762.5</v>
      </c>
    </row>
    <row r="36" spans="1:3" x14ac:dyDescent="0.25">
      <c r="A36" s="272"/>
      <c r="B36" s="272"/>
      <c r="C36" s="269"/>
    </row>
    <row r="37" spans="1:3" x14ac:dyDescent="0.25">
      <c r="A37" s="272" t="s">
        <v>592</v>
      </c>
      <c r="B37" s="272"/>
      <c r="C37" s="269"/>
    </row>
    <row r="38" spans="1:3" x14ac:dyDescent="0.25">
      <c r="A38" s="276" t="s">
        <v>593</v>
      </c>
      <c r="B38" s="276"/>
      <c r="C38" s="275">
        <v>868815.91</v>
      </c>
    </row>
    <row r="39" spans="1:3" x14ac:dyDescent="0.25">
      <c r="A39" s="276" t="s">
        <v>594</v>
      </c>
      <c r="B39" s="276"/>
      <c r="C39" s="275">
        <v>764614.23</v>
      </c>
    </row>
    <row r="40" spans="1:3" x14ac:dyDescent="0.25">
      <c r="A40" s="272" t="s">
        <v>595</v>
      </c>
      <c r="B40" s="272"/>
      <c r="C40" s="279">
        <v>1633430.1400000001</v>
      </c>
    </row>
    <row r="41" spans="1:3" x14ac:dyDescent="0.25">
      <c r="A41" s="272"/>
      <c r="B41" s="272"/>
      <c r="C41" s="269"/>
    </row>
    <row r="42" spans="1:3" x14ac:dyDescent="0.25">
      <c r="A42" s="272" t="s">
        <v>596</v>
      </c>
      <c r="B42" s="272"/>
      <c r="C42" s="269"/>
    </row>
    <row r="43" spans="1:3" hidden="1" x14ac:dyDescent="0.25">
      <c r="A43" s="276" t="s">
        <v>597</v>
      </c>
      <c r="B43" s="276"/>
      <c r="C43" s="282"/>
    </row>
    <row r="44" spans="1:3" x14ac:dyDescent="0.25">
      <c r="A44" s="276" t="s">
        <v>598</v>
      </c>
      <c r="B44" s="276"/>
      <c r="C44" s="275">
        <v>0</v>
      </c>
    </row>
    <row r="45" spans="1:3" hidden="1" x14ac:dyDescent="0.25">
      <c r="A45" s="283" t="s">
        <v>599</v>
      </c>
      <c r="B45" s="283"/>
      <c r="C45" s="282"/>
    </row>
    <row r="46" spans="1:3" x14ac:dyDescent="0.25">
      <c r="A46" s="272" t="s">
        <v>600</v>
      </c>
      <c r="B46" s="272"/>
      <c r="C46" s="279">
        <v>0</v>
      </c>
    </row>
    <row r="47" spans="1:3" x14ac:dyDescent="0.25">
      <c r="A47" s="272"/>
      <c r="B47" s="272"/>
      <c r="C47" s="269"/>
    </row>
    <row r="48" spans="1:3" x14ac:dyDescent="0.25">
      <c r="A48" s="272" t="s">
        <v>601</v>
      </c>
      <c r="B48" s="272"/>
      <c r="C48" s="269"/>
    </row>
    <row r="49" spans="1:3" hidden="1" x14ac:dyDescent="0.25">
      <c r="A49" s="276" t="s">
        <v>602</v>
      </c>
      <c r="B49" s="276"/>
      <c r="C49" s="269"/>
    </row>
    <row r="50" spans="1:3" hidden="1" x14ac:dyDescent="0.25">
      <c r="A50" s="276" t="s">
        <v>603</v>
      </c>
      <c r="B50" s="276"/>
      <c r="C50" s="269"/>
    </row>
    <row r="51" spans="1:3" hidden="1" x14ac:dyDescent="0.25">
      <c r="A51" s="276" t="s">
        <v>599</v>
      </c>
      <c r="B51" s="276"/>
      <c r="C51" s="269"/>
    </row>
    <row r="52" spans="1:3" x14ac:dyDescent="0.25">
      <c r="A52" s="272" t="s">
        <v>604</v>
      </c>
      <c r="B52" s="272"/>
      <c r="C52" s="279">
        <v>0</v>
      </c>
    </row>
    <row r="53" spans="1:3" x14ac:dyDescent="0.25">
      <c r="A53" s="272"/>
      <c r="B53" s="272"/>
      <c r="C53" s="269"/>
    </row>
    <row r="54" spans="1:3" x14ac:dyDescent="0.25">
      <c r="A54" s="272" t="s">
        <v>605</v>
      </c>
      <c r="B54" s="272"/>
      <c r="C54" s="269"/>
    </row>
    <row r="55" spans="1:3" x14ac:dyDescent="0.25">
      <c r="A55" s="272"/>
      <c r="B55" s="272"/>
      <c r="C55" s="269"/>
    </row>
    <row r="56" spans="1:3" x14ac:dyDescent="0.25">
      <c r="A56" s="272" t="s">
        <v>606</v>
      </c>
      <c r="B56" s="272"/>
      <c r="C56" s="279">
        <v>115910192.64</v>
      </c>
    </row>
    <row r="57" spans="1:3" x14ac:dyDescent="0.25">
      <c r="A57" s="272"/>
      <c r="B57" s="272"/>
      <c r="C57" s="269"/>
    </row>
    <row r="58" spans="1:3" x14ac:dyDescent="0.25">
      <c r="A58" s="272" t="s">
        <v>607</v>
      </c>
      <c r="B58" s="272"/>
      <c r="C58" s="284">
        <v>79372273.059999943</v>
      </c>
    </row>
    <row r="59" spans="1:3" x14ac:dyDescent="0.25">
      <c r="A59" s="272" t="s">
        <v>608</v>
      </c>
      <c r="B59" s="272"/>
      <c r="C59" s="285">
        <v>452691242.16000009</v>
      </c>
    </row>
    <row r="60" spans="1:3" ht="15.75" thickBot="1" x14ac:dyDescent="0.3">
      <c r="A60" s="272" t="s">
        <v>609</v>
      </c>
      <c r="B60" s="272"/>
      <c r="C60" s="286">
        <v>532063515.22000003</v>
      </c>
    </row>
    <row r="61" spans="1:3" ht="15.75" thickTop="1" x14ac:dyDescent="0.25"/>
  </sheetData>
  <mergeCells count="4">
    <mergeCell ref="A2:C2"/>
    <mergeCell ref="A3:C3"/>
    <mergeCell ref="A4:C4"/>
    <mergeCell ref="A5:C5"/>
  </mergeCells>
  <printOptions horizontalCentered="1"/>
  <pageMargins left="0.39370078740157483" right="0.39370078740157483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Ejecucion</vt:lpstr>
      <vt:lpstr>Variacion</vt:lpstr>
      <vt:lpstr>Transparencia</vt:lpstr>
      <vt:lpstr>Flujo</vt:lpstr>
      <vt:lpstr>Ejecucion!Área_de_impresión</vt:lpstr>
      <vt:lpstr>Flujo!Área_de_impresión</vt:lpstr>
      <vt:lpstr>Transparencia!Área_de_impresión</vt:lpstr>
      <vt:lpstr>Ejecucion!Títulos_a_imprimir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Sara Moreta</cp:lastModifiedBy>
  <cp:lastPrinted>2022-04-07T17:59:43Z</cp:lastPrinted>
  <dcterms:created xsi:type="dcterms:W3CDTF">2022-02-11T21:02:08Z</dcterms:created>
  <dcterms:modified xsi:type="dcterms:W3CDTF">2022-04-07T18:00:11Z</dcterms:modified>
</cp:coreProperties>
</file>