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florentino\OneDrive - INDOTEL\EAEE\REPORTES RES 026-21\REPORTES\Trimestral enero-marzo 2022\"/>
    </mc:Choice>
  </mc:AlternateContent>
  <bookViews>
    <workbookView xWindow="0" yWindow="0" windowWidth="20490" windowHeight="7755" tabRatio="863" activeTab="1"/>
  </bookViews>
  <sheets>
    <sheet name="Definiciones" sheetId="14" r:id="rId1"/>
    <sheet name="RESUMEN" sheetId="15" r:id="rId2"/>
    <sheet name="Ind. Generales" sheetId="6" r:id="rId3"/>
    <sheet name="Telefonía fija" sheetId="1" r:id="rId4"/>
    <sheet name="Telefonía Móvil" sheetId="2" r:id="rId5"/>
    <sheet name="Internet Fijo" sheetId="3" r:id="rId6"/>
    <sheet name="Internet Móvil" sheetId="13" r:id="rId7"/>
    <sheet name="TV Suscripción" sheetId="4" r:id="rId8"/>
    <sheet name="Master" sheetId="10" state="hidden" r:id="rId9"/>
  </sheets>
  <externalReferences>
    <externalReference r:id="rId10"/>
  </externalReferences>
  <definedNames>
    <definedName name="_xlnm.Print_Area" localSheetId="2">'Ind. Generales'!$A$1:$G$36</definedName>
    <definedName name="_xlnm.Print_Area" localSheetId="5">'Internet Fijo'!$A$1:$H$50</definedName>
    <definedName name="_xlnm.Print_Area" localSheetId="6">'Internet Móvil'!$A$1:$J$46</definedName>
    <definedName name="_xlnm.Print_Area" localSheetId="3">'Telefonía fija'!$A$1:$H$28</definedName>
    <definedName name="_xlnm.Print_Area" localSheetId="4">'Telefonía Móvil'!$A$1:$H$50</definedName>
    <definedName name="_xlnm.Print_Area" localSheetId="7">'TV Suscripción'!$A$1:$M$10</definedName>
    <definedName name="OLE_LINK1" localSheetId="0">Definiciones!$A$5</definedName>
    <definedName name="OLE_LINK5" localSheetId="0">Definiciones!$A$35</definedName>
    <definedName name="OLE_LINK6" localSheetId="0">Definiciones!$A$41</definedName>
    <definedName name="OLE_LINK9" localSheetId="0">Definiciones!$A$89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 i="13" l="1"/>
  <c r="O6" i="1"/>
  <c r="E36" i="15" l="1"/>
  <c r="E6" i="15"/>
  <c r="D6" i="15"/>
  <c r="D18" i="15" l="1"/>
  <c r="E18" i="15"/>
  <c r="F18" i="15"/>
  <c r="E31" i="15"/>
  <c r="G31" i="15" s="1"/>
  <c r="E32" i="15"/>
  <c r="E30" i="15"/>
  <c r="E29" i="15"/>
  <c r="E28" i="15"/>
  <c r="E27" i="15"/>
  <c r="E26" i="15"/>
  <c r="F97" i="15"/>
  <c r="F20" i="15"/>
  <c r="E20" i="15"/>
  <c r="D20" i="15"/>
  <c r="AJ8" i="3"/>
  <c r="BQ20" i="3"/>
  <c r="E25" i="15" l="1"/>
  <c r="F96" i="15" l="1"/>
  <c r="E96" i="15"/>
  <c r="D96" i="15"/>
  <c r="JB9" i="4" l="1"/>
  <c r="JG7" i="4"/>
  <c r="JB7" i="4"/>
  <c r="JG6" i="4"/>
  <c r="JB6" i="4"/>
  <c r="JG5" i="4"/>
  <c r="JB5" i="4"/>
  <c r="CC21" i="3"/>
  <c r="CC13" i="3"/>
  <c r="CC12" i="3"/>
  <c r="CC11" i="3"/>
  <c r="CC10" i="3"/>
  <c r="CC9" i="3"/>
  <c r="CC8" i="3"/>
  <c r="CC7" i="3"/>
  <c r="CC6" i="3"/>
  <c r="CD13" i="3" s="1"/>
  <c r="CE5" i="3"/>
  <c r="CD5" i="3"/>
  <c r="CC5" i="3"/>
  <c r="H11" i="13" l="1"/>
  <c r="H10" i="13"/>
  <c r="H5" i="13" s="1"/>
  <c r="H6" i="13"/>
  <c r="J5" i="13"/>
  <c r="I5" i="13"/>
  <c r="I6" i="13" l="1"/>
  <c r="CI21" i="3" l="1"/>
  <c r="CI20" i="3"/>
  <c r="CI13" i="3"/>
  <c r="CI12" i="3"/>
  <c r="CI11" i="3"/>
  <c r="CI10" i="3"/>
  <c r="CI9" i="3"/>
  <c r="CJ8" i="3"/>
  <c r="CI8" i="3"/>
  <c r="CI7" i="3"/>
  <c r="CJ13" i="3" s="1"/>
  <c r="CI6" i="3"/>
  <c r="CK5" i="3"/>
  <c r="CJ5" i="3"/>
  <c r="CI5" i="3"/>
  <c r="IT9" i="4"/>
  <c r="IY7" i="4"/>
  <c r="IT7" i="4"/>
  <c r="IY6" i="4"/>
  <c r="IT6" i="4"/>
  <c r="IY5" i="4"/>
  <c r="IU5" i="4"/>
  <c r="IT5" i="4" s="1"/>
  <c r="IL9" i="4" l="1"/>
  <c r="IR7" i="4"/>
  <c r="IQ7" i="4" s="1"/>
  <c r="IL7" i="4"/>
  <c r="IR6" i="4"/>
  <c r="IQ6" i="4" s="1"/>
  <c r="IL6" i="4"/>
  <c r="IR5" i="4"/>
  <c r="IQ5" i="4"/>
  <c r="IL5" i="4"/>
  <c r="CF21" i="3" l="1"/>
  <c r="CF13" i="3"/>
  <c r="CF12" i="3"/>
  <c r="CF11" i="3"/>
  <c r="CF10" i="3"/>
  <c r="CF9" i="3"/>
  <c r="CF8" i="3"/>
  <c r="CF7" i="3"/>
  <c r="CF6" i="3"/>
  <c r="CG13" i="3" s="1"/>
  <c r="CH5" i="3"/>
  <c r="CG5" i="3"/>
  <c r="CF5" i="3"/>
  <c r="ID9" i="4"/>
  <c r="II7" i="4"/>
  <c r="ID7" i="4"/>
  <c r="II6" i="4"/>
  <c r="ID6" i="4"/>
  <c r="II5" i="4"/>
  <c r="ID5" i="4"/>
  <c r="E51" i="3" l="1"/>
  <c r="BZ21" i="3"/>
  <c r="BZ20" i="3"/>
  <c r="BZ13" i="3"/>
  <c r="CA13" i="3" s="1"/>
  <c r="BZ12" i="3"/>
  <c r="BZ11" i="3"/>
  <c r="BZ10" i="3"/>
  <c r="BZ9" i="3"/>
  <c r="BZ8" i="3"/>
  <c r="BZ7" i="3"/>
  <c r="BZ6" i="3"/>
  <c r="CB5" i="3"/>
  <c r="CA5" i="3"/>
  <c r="BZ5" i="3" s="1"/>
  <c r="BW21" i="3" l="1"/>
  <c r="BW13" i="3"/>
  <c r="BW12" i="3"/>
  <c r="BW11" i="3"/>
  <c r="BW10" i="3"/>
  <c r="BW9" i="3"/>
  <c r="BW8" i="3"/>
  <c r="BW7" i="3"/>
  <c r="BW6" i="3"/>
  <c r="BX13" i="3" s="1"/>
  <c r="BY5" i="3"/>
  <c r="BX5" i="3"/>
  <c r="BW5" i="3"/>
  <c r="HV9" i="4"/>
  <c r="IA7" i="4"/>
  <c r="HV7" i="4"/>
  <c r="IA6" i="4"/>
  <c r="HV6" i="4"/>
  <c r="IA5" i="4"/>
  <c r="HV5" i="4"/>
  <c r="BT21" i="3" l="1"/>
  <c r="BT13" i="3"/>
  <c r="BU13" i="3" s="1"/>
  <c r="BT12" i="3"/>
  <c r="BT11" i="3"/>
  <c r="BT10" i="3"/>
  <c r="BT9" i="3"/>
  <c r="BT8" i="3"/>
  <c r="BT7" i="3"/>
  <c r="BT6" i="3"/>
  <c r="BV5" i="3"/>
  <c r="BT5" i="3" s="1"/>
  <c r="BU5" i="3"/>
  <c r="BQ21" i="3" l="1"/>
  <c r="BQ13" i="3"/>
  <c r="BQ12" i="3"/>
  <c r="BQ11" i="3"/>
  <c r="BQ10" i="3"/>
  <c r="BQ9" i="3"/>
  <c r="BQ8" i="3"/>
  <c r="BQ7" i="3"/>
  <c r="BQ6" i="3"/>
  <c r="BS5" i="3"/>
  <c r="BR5" i="3"/>
  <c r="HN9" i="4"/>
  <c r="HS7" i="4"/>
  <c r="HN7" i="4"/>
  <c r="HS6" i="4"/>
  <c r="HN6" i="4"/>
  <c r="HS5" i="4"/>
  <c r="HN5" i="4"/>
  <c r="BQ5" i="3" l="1"/>
  <c r="BR13" i="3"/>
  <c r="BN21" i="3" l="1"/>
  <c r="BN20" i="3"/>
  <c r="BN13" i="3"/>
  <c r="BN12" i="3"/>
  <c r="BN11" i="3"/>
  <c r="BN10" i="3"/>
  <c r="BN9" i="3"/>
  <c r="BN8" i="3"/>
  <c r="BN7" i="3"/>
  <c r="BN6" i="3"/>
  <c r="BO13" i="3" s="1"/>
  <c r="BP5" i="3"/>
  <c r="BO5" i="3"/>
  <c r="BN5" i="3" s="1"/>
  <c r="HF9" i="4"/>
  <c r="HK7" i="4"/>
  <c r="HF7" i="4"/>
  <c r="HK6" i="4"/>
  <c r="HF6" i="4"/>
  <c r="HK5" i="4"/>
  <c r="HF5" i="4"/>
  <c r="BK21" i="3" l="1"/>
  <c r="BK17" i="3"/>
  <c r="BK16" i="3"/>
  <c r="BK15" i="3"/>
  <c r="BK13" i="3"/>
  <c r="BL13" i="3" s="1"/>
  <c r="BK12" i="3"/>
  <c r="BK11" i="3"/>
  <c r="BK10" i="3"/>
  <c r="BK9" i="3"/>
  <c r="BK8" i="3"/>
  <c r="BK7" i="3"/>
  <c r="BK6" i="3"/>
  <c r="BM5" i="3"/>
  <c r="BK5" i="3" s="1"/>
  <c r="BL5" i="3"/>
  <c r="GX9" i="4"/>
  <c r="HC7" i="4"/>
  <c r="GX7" i="4"/>
  <c r="HC6" i="4"/>
  <c r="GX6" i="4"/>
  <c r="HC5" i="4"/>
  <c r="GX5" i="4"/>
  <c r="BH21" i="3" l="1"/>
  <c r="BH20" i="3"/>
  <c r="BH13" i="3"/>
  <c r="BH12" i="3"/>
  <c r="BH11" i="3"/>
  <c r="BH10" i="3"/>
  <c r="BH9" i="3"/>
  <c r="BH8" i="3"/>
  <c r="BH7" i="3"/>
  <c r="BH6" i="3"/>
  <c r="BI13" i="3" s="1"/>
  <c r="BJ5" i="3"/>
  <c r="BI5" i="3"/>
  <c r="BH5" i="3"/>
  <c r="GP9" i="4"/>
  <c r="GU7" i="4"/>
  <c r="GP7" i="4"/>
  <c r="GU6" i="4"/>
  <c r="GP6" i="4"/>
  <c r="GU5" i="4"/>
  <c r="GP5" i="4"/>
  <c r="L21" i="3" l="1"/>
  <c r="O21" i="3"/>
  <c r="R21" i="3"/>
  <c r="U21" i="3"/>
  <c r="X21" i="3"/>
  <c r="AA21" i="3"/>
  <c r="AD21" i="3"/>
  <c r="AG21" i="3"/>
  <c r="AJ21" i="3"/>
  <c r="AM21" i="3"/>
  <c r="AP21" i="3"/>
  <c r="AS21" i="3"/>
  <c r="BE21" i="3"/>
  <c r="BE20" i="3"/>
  <c r="BE13" i="3"/>
  <c r="BF13" i="3" s="1"/>
  <c r="BE12" i="3"/>
  <c r="BE11" i="3"/>
  <c r="BE10" i="3"/>
  <c r="BE9" i="3"/>
  <c r="BE8" i="3"/>
  <c r="BE7" i="3"/>
  <c r="BE6" i="3"/>
  <c r="BG5" i="3"/>
  <c r="BF5" i="3"/>
  <c r="BE5" i="3"/>
  <c r="GH9" i="4"/>
  <c r="GM7" i="4"/>
  <c r="GH7" i="4"/>
  <c r="GM6" i="4"/>
  <c r="GH6" i="4"/>
  <c r="GM5" i="4"/>
  <c r="GH5" i="4"/>
  <c r="L6" i="3" l="1"/>
  <c r="O6" i="3"/>
  <c r="R6" i="3"/>
  <c r="U6" i="3"/>
  <c r="X6" i="3"/>
  <c r="AA6" i="3"/>
  <c r="AD6" i="3"/>
  <c r="AG6" i="3"/>
  <c r="AJ6" i="3"/>
  <c r="AM6" i="3"/>
  <c r="BB21" i="3"/>
  <c r="BB20" i="3"/>
  <c r="BB13" i="3"/>
  <c r="BB12" i="3"/>
  <c r="BB11" i="3"/>
  <c r="BB10" i="3"/>
  <c r="BB9" i="3"/>
  <c r="BB8" i="3"/>
  <c r="BB7" i="3"/>
  <c r="BB6" i="3"/>
  <c r="BC13" i="3" s="1"/>
  <c r="BD5" i="3"/>
  <c r="BC5" i="3"/>
  <c r="BB5" i="3"/>
  <c r="FZ9" i="4"/>
  <c r="GE7" i="4"/>
  <c r="FZ7" i="4"/>
  <c r="GE6" i="4"/>
  <c r="FZ6" i="4"/>
  <c r="GE5" i="4"/>
  <c r="FZ5" i="4"/>
  <c r="AY21" i="3" l="1"/>
  <c r="AY20" i="3"/>
  <c r="AY16" i="3"/>
  <c r="AY13" i="3"/>
  <c r="AZ13" i="3" s="1"/>
  <c r="AY12" i="3"/>
  <c r="AY11" i="3"/>
  <c r="AY10" i="3"/>
  <c r="AY9" i="3"/>
  <c r="AY8" i="3"/>
  <c r="AY7" i="3"/>
  <c r="AY6" i="3"/>
  <c r="BA5" i="3"/>
  <c r="AY5" i="3" s="1"/>
  <c r="AZ5" i="3"/>
  <c r="FR6" i="4"/>
  <c r="FR7" i="4"/>
  <c r="FR5" i="4"/>
  <c r="FY9" i="4"/>
  <c r="FW7" i="4"/>
  <c r="FW6" i="4"/>
  <c r="FW5" i="4"/>
  <c r="H26" i="15" l="1"/>
  <c r="H27" i="15"/>
  <c r="H28" i="15"/>
  <c r="H29" i="15"/>
  <c r="H31" i="15"/>
  <c r="H32" i="15"/>
  <c r="G26" i="15"/>
  <c r="G27" i="15"/>
  <c r="G28" i="15"/>
  <c r="G29" i="15"/>
  <c r="G32" i="15"/>
  <c r="E24" i="15" l="1"/>
  <c r="B16" i="15"/>
  <c r="B14" i="15"/>
  <c r="H24" i="15" l="1"/>
  <c r="G24" i="15"/>
  <c r="F90" i="15"/>
  <c r="E90" i="15"/>
  <c r="D90" i="15"/>
  <c r="C90" i="15"/>
  <c r="F92" i="15"/>
  <c r="E92" i="15"/>
  <c r="D92" i="15"/>
  <c r="C92" i="15"/>
  <c r="F86" i="15"/>
  <c r="E86" i="15"/>
  <c r="D86" i="15"/>
  <c r="C86" i="15"/>
  <c r="F84" i="15"/>
  <c r="E84" i="15"/>
  <c r="D84" i="15"/>
  <c r="C84" i="15"/>
  <c r="F82" i="15"/>
  <c r="F79" i="15" s="1"/>
  <c r="F87" i="15" s="1"/>
  <c r="E82" i="15"/>
  <c r="E79" i="15" s="1"/>
  <c r="E87" i="15" s="1"/>
  <c r="D82" i="15"/>
  <c r="D79" i="15" s="1"/>
  <c r="D87" i="15" s="1"/>
  <c r="C82" i="15"/>
  <c r="C79" i="15" s="1"/>
  <c r="F76" i="15"/>
  <c r="E76" i="15"/>
  <c r="D76" i="15"/>
  <c r="C76" i="15"/>
  <c r="F74" i="15"/>
  <c r="E74" i="15"/>
  <c r="D74" i="15"/>
  <c r="C74" i="15"/>
  <c r="F70" i="15"/>
  <c r="E70" i="15"/>
  <c r="D70" i="15"/>
  <c r="C70" i="15"/>
  <c r="F68" i="15"/>
  <c r="E68" i="15"/>
  <c r="D68" i="15"/>
  <c r="C68" i="15"/>
  <c r="F66" i="15"/>
  <c r="E66" i="15"/>
  <c r="E63" i="15" s="1"/>
  <c r="E71" i="15" s="1"/>
  <c r="D66" i="15"/>
  <c r="D63" i="15" s="1"/>
  <c r="D71" i="15" s="1"/>
  <c r="C66" i="15"/>
  <c r="C64" i="15"/>
  <c r="E52" i="15"/>
  <c r="D52" i="15"/>
  <c r="C52" i="15"/>
  <c r="F60" i="15"/>
  <c r="E60" i="15"/>
  <c r="D60" i="15"/>
  <c r="C60" i="15"/>
  <c r="F58" i="15"/>
  <c r="E58" i="15"/>
  <c r="D58" i="15"/>
  <c r="C58" i="15"/>
  <c r="E54" i="15"/>
  <c r="D54" i="15"/>
  <c r="C54" i="15"/>
  <c r="E50" i="15"/>
  <c r="D50" i="15"/>
  <c r="C50" i="15"/>
  <c r="H97" i="15"/>
  <c r="E97" i="15"/>
  <c r="D97" i="15"/>
  <c r="E16" i="15"/>
  <c r="D16" i="15"/>
  <c r="C95" i="15"/>
  <c r="C16" i="15" s="1"/>
  <c r="C17" i="15" s="1"/>
  <c r="H91" i="15"/>
  <c r="G91" i="15"/>
  <c r="H89" i="15"/>
  <c r="G89" i="15"/>
  <c r="B87" i="15"/>
  <c r="H85" i="15"/>
  <c r="G85" i="15"/>
  <c r="H83" i="15"/>
  <c r="G83" i="15"/>
  <c r="H81" i="15"/>
  <c r="G81" i="15"/>
  <c r="H75" i="15"/>
  <c r="G75" i="15"/>
  <c r="H73" i="15"/>
  <c r="G73" i="15"/>
  <c r="C71" i="15"/>
  <c r="B71" i="15"/>
  <c r="H69" i="15"/>
  <c r="G69" i="15"/>
  <c r="H67" i="15"/>
  <c r="G67" i="15"/>
  <c r="H65" i="15"/>
  <c r="G65" i="15"/>
  <c r="F63" i="15"/>
  <c r="G63" i="15" s="1"/>
  <c r="H59" i="15"/>
  <c r="G59" i="15"/>
  <c r="H57" i="15"/>
  <c r="G57" i="15"/>
  <c r="C55" i="15"/>
  <c r="B55" i="15"/>
  <c r="F53" i="15"/>
  <c r="C48" i="15"/>
  <c r="E47" i="15"/>
  <c r="D47" i="15"/>
  <c r="C20" i="15"/>
  <c r="B20" i="15"/>
  <c r="C18" i="15"/>
  <c r="B18" i="15"/>
  <c r="E35" i="15" l="1"/>
  <c r="C14" i="15"/>
  <c r="C15" i="15" s="1"/>
  <c r="C87" i="15"/>
  <c r="C56" i="15"/>
  <c r="D17" i="15"/>
  <c r="F19" i="15"/>
  <c r="C72" i="15"/>
  <c r="E17" i="15"/>
  <c r="D19" i="15"/>
  <c r="G96" i="15"/>
  <c r="D72" i="15"/>
  <c r="H96" i="15"/>
  <c r="G53" i="15"/>
  <c r="D55" i="15"/>
  <c r="D56" i="15" s="1"/>
  <c r="D14" i="15"/>
  <c r="F88" i="15"/>
  <c r="C19" i="15"/>
  <c r="C21" i="15"/>
  <c r="E48" i="15"/>
  <c r="E14" i="15"/>
  <c r="G97" i="15"/>
  <c r="E19" i="15"/>
  <c r="E72" i="15"/>
  <c r="E88" i="15"/>
  <c r="F64" i="15"/>
  <c r="B12" i="15"/>
  <c r="H20" i="15"/>
  <c r="D88" i="15"/>
  <c r="C80" i="15"/>
  <c r="D80" i="15"/>
  <c r="E80" i="15"/>
  <c r="H79" i="15"/>
  <c r="F80" i="15"/>
  <c r="H63" i="15"/>
  <c r="D64" i="15"/>
  <c r="F71" i="15"/>
  <c r="H71" i="15" s="1"/>
  <c r="E64" i="15"/>
  <c r="F54" i="15"/>
  <c r="H53" i="15"/>
  <c r="F16" i="15"/>
  <c r="F17" i="15" s="1"/>
  <c r="F21" i="15"/>
  <c r="E21" i="15"/>
  <c r="D21" i="15"/>
  <c r="H87" i="15"/>
  <c r="G18" i="15"/>
  <c r="H18" i="15"/>
  <c r="G20" i="15"/>
  <c r="D48" i="15"/>
  <c r="E55" i="15"/>
  <c r="G79" i="15"/>
  <c r="H35" i="15" l="1"/>
  <c r="G35" i="15"/>
  <c r="D15" i="15"/>
  <c r="G87" i="15"/>
  <c r="D12" i="15"/>
  <c r="H16" i="15"/>
  <c r="G16" i="15"/>
  <c r="E12" i="15"/>
  <c r="E56" i="15"/>
  <c r="E15" i="15"/>
  <c r="H95" i="15"/>
  <c r="G95" i="15"/>
  <c r="C88" i="15"/>
  <c r="C12" i="15"/>
  <c r="C13" i="15" s="1"/>
  <c r="G71" i="15"/>
  <c r="F72" i="15"/>
  <c r="E13" i="15" l="1"/>
  <c r="D13" i="15"/>
  <c r="K19" i="2" l="1"/>
  <c r="K18" i="2" s="1"/>
  <c r="J19" i="2"/>
  <c r="J18" i="2" s="1"/>
  <c r="K13" i="2"/>
  <c r="K12" i="2" s="1"/>
  <c r="J13" i="2"/>
  <c r="J12" i="2" s="1"/>
  <c r="K7" i="2"/>
  <c r="K6" i="2" s="1"/>
  <c r="J7" i="2"/>
  <c r="J6" i="2" s="1"/>
  <c r="FJ9" i="4" l="1"/>
  <c r="FP7" i="4"/>
  <c r="FO7" i="4" s="1"/>
  <c r="FJ7" i="4"/>
  <c r="FP6" i="4"/>
  <c r="FO6" i="4" s="1"/>
  <c r="FJ6" i="4"/>
  <c r="FO5" i="4"/>
  <c r="FJ5" i="4"/>
  <c r="FB9" i="4"/>
  <c r="FG7" i="4"/>
  <c r="FB7" i="4"/>
  <c r="FG6" i="4"/>
  <c r="FB6" i="4"/>
  <c r="FG5" i="4"/>
  <c r="FB5" i="4"/>
  <c r="AV21" i="3"/>
  <c r="AV13" i="3"/>
  <c r="AV12" i="3"/>
  <c r="AV11" i="3"/>
  <c r="AV10" i="3"/>
  <c r="AV9" i="3"/>
  <c r="AV8" i="3"/>
  <c r="AV7" i="3"/>
  <c r="AV6" i="3"/>
  <c r="AW13" i="3" s="1"/>
  <c r="AX5" i="3"/>
  <c r="AW5" i="3"/>
  <c r="AV5" i="3"/>
  <c r="ET9" i="4" l="1"/>
  <c r="EY7" i="4"/>
  <c r="ET7" i="4"/>
  <c r="EY6" i="4"/>
  <c r="ET6" i="4"/>
  <c r="EY5" i="4"/>
  <c r="ET5" i="4"/>
  <c r="AS13" i="3"/>
  <c r="AT13" i="3" s="1"/>
  <c r="AS12" i="3"/>
  <c r="AS11" i="3"/>
  <c r="AS10" i="3"/>
  <c r="AS9" i="3"/>
  <c r="AS8" i="3"/>
  <c r="AS7" i="3"/>
  <c r="AS6" i="3"/>
  <c r="AU5" i="3"/>
  <c r="AT5" i="3"/>
  <c r="AS5" i="3" s="1"/>
  <c r="AP22" i="3"/>
  <c r="EL9" i="4"/>
  <c r="EQ7" i="4"/>
  <c r="EL7" i="4"/>
  <c r="EQ6" i="4"/>
  <c r="EL6" i="4"/>
  <c r="EQ5" i="4"/>
  <c r="EL5" i="4"/>
  <c r="AM20" i="3"/>
  <c r="AM13" i="3"/>
  <c r="AM12" i="3"/>
  <c r="AM11" i="3"/>
  <c r="AM10" i="3"/>
  <c r="AM9" i="3"/>
  <c r="AM8" i="3"/>
  <c r="AM7" i="3"/>
  <c r="AO5" i="3"/>
  <c r="AN5" i="3"/>
  <c r="AM5" i="3" s="1"/>
  <c r="AN13" i="3" l="1"/>
  <c r="AQ13" i="3"/>
  <c r="EI7" i="4" l="1"/>
  <c r="ED7" i="4"/>
  <c r="EI6" i="4"/>
  <c r="ED6" i="4"/>
  <c r="EI5" i="4"/>
  <c r="ED5" i="4"/>
  <c r="DV9" i="4" l="1"/>
  <c r="EA7" i="4"/>
  <c r="DV7" i="4"/>
  <c r="EA6" i="4"/>
  <c r="DV6" i="4"/>
  <c r="EA5" i="4"/>
  <c r="DV5" i="4"/>
  <c r="DN9" i="4" l="1"/>
  <c r="DS7" i="4"/>
  <c r="DN7" i="4"/>
  <c r="DS6" i="4"/>
  <c r="DN6" i="4"/>
  <c r="DS5" i="4"/>
  <c r="DN5" i="4"/>
  <c r="DF9" i="4" l="1"/>
  <c r="DK7" i="4"/>
  <c r="DF7" i="4"/>
  <c r="DK6" i="4"/>
  <c r="DF6" i="4"/>
  <c r="DK5" i="4"/>
  <c r="DF5" i="4"/>
  <c r="AJ13" i="3" l="1"/>
  <c r="AJ12" i="3"/>
  <c r="AJ11" i="3"/>
  <c r="AJ10" i="3"/>
  <c r="AJ9" i="3"/>
  <c r="AJ7" i="3"/>
  <c r="AL5" i="3"/>
  <c r="AK5" i="3"/>
  <c r="CX9" i="4"/>
  <c r="DC7" i="4"/>
  <c r="CX7" i="4"/>
  <c r="DC6" i="4"/>
  <c r="CX6" i="4"/>
  <c r="DC5" i="4"/>
  <c r="CX5" i="4"/>
  <c r="AG20" i="3"/>
  <c r="AG13" i="3"/>
  <c r="AH13" i="3" s="1"/>
  <c r="AG12" i="3"/>
  <c r="AG11" i="3"/>
  <c r="AG10" i="3"/>
  <c r="AG9" i="3"/>
  <c r="AG8" i="3"/>
  <c r="AG7" i="3"/>
  <c r="AI5" i="3"/>
  <c r="AH5" i="3"/>
  <c r="CP9" i="4"/>
  <c r="CU7" i="4"/>
  <c r="CP7" i="4"/>
  <c r="CU6" i="4"/>
  <c r="CP6" i="4"/>
  <c r="CU5" i="4"/>
  <c r="CP5" i="4"/>
  <c r="AD13" i="3"/>
  <c r="AD12" i="3"/>
  <c r="AD11" i="3"/>
  <c r="AD10" i="3"/>
  <c r="AD9" i="3"/>
  <c r="AD8" i="3"/>
  <c r="AD7" i="3"/>
  <c r="AF5" i="3"/>
  <c r="AE5" i="3"/>
  <c r="AD5" i="3" s="1"/>
  <c r="CH9" i="4"/>
  <c r="CM7" i="4"/>
  <c r="CH7" i="4"/>
  <c r="CM6" i="4"/>
  <c r="CH6" i="4"/>
  <c r="CM5" i="4"/>
  <c r="CH5" i="4"/>
  <c r="BZ9" i="4"/>
  <c r="CE7" i="4"/>
  <c r="BZ7" i="4"/>
  <c r="CE6" i="4"/>
  <c r="BZ6" i="4"/>
  <c r="CE5" i="4"/>
  <c r="BZ5" i="4"/>
  <c r="AJ5" i="3" l="1"/>
  <c r="AK13" i="3"/>
  <c r="AE13" i="3"/>
  <c r="AG5" i="3"/>
  <c r="BR9" i="4"/>
  <c r="BW7" i="4"/>
  <c r="BR7" i="4"/>
  <c r="BW6" i="4"/>
  <c r="BR6" i="4"/>
  <c r="BW5" i="4"/>
  <c r="BR5" i="4"/>
  <c r="BJ9" i="4" l="1"/>
  <c r="BO7" i="4"/>
  <c r="BJ7" i="4"/>
  <c r="BO6" i="4"/>
  <c r="BJ6" i="4"/>
  <c r="BO5" i="4"/>
  <c r="BJ5" i="4"/>
  <c r="AA20" i="3"/>
  <c r="AA13" i="3"/>
  <c r="AA12" i="3"/>
  <c r="AA11" i="3"/>
  <c r="AA10" i="3"/>
  <c r="AA9" i="3"/>
  <c r="AA8" i="3"/>
  <c r="AA7" i="3"/>
  <c r="AB13" i="3"/>
  <c r="AC5" i="3"/>
  <c r="AB5" i="3"/>
  <c r="AA5" i="3" s="1"/>
  <c r="BB9" i="4" l="1"/>
  <c r="BG7" i="4"/>
  <c r="BB7" i="4"/>
  <c r="BG6" i="4"/>
  <c r="BB6" i="4"/>
  <c r="BG5" i="4"/>
  <c r="BB5" i="4"/>
  <c r="AT9" i="4" l="1"/>
  <c r="AY7" i="4"/>
  <c r="AT7" i="4"/>
  <c r="AY6" i="4"/>
  <c r="AT6" i="4"/>
  <c r="AY5" i="4"/>
  <c r="AT5" i="4"/>
  <c r="X13" i="3"/>
  <c r="X12" i="3"/>
  <c r="X11" i="3"/>
  <c r="X10" i="3"/>
  <c r="X9" i="3"/>
  <c r="X8" i="3"/>
  <c r="X7" i="3"/>
  <c r="Z5" i="3"/>
  <c r="Y5" i="3"/>
  <c r="X5" i="3" s="1"/>
  <c r="Y13" i="3" l="1"/>
  <c r="AL9" i="4"/>
  <c r="AQ7" i="4"/>
  <c r="AL7" i="4"/>
  <c r="AQ6" i="4"/>
  <c r="AL6" i="4"/>
  <c r="AQ5" i="4"/>
  <c r="AL5" i="4"/>
  <c r="U20" i="3"/>
  <c r="U13" i="3"/>
  <c r="U12" i="3"/>
  <c r="U11" i="3"/>
  <c r="U10" i="3"/>
  <c r="U9" i="3"/>
  <c r="U8" i="3"/>
  <c r="U7" i="3"/>
  <c r="W5" i="3"/>
  <c r="V5" i="3"/>
  <c r="U17" i="1"/>
  <c r="U16" i="1"/>
  <c r="U15" i="1"/>
  <c r="U14" i="1"/>
  <c r="U13" i="1"/>
  <c r="U12" i="1"/>
  <c r="W11" i="1"/>
  <c r="V11" i="1"/>
  <c r="U11" i="1"/>
  <c r="U10" i="1"/>
  <c r="U9" i="1"/>
  <c r="U8" i="1" s="1"/>
  <c r="W8" i="1"/>
  <c r="V8" i="1"/>
  <c r="U7" i="1"/>
  <c r="U6" i="1"/>
  <c r="U5" i="1" s="1"/>
  <c r="W5" i="1"/>
  <c r="V5" i="1"/>
  <c r="U5" i="3" l="1"/>
  <c r="V13" i="3"/>
  <c r="R17" i="1"/>
  <c r="R16" i="1"/>
  <c r="R15" i="1"/>
  <c r="R14" i="1"/>
  <c r="R13" i="1"/>
  <c r="R12" i="1"/>
  <c r="R11" i="1" s="1"/>
  <c r="T11" i="1"/>
  <c r="S11" i="1"/>
  <c r="R10" i="1"/>
  <c r="R8" i="1" s="1"/>
  <c r="R9" i="1"/>
  <c r="T8" i="1"/>
  <c r="S8" i="1"/>
  <c r="R7" i="1"/>
  <c r="R6" i="1"/>
  <c r="T5" i="1"/>
  <c r="S5" i="1"/>
  <c r="R5" i="1"/>
  <c r="AD9" i="4" l="1"/>
  <c r="AI7" i="4"/>
  <c r="AD7" i="4"/>
  <c r="AI6" i="4"/>
  <c r="AD6" i="4"/>
  <c r="AI5" i="4"/>
  <c r="AD5" i="4"/>
  <c r="R13" i="3"/>
  <c r="R12" i="3"/>
  <c r="R11" i="3"/>
  <c r="R10" i="3"/>
  <c r="R9" i="3"/>
  <c r="R8" i="3"/>
  <c r="R7" i="3"/>
  <c r="T5" i="3"/>
  <c r="S5" i="3"/>
  <c r="S13" i="3" l="1"/>
  <c r="R5" i="3"/>
  <c r="O13" i="3"/>
  <c r="O12" i="3"/>
  <c r="O11" i="3"/>
  <c r="O10" i="3"/>
  <c r="O9" i="3"/>
  <c r="O8" i="3"/>
  <c r="O7" i="3"/>
  <c r="P13" i="3"/>
  <c r="Q5" i="3"/>
  <c r="P5" i="3"/>
  <c r="O17" i="1"/>
  <c r="O16" i="1"/>
  <c r="O15" i="1"/>
  <c r="O14" i="1"/>
  <c r="O13" i="1"/>
  <c r="O12" i="1"/>
  <c r="O11" i="1" s="1"/>
  <c r="Q11" i="1"/>
  <c r="P11" i="1"/>
  <c r="O10" i="1"/>
  <c r="O9" i="1"/>
  <c r="O8" i="1" s="1"/>
  <c r="Q8" i="1"/>
  <c r="P8" i="1"/>
  <c r="O7" i="1"/>
  <c r="O5" i="1"/>
  <c r="Q5" i="1"/>
  <c r="P5" i="1"/>
  <c r="O5" i="3" l="1"/>
  <c r="V9" i="4"/>
  <c r="AA7" i="4"/>
  <c r="V7" i="4"/>
  <c r="AA6" i="4"/>
  <c r="V6" i="4"/>
  <c r="AA5" i="4"/>
  <c r="V5" i="4"/>
  <c r="N26" i="13"/>
  <c r="N21" i="13"/>
  <c r="N16" i="13"/>
  <c r="N12" i="13"/>
  <c r="O13" i="13" s="1"/>
  <c r="N11" i="13"/>
  <c r="N10" i="13"/>
  <c r="N5" i="13" s="1"/>
  <c r="O6" i="13" s="1"/>
  <c r="N6" i="13"/>
  <c r="P5" i="13"/>
  <c r="O5" i="13"/>
  <c r="L13" i="3"/>
  <c r="L12" i="3"/>
  <c r="L11" i="3"/>
  <c r="L10" i="3"/>
  <c r="L9" i="3"/>
  <c r="L8" i="3"/>
  <c r="L7" i="3"/>
  <c r="N5" i="3"/>
  <c r="M5" i="3"/>
  <c r="L25" i="2"/>
  <c r="L22" i="2"/>
  <c r="L21" i="2"/>
  <c r="L20" i="2"/>
  <c r="N19" i="2"/>
  <c r="N18" i="2" s="1"/>
  <c r="M19" i="2"/>
  <c r="M18" i="2" s="1"/>
  <c r="L16" i="2"/>
  <c r="L15" i="2"/>
  <c r="L14" i="2"/>
  <c r="N13" i="2"/>
  <c r="N12" i="2" s="1"/>
  <c r="M13" i="2"/>
  <c r="M12" i="2" s="1"/>
  <c r="L10" i="2"/>
  <c r="L9" i="2"/>
  <c r="L8" i="2"/>
  <c r="N7" i="2"/>
  <c r="N6" i="2" s="1"/>
  <c r="M7" i="2"/>
  <c r="M6" i="2" s="1"/>
  <c r="L6" i="2" s="1"/>
  <c r="L17" i="1"/>
  <c r="L16" i="1"/>
  <c r="L15" i="1"/>
  <c r="L14" i="1"/>
  <c r="L13" i="1"/>
  <c r="L12" i="1"/>
  <c r="N11" i="1"/>
  <c r="M11" i="1"/>
  <c r="L11" i="1"/>
  <c r="L10" i="1"/>
  <c r="L9" i="1"/>
  <c r="L8" i="1" s="1"/>
  <c r="N8" i="1"/>
  <c r="M8" i="1"/>
  <c r="L7" i="1"/>
  <c r="L6" i="1"/>
  <c r="L5" i="1" s="1"/>
  <c r="N5" i="1"/>
  <c r="M5" i="1"/>
  <c r="L5" i="3" l="1"/>
  <c r="H25" i="15" s="1"/>
  <c r="L19" i="2"/>
  <c r="L17" i="2"/>
  <c r="L13" i="2"/>
  <c r="M13" i="3"/>
  <c r="L7" i="2"/>
  <c r="L11" i="2"/>
  <c r="N9" i="4"/>
  <c r="S7" i="4"/>
  <c r="N7" i="4"/>
  <c r="S6" i="4"/>
  <c r="N6" i="4"/>
  <c r="S5" i="4"/>
  <c r="N5" i="4"/>
  <c r="G25" i="15" l="1"/>
  <c r="D12" i="6" l="1"/>
  <c r="D14" i="6"/>
  <c r="D13" i="6"/>
  <c r="K6" i="4" l="1"/>
  <c r="K7" i="4"/>
  <c r="K5" i="4"/>
  <c r="F9" i="4" l="1"/>
  <c r="F6" i="4" l="1"/>
  <c r="F7" i="4"/>
  <c r="F5" i="4"/>
  <c r="H26" i="13"/>
  <c r="H21" i="13"/>
  <c r="H16" i="13"/>
  <c r="I34" i="13" l="1"/>
  <c r="H12" i="13"/>
  <c r="I13" i="13" s="1"/>
  <c r="F22" i="2"/>
  <c r="A55" i="13" l="1"/>
  <c r="F21" i="2"/>
  <c r="F20" i="2"/>
  <c r="F19" i="2" l="1"/>
  <c r="F25" i="2"/>
  <c r="H19" i="2" l="1"/>
  <c r="H18" i="2" s="1"/>
  <c r="G19" i="2"/>
  <c r="G18" i="2" s="1"/>
  <c r="F16" i="2"/>
  <c r="F15" i="2"/>
  <c r="F14" i="2"/>
  <c r="H13" i="2"/>
  <c r="H12" i="2" s="1"/>
  <c r="G13" i="2"/>
  <c r="G12" i="2" s="1"/>
  <c r="F10" i="2"/>
  <c r="F9" i="2"/>
  <c r="F8" i="2"/>
  <c r="H7" i="2"/>
  <c r="H6" i="2" s="1"/>
  <c r="F51" i="15" s="1"/>
  <c r="F52" i="15" s="1"/>
  <c r="G7" i="2"/>
  <c r="G6" i="2" s="1"/>
  <c r="F49" i="15" s="1"/>
  <c r="F50" i="15" s="1"/>
  <c r="H49" i="15" l="1"/>
  <c r="G49" i="15"/>
  <c r="F47" i="15"/>
  <c r="F14" i="15" s="1"/>
  <c r="G14" i="15" s="1"/>
  <c r="G51" i="15"/>
  <c r="H51" i="15"/>
  <c r="F6" i="2"/>
  <c r="F17" i="2"/>
  <c r="F13" i="2"/>
  <c r="F7" i="2"/>
  <c r="F11" i="2"/>
  <c r="H14" i="15" l="1"/>
  <c r="F15" i="15"/>
  <c r="F55" i="15"/>
  <c r="F56" i="15" s="1"/>
  <c r="F48" i="15"/>
  <c r="G47" i="15"/>
  <c r="H47" i="15"/>
  <c r="H55" i="15" l="1"/>
  <c r="G55" i="15"/>
  <c r="F12" i="15"/>
  <c r="F13" i="15" s="1"/>
  <c r="H12" i="15" l="1"/>
  <c r="G12" i="15"/>
  <c r="E34" i="15" l="1"/>
  <c r="H34" i="15" l="1"/>
  <c r="G34" i="15"/>
</calcChain>
</file>

<file path=xl/comments1.xml><?xml version="1.0" encoding="utf-8"?>
<comments xmlns="http://schemas.openxmlformats.org/spreadsheetml/2006/main">
  <authors>
    <author>Angélica M. Florentino Morel</author>
  </authors>
  <commentList>
    <comment ref="D406" authorId="0" shapeId="0">
      <text>
        <r>
          <rPr>
            <b/>
            <sz val="9"/>
            <color indexed="81"/>
            <rFont val="Tahoma"/>
            <family val="2"/>
          </rPr>
          <t>Angélica M. Florentino Morel:</t>
        </r>
        <r>
          <rPr>
            <sz val="9"/>
            <color indexed="81"/>
            <rFont val="Tahoma"/>
            <family val="2"/>
          </rPr>
          <t xml:space="preserve">
Para armonizar la métrica con el estándar de la UIT, se ha cambiado la unidad indicada en la Res. núm. 026-21, de Gbit/s a Mbit/s, tal como se requería anteriormente.</t>
        </r>
      </text>
    </comment>
    <comment ref="D409" authorId="0" shapeId="0">
      <text>
        <r>
          <rPr>
            <b/>
            <sz val="9"/>
            <color indexed="81"/>
            <rFont val="Tahoma"/>
            <family val="2"/>
          </rPr>
          <t>Angélica M. Florentino Morel:</t>
        </r>
        <r>
          <rPr>
            <sz val="9"/>
            <color indexed="81"/>
            <rFont val="Tahoma"/>
            <family val="2"/>
          </rPr>
          <t xml:space="preserve">
Para armonizar la métrica con el estándar de la UIT, se ha cambiado la unidad indicada en la Res. núm. 026-21, de Gbit/s a Mbit/s, tal como se requería anteriormente.
</t>
        </r>
      </text>
    </comment>
    <comment ref="D411" authorId="0" shapeId="0">
      <text>
        <r>
          <rPr>
            <b/>
            <sz val="9"/>
            <color indexed="81"/>
            <rFont val="Tahoma"/>
            <family val="2"/>
          </rPr>
          <t>Angélica M. Florentino Morel:</t>
        </r>
        <r>
          <rPr>
            <sz val="9"/>
            <color indexed="81"/>
            <rFont val="Tahoma"/>
            <family val="2"/>
          </rPr>
          <t xml:space="preserve">
Para armonizar la métrica con el estándar de la UIT, se ha cambiado la unidad indicada en la Res. núm. 026-21, de Gbit/s a Mbit/s, tal como se requería anteriormente.</t>
        </r>
      </text>
    </comment>
    <comment ref="D414" authorId="0" shapeId="0">
      <text>
        <r>
          <rPr>
            <b/>
            <sz val="9"/>
            <color indexed="81"/>
            <rFont val="Tahoma"/>
            <family val="2"/>
          </rPr>
          <t>Angélica M. Florentino Morel:</t>
        </r>
        <r>
          <rPr>
            <sz val="9"/>
            <color indexed="81"/>
            <rFont val="Tahoma"/>
            <family val="2"/>
          </rPr>
          <t xml:space="preserve">
Para armonizar la métrica con el estándar de la UIT, se ha cambiado la unidad indicada en la Res. núm. 026-21, de Gbit/s a Mbit/s, tal como se requería anteriormente.</t>
        </r>
      </text>
    </comment>
  </commentList>
</comments>
</file>

<file path=xl/comments2.xml><?xml version="1.0" encoding="utf-8"?>
<comments xmlns="http://schemas.openxmlformats.org/spreadsheetml/2006/main">
  <authors>
    <author>Angélica M. Florentino Morel</author>
  </authors>
  <commentList>
    <comment ref="A24" authorId="0" shapeId="0">
      <text>
        <r>
          <rPr>
            <b/>
            <sz val="9"/>
            <color indexed="81"/>
            <rFont val="Tahoma"/>
            <family val="2"/>
          </rPr>
          <t>Angélica M. Florentino Morel:</t>
        </r>
        <r>
          <rPr>
            <sz val="9"/>
            <color indexed="81"/>
            <rFont val="Tahoma"/>
            <family val="2"/>
          </rPr>
          <t xml:space="preserve">
TSIM= residencial + no residenciales = PREPAGO + POSPAGO = TSIM1+TSIM2
</t>
        </r>
      </text>
    </comment>
  </commentList>
</comments>
</file>

<file path=xl/comments3.xml><?xml version="1.0" encoding="utf-8"?>
<comments xmlns="http://schemas.openxmlformats.org/spreadsheetml/2006/main">
  <authors>
    <author>Angélica M. Florentino Morel</author>
    <author>Angelica M. Florentino Morel</author>
  </authors>
  <commentList>
    <comment ref="F2" authorId="0" shapeId="0">
      <text>
        <r>
          <rPr>
            <b/>
            <sz val="9"/>
            <color indexed="81"/>
            <rFont val="Tahoma"/>
            <family val="2"/>
          </rPr>
          <t>Angélica M. Florentino Morel:</t>
        </r>
        <r>
          <rPr>
            <sz val="9"/>
            <color indexed="81"/>
            <rFont val="Tahoma"/>
            <family val="2"/>
          </rPr>
          <t xml:space="preserve">
Elegir de lista desplegable</t>
        </r>
      </text>
    </comment>
    <comment ref="F3" authorId="0" shapeId="0">
      <text>
        <r>
          <rPr>
            <b/>
            <sz val="9"/>
            <color indexed="81"/>
            <rFont val="Tahoma"/>
            <family val="2"/>
          </rPr>
          <t>Angélica M. Florentino Morel:</t>
        </r>
        <r>
          <rPr>
            <sz val="9"/>
            <color indexed="81"/>
            <rFont val="Tahoma"/>
            <family val="2"/>
          </rPr>
          <t xml:space="preserve">
Elegir de lista desplegable</t>
        </r>
      </text>
    </comment>
    <comment ref="D5" authorId="0" shapeId="0">
      <text>
        <r>
          <rPr>
            <b/>
            <sz val="9"/>
            <color indexed="81"/>
            <rFont val="Tahoma"/>
            <family val="2"/>
          </rPr>
          <t>Angélica M. Florentino Morel:</t>
        </r>
        <r>
          <rPr>
            <sz val="9"/>
            <color indexed="81"/>
            <rFont val="Tahoma"/>
            <family val="2"/>
          </rPr>
          <t xml:space="preserve">
1- Este indicador totalizado no está en la 026-2021 pero si en la 141-10.En vista de que se trata de una sumatoria, se incluyó para fines de continuidad del dato.
Seleccionar de la lista desplegable el mes a reportar
Indicadores con detalle mensual</t>
        </r>
      </text>
    </comment>
    <comment ref="D6" authorId="0" shapeId="0">
      <text>
        <r>
          <rPr>
            <b/>
            <sz val="9"/>
            <color indexed="81"/>
            <rFont val="Tahoma"/>
            <family val="2"/>
          </rPr>
          <t>Angélica M. Florentino Morel:</t>
        </r>
        <r>
          <rPr>
            <sz val="9"/>
            <color indexed="81"/>
            <rFont val="Tahoma"/>
            <family val="2"/>
          </rPr>
          <t xml:space="preserve">
Seleccionar de la lista desplegable el mes a reportar
Indicadores con detalle mensual</t>
        </r>
      </text>
    </comment>
    <comment ref="D8" authorId="0" shapeId="0">
      <text>
        <r>
          <rPr>
            <b/>
            <sz val="9"/>
            <color indexed="81"/>
            <rFont val="Tahoma"/>
            <family val="2"/>
          </rPr>
          <t>Angélica M. Florentino Morel:</t>
        </r>
        <r>
          <rPr>
            <sz val="9"/>
            <color indexed="81"/>
            <rFont val="Tahoma"/>
            <family val="2"/>
          </rPr>
          <t xml:space="preserve">
 Seleccionar de la lista desplegable el mes a reportar
Indicadores con detalle mensual</t>
        </r>
      </text>
    </comment>
    <comment ref="F8" authorId="1" shapeId="0">
      <text>
        <r>
          <rPr>
            <b/>
            <sz val="9"/>
            <color indexed="81"/>
            <rFont val="Tahoma"/>
            <family val="2"/>
          </rPr>
          <t>Angelica M. Florentino Morel:</t>
        </r>
        <r>
          <rPr>
            <sz val="9"/>
            <color indexed="81"/>
            <rFont val="Tahoma"/>
            <family val="2"/>
          </rPr>
          <t xml:space="preserve">
Dato rectificado por concesionaria</t>
        </r>
      </text>
    </comment>
    <comment ref="D9" authorId="0" shapeId="0">
      <text>
        <r>
          <rPr>
            <b/>
            <sz val="9"/>
            <color indexed="81"/>
            <rFont val="Tahoma"/>
            <family val="2"/>
          </rPr>
          <t>Angélica M. Florentino Morel:</t>
        </r>
        <r>
          <rPr>
            <sz val="9"/>
            <color indexed="81"/>
            <rFont val="Tahoma"/>
            <family val="2"/>
          </rPr>
          <t xml:space="preserve">
Seleccionar de la lista desplegable el mes a reportar
Indicadores con detalle mensual
El internet fijo y móvil no tienen desglose mensual, por tanto se debe digitar la cantidad de suscripciones.</t>
        </r>
      </text>
    </comment>
    <comment ref="H9" authorId="1" shapeId="0">
      <text>
        <r>
          <rPr>
            <b/>
            <sz val="9"/>
            <color indexed="81"/>
            <rFont val="Tahoma"/>
            <family val="2"/>
          </rPr>
          <t>Angelica M. Florentino Morel:</t>
        </r>
        <r>
          <rPr>
            <sz val="9"/>
            <color indexed="81"/>
            <rFont val="Tahoma"/>
            <family val="2"/>
          </rPr>
          <t xml:space="preserve">
Dato rectificado</t>
        </r>
      </text>
    </comment>
    <comment ref="D10" authorId="0" shapeId="0">
      <text>
        <r>
          <rPr>
            <b/>
            <sz val="9"/>
            <color indexed="81"/>
            <rFont val="Tahoma"/>
            <family val="2"/>
          </rPr>
          <t>Angélica M. Florentino Morel:</t>
        </r>
        <r>
          <rPr>
            <sz val="9"/>
            <color indexed="81"/>
            <rFont val="Tahoma"/>
            <family val="2"/>
          </rPr>
          <t xml:space="preserve">
Seleccionar de la lista desplegable el mes a reportar
Indicadores con detalle mensual</t>
        </r>
      </text>
    </comment>
    <comment ref="H10" authorId="1" shapeId="0">
      <text>
        <r>
          <rPr>
            <b/>
            <sz val="9"/>
            <color indexed="81"/>
            <rFont val="Tahoma"/>
            <family val="2"/>
          </rPr>
          <t>Angelica M. Florentino Morel:</t>
        </r>
        <r>
          <rPr>
            <sz val="9"/>
            <color indexed="81"/>
            <rFont val="Tahoma"/>
            <family val="2"/>
          </rPr>
          <t xml:space="preserve">
Dato rectificado</t>
        </r>
      </text>
    </comment>
    <comment ref="D12" authorId="0" shapeId="0">
      <text>
        <r>
          <rPr>
            <b/>
            <sz val="9"/>
            <color indexed="81"/>
            <rFont val="Tahoma"/>
            <family val="2"/>
          </rPr>
          <t>Angélica M. Florentino Morel:</t>
        </r>
        <r>
          <rPr>
            <sz val="9"/>
            <color indexed="81"/>
            <rFont val="Tahoma"/>
            <family val="2"/>
          </rPr>
          <t xml:space="preserve">
La suma de las suscripciones por tecnologias debe coincidir con la suma de las suscripciones por segmento.</t>
        </r>
      </text>
    </comment>
    <comment ref="D13" authorId="0" shapeId="0">
      <text>
        <r>
          <rPr>
            <b/>
            <sz val="9"/>
            <color indexed="81"/>
            <rFont val="Tahoma"/>
            <family val="2"/>
          </rPr>
          <t>Angélica M. Florentino Morel:</t>
        </r>
        <r>
          <rPr>
            <sz val="9"/>
            <color indexed="81"/>
            <rFont val="Tahoma"/>
            <family val="2"/>
          </rPr>
          <t xml:space="preserve">
La suma de las suscripciones por tecnologias debe coincidir con la suma de las suscripciones por segmento.</t>
        </r>
      </text>
    </comment>
    <comment ref="D14" authorId="0" shapeId="0">
      <text>
        <r>
          <rPr>
            <b/>
            <sz val="9"/>
            <color indexed="81"/>
            <rFont val="Tahoma"/>
            <family val="2"/>
          </rPr>
          <t>Angélica M. Florentino Morel:</t>
        </r>
        <r>
          <rPr>
            <sz val="9"/>
            <color indexed="81"/>
            <rFont val="Tahoma"/>
            <family val="2"/>
          </rPr>
          <t xml:space="preserve">
La suma de las suscripciones por tecnologias debe coincidir con la suma de las suscripciones por segmento.</t>
        </r>
      </text>
    </comment>
    <comment ref="G17" authorId="0" shapeId="0">
      <text>
        <r>
          <rPr>
            <b/>
            <sz val="9"/>
            <color indexed="81"/>
            <rFont val="Tahoma"/>
            <family val="2"/>
          </rPr>
          <t>Angélica M. Florentino Morel:</t>
        </r>
        <r>
          <rPr>
            <sz val="9"/>
            <color indexed="81"/>
            <rFont val="Tahoma"/>
            <family val="2"/>
          </rPr>
          <t xml:space="preserve">
no reportaron trafico internet fijo</t>
        </r>
      </text>
    </comment>
    <comment ref="T17" authorId="0" shapeId="0">
      <text>
        <r>
          <rPr>
            <b/>
            <sz val="9"/>
            <color indexed="81"/>
            <rFont val="Tahoma"/>
            <family val="2"/>
          </rPr>
          <t>Angélica M. Florentino Morel:</t>
        </r>
        <r>
          <rPr>
            <sz val="9"/>
            <color indexed="81"/>
            <rFont val="Tahoma"/>
            <family val="2"/>
          </rPr>
          <t xml:space="preserve">
verficar unidad de medida reportada</t>
        </r>
      </text>
    </comment>
    <comment ref="U17" authorId="0" shapeId="0">
      <text>
        <r>
          <rPr>
            <b/>
            <sz val="9"/>
            <color indexed="81"/>
            <rFont val="Tahoma"/>
            <family val="2"/>
          </rPr>
          <t>Angélica M. Florentino Morel:</t>
        </r>
        <r>
          <rPr>
            <sz val="9"/>
            <color indexed="81"/>
            <rFont val="Tahoma"/>
            <family val="2"/>
          </rPr>
          <t xml:space="preserve">
verificar unidad de medida</t>
        </r>
      </text>
    </comment>
  </commentList>
</comments>
</file>

<file path=xl/comments4.xml><?xml version="1.0" encoding="utf-8"?>
<comments xmlns="http://schemas.openxmlformats.org/spreadsheetml/2006/main">
  <authors>
    <author>Angélica M. Florentino Morel</author>
  </authors>
  <commentList>
    <comment ref="F2" authorId="0" shapeId="0">
      <text>
        <r>
          <rPr>
            <b/>
            <sz val="9"/>
            <color indexed="81"/>
            <rFont val="Tahoma"/>
            <family val="2"/>
          </rPr>
          <t>Angélica M. Florentino Morel:</t>
        </r>
        <r>
          <rPr>
            <sz val="9"/>
            <color indexed="81"/>
            <rFont val="Tahoma"/>
            <family val="2"/>
          </rPr>
          <t xml:space="preserve">
Elegir de lista desplegable</t>
        </r>
      </text>
    </comment>
    <comment ref="F3" authorId="0" shapeId="0">
      <text>
        <r>
          <rPr>
            <b/>
            <sz val="9"/>
            <color indexed="81"/>
            <rFont val="Tahoma"/>
            <family val="2"/>
          </rPr>
          <t>Angélica M. Florentino Morel:</t>
        </r>
        <r>
          <rPr>
            <sz val="9"/>
            <color indexed="81"/>
            <rFont val="Tahoma"/>
            <family val="2"/>
          </rPr>
          <t xml:space="preserve">
Elegir de lista desplegable</t>
        </r>
      </text>
    </comment>
    <comment ref="D5" authorId="0" shapeId="0">
      <text>
        <r>
          <rPr>
            <b/>
            <sz val="9"/>
            <color indexed="81"/>
            <rFont val="Tahoma"/>
            <family val="2"/>
          </rPr>
          <t>Angélica M. Florentino Morel:</t>
        </r>
        <r>
          <rPr>
            <sz val="9"/>
            <color indexed="81"/>
            <rFont val="Tahoma"/>
            <family val="2"/>
          </rPr>
          <t xml:space="preserve">
Seleccionar de la lista desplegable el mes a reportar
Indicadores con detalle mensual</t>
        </r>
      </text>
    </comment>
    <comment ref="D6" authorId="0" shapeId="0">
      <text>
        <r>
          <rPr>
            <b/>
            <sz val="9"/>
            <color indexed="81"/>
            <rFont val="Tahoma"/>
            <family val="2"/>
          </rPr>
          <t>Angélica M. Florentino Morel:</t>
        </r>
        <r>
          <rPr>
            <sz val="9"/>
            <color indexed="81"/>
            <rFont val="Tahoma"/>
            <family val="2"/>
          </rPr>
          <t xml:space="preserve">
Seleccionar de la lista desplegable</t>
        </r>
      </text>
    </comment>
    <comment ref="D7" authorId="0" shapeId="0">
      <text>
        <r>
          <rPr>
            <b/>
            <sz val="9"/>
            <color indexed="81"/>
            <rFont val="Tahoma"/>
            <family val="2"/>
          </rPr>
          <t>Angélica M. Florentino Morel:</t>
        </r>
        <r>
          <rPr>
            <sz val="9"/>
            <color indexed="81"/>
            <rFont val="Tahoma"/>
            <family val="2"/>
          </rPr>
          <t xml:space="preserve">
Seleccionar de la lista desplegable</t>
        </r>
      </text>
    </comment>
    <comment ref="D8" authorId="0" shapeId="0">
      <text>
        <r>
          <rPr>
            <b/>
            <sz val="9"/>
            <color indexed="81"/>
            <rFont val="Tahoma"/>
            <family val="2"/>
          </rPr>
          <t>Angélica M. Florentino Morel:</t>
        </r>
        <r>
          <rPr>
            <sz val="9"/>
            <color indexed="81"/>
            <rFont val="Tahoma"/>
            <family val="2"/>
          </rPr>
          <t xml:space="preserve">
Seleccionar de la lista desplegable</t>
        </r>
      </text>
    </comment>
    <comment ref="D9" authorId="0" shapeId="0">
      <text>
        <r>
          <rPr>
            <b/>
            <sz val="9"/>
            <color indexed="81"/>
            <rFont val="Tahoma"/>
            <family val="2"/>
          </rPr>
          <t>Angélica M. Florentino Morel:</t>
        </r>
        <r>
          <rPr>
            <sz val="9"/>
            <color indexed="81"/>
            <rFont val="Tahoma"/>
            <family val="2"/>
          </rPr>
          <t xml:space="preserve">
Seleccionar de la lista desplegable</t>
        </r>
      </text>
    </comment>
    <comment ref="D10" authorId="0" shapeId="0">
      <text>
        <r>
          <rPr>
            <b/>
            <sz val="9"/>
            <color indexed="81"/>
            <rFont val="Tahoma"/>
            <family val="2"/>
          </rPr>
          <t>Angélica M. Florentino Morel:</t>
        </r>
        <r>
          <rPr>
            <sz val="9"/>
            <color indexed="81"/>
            <rFont val="Tahoma"/>
            <family val="2"/>
          </rPr>
          <t xml:space="preserve">
Seleccionar de la lista desplegable</t>
        </r>
      </text>
    </comment>
    <comment ref="D11" authorId="0" shapeId="0">
      <text>
        <r>
          <rPr>
            <b/>
            <sz val="9"/>
            <color indexed="81"/>
            <rFont val="Tahoma"/>
            <family val="2"/>
          </rPr>
          <t>Angélica M. Florentino Morel:</t>
        </r>
        <r>
          <rPr>
            <sz val="9"/>
            <color indexed="81"/>
            <rFont val="Tahoma"/>
            <family val="2"/>
          </rPr>
          <t xml:space="preserve">
Seleccionar de la lista desplegable</t>
        </r>
      </text>
    </comment>
    <comment ref="D12" authorId="0" shapeId="0">
      <text>
        <r>
          <rPr>
            <b/>
            <sz val="9"/>
            <color indexed="81"/>
            <rFont val="Tahoma"/>
            <family val="2"/>
          </rPr>
          <t>Angélica M. Florentino Morel:</t>
        </r>
        <r>
          <rPr>
            <sz val="9"/>
            <color indexed="81"/>
            <rFont val="Tahoma"/>
            <family val="2"/>
          </rPr>
          <t xml:space="preserve">
Seleccionar de la lista desplegable</t>
        </r>
      </text>
    </comment>
    <comment ref="D13" authorId="0" shapeId="0">
      <text>
        <r>
          <rPr>
            <b/>
            <sz val="9"/>
            <color indexed="81"/>
            <rFont val="Tahoma"/>
            <family val="2"/>
          </rPr>
          <t>Angélica M. Florentino Morel:</t>
        </r>
        <r>
          <rPr>
            <sz val="9"/>
            <color indexed="81"/>
            <rFont val="Tahoma"/>
            <family val="2"/>
          </rPr>
          <t xml:space="preserve">
Seleccionar de la lista desplegable</t>
        </r>
      </text>
    </comment>
    <comment ref="D14" authorId="0" shapeId="0">
      <text>
        <r>
          <rPr>
            <b/>
            <sz val="9"/>
            <color indexed="81"/>
            <rFont val="Tahoma"/>
            <family val="2"/>
          </rPr>
          <t>Angélica M. Florentino Morel:</t>
        </r>
        <r>
          <rPr>
            <sz val="9"/>
            <color indexed="81"/>
            <rFont val="Tahoma"/>
            <family val="2"/>
          </rPr>
          <t xml:space="preserve">
El promedio ponderado total debe colocarlo  la prestadora asignando los pesos específicos del periodo para cada segmento. Para los totales se considerará la tarifa residencial.</t>
        </r>
      </text>
    </comment>
    <comment ref="D15" authorId="0" shapeId="0">
      <text>
        <r>
          <rPr>
            <b/>
            <sz val="9"/>
            <color indexed="81"/>
            <rFont val="Tahoma"/>
            <family val="2"/>
          </rPr>
          <t>Angélica M. Florentino Morel:</t>
        </r>
        <r>
          <rPr>
            <sz val="9"/>
            <color indexed="81"/>
            <rFont val="Tahoma"/>
            <family val="2"/>
          </rPr>
          <t xml:space="preserve">
El promedio ponderado total debe colocarlo  la prestadora asignando los pesos específicos del periodo para cada segmento. Para los totales se considerará la tarifa residencial.</t>
        </r>
      </text>
    </comment>
    <comment ref="D16" authorId="0" shapeId="0">
      <text>
        <r>
          <rPr>
            <b/>
            <sz val="9"/>
            <color indexed="81"/>
            <rFont val="Tahoma"/>
            <family val="2"/>
          </rPr>
          <t>Angélica M. Florentino Morel:</t>
        </r>
        <r>
          <rPr>
            <sz val="9"/>
            <color indexed="81"/>
            <rFont val="Tahoma"/>
            <family val="2"/>
          </rPr>
          <t xml:space="preserve">
El promedio ponderado total debe colocarlo  la prestadora asignando los pesos específicos del periodo para cada segmento. Para los totales se considerará la tarifa residencial.</t>
        </r>
      </text>
    </comment>
    <comment ref="D17" authorId="0" shapeId="0">
      <text>
        <r>
          <rPr>
            <b/>
            <sz val="9"/>
            <color indexed="81"/>
            <rFont val="Tahoma"/>
            <family val="2"/>
          </rPr>
          <t>Angélica M. Florentino Morel:</t>
        </r>
        <r>
          <rPr>
            <sz val="9"/>
            <color indexed="81"/>
            <rFont val="Tahoma"/>
            <family val="2"/>
          </rPr>
          <t xml:space="preserve">
El promedio ponderado total debe colocarlo  la prestadora asignando los pesos específicos del periodo para cada segmento. Para los totales se considerará la tarifa residencial.</t>
        </r>
      </text>
    </comment>
  </commentList>
</comments>
</file>

<file path=xl/comments5.xml><?xml version="1.0" encoding="utf-8"?>
<comments xmlns="http://schemas.openxmlformats.org/spreadsheetml/2006/main">
  <authors>
    <author>Angélica M. Florentino Morel</author>
  </authors>
  <commentList>
    <comment ref="F2" authorId="0" shapeId="0">
      <text>
        <r>
          <rPr>
            <b/>
            <sz val="9"/>
            <color indexed="81"/>
            <rFont val="Tahoma"/>
            <family val="2"/>
          </rPr>
          <t>Angélica M. Florentino Morel:</t>
        </r>
        <r>
          <rPr>
            <sz val="9"/>
            <color indexed="81"/>
            <rFont val="Tahoma"/>
            <family val="2"/>
          </rPr>
          <t xml:space="preserve">
Elegir de lista desplegable</t>
        </r>
      </text>
    </comment>
    <comment ref="F3" authorId="0" shapeId="0">
      <text>
        <r>
          <rPr>
            <b/>
            <sz val="9"/>
            <color indexed="81"/>
            <rFont val="Tahoma"/>
            <family val="2"/>
          </rPr>
          <t>Angélica M. Florentino Morel:</t>
        </r>
        <r>
          <rPr>
            <sz val="9"/>
            <color indexed="81"/>
            <rFont val="Tahoma"/>
            <family val="2"/>
          </rPr>
          <t xml:space="preserve">
Elegir de lista desplegable</t>
        </r>
      </text>
    </comment>
    <comment ref="D5" authorId="0" shapeId="0">
      <text>
        <r>
          <rPr>
            <b/>
            <sz val="9"/>
            <color indexed="81"/>
            <rFont val="Tahoma"/>
            <family val="2"/>
          </rPr>
          <t>Angélica M. Florentino Morel:</t>
        </r>
        <r>
          <rPr>
            <sz val="9"/>
            <color indexed="81"/>
            <rFont val="Tahoma"/>
            <family val="2"/>
          </rPr>
          <t xml:space="preserve">
Seleccionar de la lista desplegable.
Indicadores con detalle mensual</t>
        </r>
      </text>
    </comment>
    <comment ref="G5" authorId="0" shapeId="0">
      <text>
        <r>
          <rPr>
            <b/>
            <sz val="9"/>
            <color indexed="81"/>
            <rFont val="Tahoma"/>
            <family val="2"/>
          </rPr>
          <t>Angélica M. Florentino Morel:</t>
        </r>
        <r>
          <rPr>
            <sz val="9"/>
            <color indexed="81"/>
            <rFont val="Tahoma"/>
            <family val="2"/>
          </rPr>
          <t xml:space="preserve">
Seleccionar de la lista desplegable</t>
        </r>
      </text>
    </comment>
    <comment ref="H5" authorId="0" shapeId="0">
      <text>
        <r>
          <rPr>
            <b/>
            <sz val="9"/>
            <color indexed="81"/>
            <rFont val="Tahoma"/>
            <family val="2"/>
          </rPr>
          <t>Angélica M. Florentino Morel:</t>
        </r>
        <r>
          <rPr>
            <sz val="9"/>
            <color indexed="81"/>
            <rFont val="Tahoma"/>
            <family val="2"/>
          </rPr>
          <t xml:space="preserve">
Seleccionar de la lista desplegable</t>
        </r>
      </text>
    </comment>
    <comment ref="J5" authorId="0" shapeId="0">
      <text>
        <r>
          <rPr>
            <b/>
            <sz val="9"/>
            <color indexed="81"/>
            <rFont val="Tahoma"/>
            <family val="2"/>
          </rPr>
          <t>Angélica M. Florentino Morel:</t>
        </r>
        <r>
          <rPr>
            <sz val="9"/>
            <color indexed="81"/>
            <rFont val="Tahoma"/>
            <family val="2"/>
          </rPr>
          <t xml:space="preserve">
Seleccionar de la lista desplegable</t>
        </r>
      </text>
    </comment>
    <comment ref="K5" authorId="0" shapeId="0">
      <text>
        <r>
          <rPr>
            <b/>
            <sz val="9"/>
            <color indexed="81"/>
            <rFont val="Tahoma"/>
            <family val="2"/>
          </rPr>
          <t>Angélica M. Florentino Morel:</t>
        </r>
        <r>
          <rPr>
            <sz val="9"/>
            <color indexed="81"/>
            <rFont val="Tahoma"/>
            <family val="2"/>
          </rPr>
          <t xml:space="preserve">
Seleccionar de la lista desplegable</t>
        </r>
      </text>
    </comment>
    <comment ref="M5" authorId="0" shapeId="0">
      <text>
        <r>
          <rPr>
            <b/>
            <sz val="9"/>
            <color indexed="81"/>
            <rFont val="Tahoma"/>
            <family val="2"/>
          </rPr>
          <t>Angélica M. Florentino Morel:</t>
        </r>
        <r>
          <rPr>
            <sz val="9"/>
            <color indexed="81"/>
            <rFont val="Tahoma"/>
            <family val="2"/>
          </rPr>
          <t xml:space="preserve">
Seleccionar de la lista desplegable</t>
        </r>
      </text>
    </comment>
    <comment ref="N5" authorId="0" shapeId="0">
      <text>
        <r>
          <rPr>
            <b/>
            <sz val="9"/>
            <color indexed="81"/>
            <rFont val="Tahoma"/>
            <family val="2"/>
          </rPr>
          <t>Angélica M. Florentino Morel:</t>
        </r>
        <r>
          <rPr>
            <sz val="9"/>
            <color indexed="81"/>
            <rFont val="Tahoma"/>
            <family val="2"/>
          </rPr>
          <t xml:space="preserve">
Seleccionar de la lista desplegable</t>
        </r>
      </text>
    </comment>
    <comment ref="D11" authorId="0" shapeId="0">
      <text>
        <r>
          <rPr>
            <b/>
            <sz val="9"/>
            <color indexed="81"/>
            <rFont val="Tahoma"/>
            <family val="2"/>
          </rPr>
          <t>Angélica M. Florentino Morel:</t>
        </r>
        <r>
          <rPr>
            <sz val="9"/>
            <color indexed="81"/>
            <rFont val="Tahoma"/>
            <family val="2"/>
          </rPr>
          <t xml:space="preserve">
Seleccionar de la lista desplegable.
Indicadores con detalle mensual</t>
        </r>
      </text>
    </comment>
    <comment ref="G11" authorId="0" shapeId="0">
      <text>
        <r>
          <rPr>
            <b/>
            <sz val="9"/>
            <color indexed="81"/>
            <rFont val="Tahoma"/>
            <family val="2"/>
          </rPr>
          <t>Angélica M. Florentino Morel:</t>
        </r>
        <r>
          <rPr>
            <sz val="9"/>
            <color indexed="81"/>
            <rFont val="Tahoma"/>
            <family val="2"/>
          </rPr>
          <t xml:space="preserve">
Seleccionar de la lista desplegable</t>
        </r>
      </text>
    </comment>
    <comment ref="H11" authorId="0" shapeId="0">
      <text>
        <r>
          <rPr>
            <b/>
            <sz val="9"/>
            <color indexed="81"/>
            <rFont val="Tahoma"/>
            <family val="2"/>
          </rPr>
          <t>Angélica M. Florentino Morel:</t>
        </r>
        <r>
          <rPr>
            <sz val="9"/>
            <color indexed="81"/>
            <rFont val="Tahoma"/>
            <family val="2"/>
          </rPr>
          <t xml:space="preserve">
Seleccionar de la lista desplegable</t>
        </r>
      </text>
    </comment>
    <comment ref="J11" authorId="0" shapeId="0">
      <text>
        <r>
          <rPr>
            <b/>
            <sz val="9"/>
            <color indexed="81"/>
            <rFont val="Tahoma"/>
            <family val="2"/>
          </rPr>
          <t>Angélica M. Florentino Morel:</t>
        </r>
        <r>
          <rPr>
            <sz val="9"/>
            <color indexed="81"/>
            <rFont val="Tahoma"/>
            <family val="2"/>
          </rPr>
          <t xml:space="preserve">
Seleccionar de la lista desplegable</t>
        </r>
      </text>
    </comment>
    <comment ref="K11" authorId="0" shapeId="0">
      <text>
        <r>
          <rPr>
            <b/>
            <sz val="9"/>
            <color indexed="81"/>
            <rFont val="Tahoma"/>
            <family val="2"/>
          </rPr>
          <t>Angélica M. Florentino Morel:</t>
        </r>
        <r>
          <rPr>
            <sz val="9"/>
            <color indexed="81"/>
            <rFont val="Tahoma"/>
            <family val="2"/>
          </rPr>
          <t xml:space="preserve">
Seleccionar de la lista desplegable</t>
        </r>
      </text>
    </comment>
    <comment ref="M11" authorId="0" shapeId="0">
      <text>
        <r>
          <rPr>
            <b/>
            <sz val="9"/>
            <color indexed="81"/>
            <rFont val="Tahoma"/>
            <family val="2"/>
          </rPr>
          <t>Angélica M. Florentino Morel:</t>
        </r>
        <r>
          <rPr>
            <sz val="9"/>
            <color indexed="81"/>
            <rFont val="Tahoma"/>
            <family val="2"/>
          </rPr>
          <t xml:space="preserve">
Seleccionar de la lista desplegable</t>
        </r>
      </text>
    </comment>
    <comment ref="N11" authorId="0" shapeId="0">
      <text>
        <r>
          <rPr>
            <b/>
            <sz val="9"/>
            <color indexed="81"/>
            <rFont val="Tahoma"/>
            <family val="2"/>
          </rPr>
          <t>Angélica M. Florentino Morel:</t>
        </r>
        <r>
          <rPr>
            <sz val="9"/>
            <color indexed="81"/>
            <rFont val="Tahoma"/>
            <family val="2"/>
          </rPr>
          <t xml:space="preserve">
Seleccionar de la lista desplegable</t>
        </r>
      </text>
    </comment>
    <comment ref="D17" authorId="0" shapeId="0">
      <text>
        <r>
          <rPr>
            <b/>
            <sz val="9"/>
            <color indexed="81"/>
            <rFont val="Tahoma"/>
            <family val="2"/>
          </rPr>
          <t>Angélica M. Florentino Morel:</t>
        </r>
        <r>
          <rPr>
            <sz val="9"/>
            <color indexed="81"/>
            <rFont val="Tahoma"/>
            <family val="2"/>
          </rPr>
          <t xml:space="preserve">
Seleccionar de la lista desplegable.
Indicadores con detalle mensual</t>
        </r>
      </text>
    </comment>
    <comment ref="G17" authorId="0" shapeId="0">
      <text>
        <r>
          <rPr>
            <b/>
            <sz val="9"/>
            <color indexed="81"/>
            <rFont val="Tahoma"/>
            <family val="2"/>
          </rPr>
          <t>Angélica M. Florentino Morel:</t>
        </r>
        <r>
          <rPr>
            <sz val="9"/>
            <color indexed="81"/>
            <rFont val="Tahoma"/>
            <family val="2"/>
          </rPr>
          <t xml:space="preserve">
Seleccionar de la lista desplegable</t>
        </r>
      </text>
    </comment>
    <comment ref="H17" authorId="0" shapeId="0">
      <text>
        <r>
          <rPr>
            <b/>
            <sz val="9"/>
            <color indexed="81"/>
            <rFont val="Tahoma"/>
            <family val="2"/>
          </rPr>
          <t>Angélica M. Florentino Morel:</t>
        </r>
        <r>
          <rPr>
            <sz val="9"/>
            <color indexed="81"/>
            <rFont val="Tahoma"/>
            <family val="2"/>
          </rPr>
          <t xml:space="preserve">
Seleccionar de la lista desplegable</t>
        </r>
      </text>
    </comment>
    <comment ref="J17" authorId="0" shapeId="0">
      <text>
        <r>
          <rPr>
            <b/>
            <sz val="9"/>
            <color indexed="81"/>
            <rFont val="Tahoma"/>
            <family val="2"/>
          </rPr>
          <t>Angélica M. Florentino Morel:</t>
        </r>
        <r>
          <rPr>
            <sz val="9"/>
            <color indexed="81"/>
            <rFont val="Tahoma"/>
            <family val="2"/>
          </rPr>
          <t xml:space="preserve">
Seleccionar de la lista desplegable</t>
        </r>
      </text>
    </comment>
    <comment ref="K17" authorId="0" shapeId="0">
      <text>
        <r>
          <rPr>
            <b/>
            <sz val="9"/>
            <color indexed="81"/>
            <rFont val="Tahoma"/>
            <family val="2"/>
          </rPr>
          <t>Angélica M. Florentino Morel:</t>
        </r>
        <r>
          <rPr>
            <sz val="9"/>
            <color indexed="81"/>
            <rFont val="Tahoma"/>
            <family val="2"/>
          </rPr>
          <t xml:space="preserve">
Seleccionar de la lista desplegable</t>
        </r>
      </text>
    </comment>
    <comment ref="M17" authorId="0" shapeId="0">
      <text>
        <r>
          <rPr>
            <b/>
            <sz val="9"/>
            <color indexed="81"/>
            <rFont val="Tahoma"/>
            <family val="2"/>
          </rPr>
          <t>Angélica M. Florentino Morel:</t>
        </r>
        <r>
          <rPr>
            <sz val="9"/>
            <color indexed="81"/>
            <rFont val="Tahoma"/>
            <family val="2"/>
          </rPr>
          <t xml:space="preserve">
Seleccionar de la lista desplegable</t>
        </r>
      </text>
    </comment>
    <comment ref="N17" authorId="0" shapeId="0">
      <text>
        <r>
          <rPr>
            <b/>
            <sz val="9"/>
            <color indexed="81"/>
            <rFont val="Tahoma"/>
            <family val="2"/>
          </rPr>
          <t>Angélica M. Florentino Morel:</t>
        </r>
        <r>
          <rPr>
            <sz val="9"/>
            <color indexed="81"/>
            <rFont val="Tahoma"/>
            <family val="2"/>
          </rPr>
          <t xml:space="preserve">
Seleccionar de la lista desplegable</t>
        </r>
      </text>
    </comment>
  </commentList>
</comments>
</file>

<file path=xl/comments6.xml><?xml version="1.0" encoding="utf-8"?>
<comments xmlns="http://schemas.openxmlformats.org/spreadsheetml/2006/main">
  <authors>
    <author>Angélica M. Florentino Morel</author>
    <author>Angelica M. Florentino Morel</author>
  </authors>
  <commentList>
    <comment ref="E2" authorId="0" shapeId="0">
      <text>
        <r>
          <rPr>
            <b/>
            <sz val="9"/>
            <color indexed="81"/>
            <rFont val="Tahoma"/>
            <family val="2"/>
          </rPr>
          <t>Angélica M. Florentino Morel:</t>
        </r>
        <r>
          <rPr>
            <sz val="9"/>
            <color indexed="81"/>
            <rFont val="Tahoma"/>
            <family val="2"/>
          </rPr>
          <t xml:space="preserve">
Elegir de lista desplegable</t>
        </r>
      </text>
    </comment>
    <comment ref="E3" authorId="0" shapeId="0">
      <text>
        <r>
          <rPr>
            <b/>
            <sz val="9"/>
            <color indexed="81"/>
            <rFont val="Tahoma"/>
            <family val="2"/>
          </rPr>
          <t>Angélica M. Florentino Morel:</t>
        </r>
        <r>
          <rPr>
            <sz val="9"/>
            <color indexed="81"/>
            <rFont val="Tahoma"/>
            <family val="2"/>
          </rPr>
          <t xml:space="preserve">
Elegir de lista desplegable</t>
        </r>
      </text>
    </comment>
    <comment ref="D5" authorId="0" shapeId="0">
      <text>
        <r>
          <rPr>
            <b/>
            <sz val="9"/>
            <color indexed="81"/>
            <rFont val="Tahoma"/>
            <family val="2"/>
          </rPr>
          <t>Angélica M. Florentino Morel:</t>
        </r>
        <r>
          <rPr>
            <sz val="9"/>
            <color indexed="81"/>
            <rFont val="Tahoma"/>
            <family val="2"/>
          </rPr>
          <t xml:space="preserve">
1-La suma de las suscripciones por tecnología debe ser igual a la suma de las suscripciones por velocidad contratada.
2-La suma de las suscripciones residenciales y no residenciales debe coincidir con la suma de las suscripciones por velocidad contrataday por tecnología de acceso.
3-Se deben incluir las suscripciones de acceso a Internet dedicado en la velocidad contratada que corresponda</t>
        </r>
      </text>
    </comment>
    <comment ref="D7" authorId="0" shapeId="0">
      <text>
        <r>
          <rPr>
            <b/>
            <sz val="9"/>
            <color indexed="81"/>
            <rFont val="Tahoma"/>
            <family val="2"/>
          </rPr>
          <t>Angélica M. Florentino Morel:</t>
        </r>
        <r>
          <rPr>
            <sz val="9"/>
            <color indexed="81"/>
            <rFont val="Tahoma"/>
            <family val="2"/>
          </rPr>
          <t xml:space="preserve">
Seleccionar de la lista desplegable</t>
        </r>
      </text>
    </comment>
    <comment ref="D8" authorId="0" shapeId="0">
      <text>
        <r>
          <rPr>
            <b/>
            <sz val="9"/>
            <color indexed="81"/>
            <rFont val="Tahoma"/>
            <family val="2"/>
          </rPr>
          <t>Angélica M. Florentino Morel:</t>
        </r>
        <r>
          <rPr>
            <sz val="9"/>
            <color indexed="81"/>
            <rFont val="Tahoma"/>
            <family val="2"/>
          </rPr>
          <t xml:space="preserve">
Seleccionar de la lista desplegable</t>
        </r>
      </text>
    </comment>
    <comment ref="D9" authorId="0" shapeId="0">
      <text>
        <r>
          <rPr>
            <b/>
            <sz val="9"/>
            <color indexed="81"/>
            <rFont val="Tahoma"/>
            <family val="2"/>
          </rPr>
          <t>Angélica M. Florentino Morel:</t>
        </r>
        <r>
          <rPr>
            <sz val="9"/>
            <color indexed="81"/>
            <rFont val="Tahoma"/>
            <family val="2"/>
          </rPr>
          <t xml:space="preserve">
Seleccionar de la lista desplegable</t>
        </r>
      </text>
    </comment>
    <comment ref="D10" authorId="0" shapeId="0">
      <text>
        <r>
          <rPr>
            <b/>
            <sz val="9"/>
            <color indexed="81"/>
            <rFont val="Tahoma"/>
            <family val="2"/>
          </rPr>
          <t>Angélica M. Florentino Morel:</t>
        </r>
        <r>
          <rPr>
            <sz val="9"/>
            <color indexed="81"/>
            <rFont val="Tahoma"/>
            <family val="2"/>
          </rPr>
          <t xml:space="preserve">
Seleccionar de la lista desplegable</t>
        </r>
      </text>
    </comment>
    <comment ref="D11" authorId="0" shapeId="0">
      <text>
        <r>
          <rPr>
            <b/>
            <sz val="9"/>
            <color indexed="81"/>
            <rFont val="Tahoma"/>
            <family val="2"/>
          </rPr>
          <t>Angélica M. Florentino Morel:</t>
        </r>
        <r>
          <rPr>
            <sz val="9"/>
            <color indexed="81"/>
            <rFont val="Tahoma"/>
            <family val="2"/>
          </rPr>
          <t xml:space="preserve">
Seleccionar de la lista desplegable</t>
        </r>
      </text>
    </comment>
    <comment ref="E11" authorId="1" shapeId="0">
      <text>
        <r>
          <rPr>
            <b/>
            <sz val="9"/>
            <color indexed="81"/>
            <rFont val="Tahoma"/>
            <family val="2"/>
          </rPr>
          <t>Angelica M. Florentino Morel:</t>
        </r>
        <r>
          <rPr>
            <sz val="9"/>
            <color indexed="81"/>
            <rFont val="Tahoma"/>
            <family val="2"/>
          </rPr>
          <t xml:space="preserve">
Se redujo por que Claro reclasificó sus accesos mediante enlaces satelitales las cuales estaban siendo reportadas en otras tecnologías </t>
        </r>
      </text>
    </comment>
    <comment ref="D13" authorId="0" shapeId="0">
      <text>
        <r>
          <rPr>
            <b/>
            <sz val="9"/>
            <color indexed="81"/>
            <rFont val="Tahoma"/>
            <family val="2"/>
          </rPr>
          <t>Angélica M. Florentino Morel:</t>
        </r>
        <r>
          <rPr>
            <sz val="9"/>
            <color indexed="81"/>
            <rFont val="Tahoma"/>
            <family val="2"/>
          </rPr>
          <t xml:space="preserve">
1-La suma de las suscripciones por tecnología debe ser igual a la suma de las suscripciones por velocidad contratada.
2-La suma de las suscripciones residenciales y no residenciales debe coincidir con la suma de las suscripciones por velocidad contrataday por tecnología de acceso.
3-Se deben incluir las suscripciones de acceso a Internet dedicado en la velocidad contratada que corresponda</t>
        </r>
      </text>
    </comment>
    <comment ref="D20" authorId="0" shapeId="0">
      <text>
        <r>
          <rPr>
            <b/>
            <sz val="9"/>
            <color indexed="81"/>
            <rFont val="Tahoma"/>
            <family val="2"/>
          </rPr>
          <t>Angélica M. Florentino Morel:</t>
        </r>
        <r>
          <rPr>
            <sz val="9"/>
            <color indexed="81"/>
            <rFont val="Tahoma"/>
            <family val="2"/>
          </rPr>
          <t xml:space="preserve">
Incluye las suscripciones a Internet Dedicado.
Debe ser igual al total de las suscripciones a Internet a velocida igual o superior a 4 Mbps.</t>
        </r>
      </text>
    </comment>
    <comment ref="D21" authorId="0" shapeId="0">
      <text>
        <r>
          <rPr>
            <b/>
            <sz val="9"/>
            <color indexed="81"/>
            <rFont val="Tahoma"/>
            <family val="2"/>
          </rPr>
          <t>Angélica M. Florentino Morel:</t>
        </r>
        <r>
          <rPr>
            <sz val="9"/>
            <color indexed="81"/>
            <rFont val="Tahoma"/>
            <family val="2"/>
          </rPr>
          <t xml:space="preserve">
En este indicador se reportará el precio básico de  ≥ 4Mbps ponderado por tipo de cliente.</t>
        </r>
      </text>
    </comment>
    <comment ref="E21" authorId="0" shapeId="0">
      <text>
        <r>
          <rPr>
            <b/>
            <sz val="9"/>
            <color indexed="81"/>
            <rFont val="Tahoma"/>
            <family val="2"/>
          </rPr>
          <t>Angélica M. Florentino Morel:</t>
        </r>
        <r>
          <rPr>
            <sz val="9"/>
            <color indexed="81"/>
            <rFont val="Tahoma"/>
            <family val="2"/>
          </rPr>
          <t xml:space="preserve">
Se tomará de referencia el precio promedio ponderado residencial.</t>
        </r>
      </text>
    </comment>
    <comment ref="D22" authorId="0" shapeId="0">
      <text>
        <r>
          <rPr>
            <b/>
            <sz val="9"/>
            <color indexed="81"/>
            <rFont val="Tahoma"/>
            <family val="2"/>
          </rPr>
          <t>Angélica M. Florentino Morel:</t>
        </r>
        <r>
          <rPr>
            <sz val="9"/>
            <color indexed="81"/>
            <rFont val="Tahoma"/>
            <family val="2"/>
          </rPr>
          <t xml:space="preserve">
Plan Básico</t>
        </r>
      </text>
    </comment>
    <comment ref="D26" authorId="0" shapeId="0">
      <text>
        <r>
          <rPr>
            <b/>
            <sz val="9"/>
            <color indexed="81"/>
            <rFont val="Tahoma"/>
            <family val="2"/>
          </rPr>
          <t>Angélica M. Florentino Morel:</t>
        </r>
        <r>
          <rPr>
            <sz val="9"/>
            <color indexed="81"/>
            <rFont val="Tahoma"/>
            <family val="2"/>
          </rPr>
          <t xml:space="preserve">
1-La suma del tráfico de Internet por tecnología debe ser igual a la suma del tráfico de Internet por velocidad contratada
2-El indicador de tráfico de Internet Dedicado no esta estipulado en la norma - pero se agrega en estee módulo para mantener la armonía con las suscripciones, el módulo de ingresos y otros módulos</t>
        </r>
      </text>
    </comment>
    <comment ref="D41" authorId="0" shapeId="0">
      <text>
        <r>
          <rPr>
            <b/>
            <sz val="9"/>
            <color indexed="81"/>
            <rFont val="Tahoma"/>
            <family val="2"/>
          </rPr>
          <t>Angélica M. Florentino Morel:</t>
        </r>
        <r>
          <rPr>
            <sz val="9"/>
            <color indexed="81"/>
            <rFont val="Tahoma"/>
            <family val="2"/>
          </rPr>
          <t xml:space="preserve">
Los ingresos r+nr deben ser iguales a la suma de las tecnologías</t>
        </r>
      </text>
    </comment>
  </commentList>
</comments>
</file>

<file path=xl/comments7.xml><?xml version="1.0" encoding="utf-8"?>
<comments xmlns="http://schemas.openxmlformats.org/spreadsheetml/2006/main">
  <authors>
    <author>Angélica M. Florentino Morel</author>
    <author>Angelica M. Florentino Morel</author>
  </authors>
  <commentList>
    <comment ref="H2" authorId="0" shapeId="0">
      <text>
        <r>
          <rPr>
            <b/>
            <sz val="9"/>
            <color indexed="81"/>
            <rFont val="Tahoma"/>
            <family val="2"/>
          </rPr>
          <t>Angélica M. Florentino Morel:</t>
        </r>
        <r>
          <rPr>
            <sz val="9"/>
            <color indexed="81"/>
            <rFont val="Tahoma"/>
            <family val="2"/>
          </rPr>
          <t xml:space="preserve">
Elegir de lista desplegable</t>
        </r>
      </text>
    </comment>
    <comment ref="H3" authorId="0" shapeId="0">
      <text>
        <r>
          <rPr>
            <b/>
            <sz val="9"/>
            <color indexed="81"/>
            <rFont val="Tahoma"/>
            <family val="2"/>
          </rPr>
          <t>Angélica M. Florentino Morel:</t>
        </r>
        <r>
          <rPr>
            <sz val="9"/>
            <color indexed="81"/>
            <rFont val="Tahoma"/>
            <family val="2"/>
          </rPr>
          <t xml:space="preserve">
Elegir de lista desplegable</t>
        </r>
      </text>
    </comment>
    <comment ref="D5" authorId="0" shapeId="0">
      <text>
        <r>
          <rPr>
            <b/>
            <sz val="9"/>
            <color indexed="81"/>
            <rFont val="Tahoma"/>
            <family val="2"/>
          </rPr>
          <t>Angélica M. Florentino Morel:</t>
        </r>
        <r>
          <rPr>
            <sz val="9"/>
            <color indexed="81"/>
            <rFont val="Tahoma"/>
            <family val="2"/>
          </rPr>
          <t xml:space="preserve">
TSIM= residencial + no residenciales = PREPAGO + POSPAGO = TSIM1+TSIM2
</t>
        </r>
      </text>
    </comment>
    <comment ref="D11" authorId="0" shapeId="0">
      <text>
        <r>
          <rPr>
            <b/>
            <sz val="9"/>
            <color indexed="81"/>
            <rFont val="Tahoma"/>
            <family val="2"/>
          </rPr>
          <t>Angélica M. Florentino Morel:</t>
        </r>
        <r>
          <rPr>
            <sz val="9"/>
            <color indexed="81"/>
            <rFont val="Tahoma"/>
            <family val="2"/>
          </rPr>
          <t xml:space="preserve">
Incluye las suscripciones M2M</t>
        </r>
      </text>
    </comment>
    <comment ref="D12" authorId="0" shapeId="0">
      <text>
        <r>
          <rPr>
            <b/>
            <sz val="9"/>
            <color indexed="81"/>
            <rFont val="Tahoma"/>
            <family val="2"/>
          </rPr>
          <t>Angélica M. Florentino Morel:</t>
        </r>
        <r>
          <rPr>
            <sz val="9"/>
            <color indexed="81"/>
            <rFont val="Tahoma"/>
            <family val="2"/>
          </rPr>
          <t xml:space="preserve">
TSIBAM = prepago + pospago = residencial + no residencial</t>
        </r>
      </text>
    </comment>
    <comment ref="D16" authorId="0" shapeId="0">
      <text>
        <r>
          <rPr>
            <b/>
            <sz val="9"/>
            <color indexed="81"/>
            <rFont val="Tahoma"/>
            <family val="2"/>
          </rPr>
          <t>Angélica M. Florentino Morel:</t>
        </r>
        <r>
          <rPr>
            <sz val="9"/>
            <color indexed="81"/>
            <rFont val="Tahoma"/>
            <family val="2"/>
          </rPr>
          <t xml:space="preserve">
Seleccionar el mes correspondiente de la lista desplegable.
Se informa la red con la tecnología mas avanzada a la que se conectó el dispostivo dentro del mes reportado.
Indicadores con detalle mensual</t>
        </r>
      </text>
    </comment>
    <comment ref="D21" authorId="0" shapeId="0">
      <text>
        <r>
          <rPr>
            <b/>
            <sz val="9"/>
            <color indexed="81"/>
            <rFont val="Tahoma"/>
            <family val="2"/>
          </rPr>
          <t>Angélica M. Florentino Morel:</t>
        </r>
        <r>
          <rPr>
            <sz val="9"/>
            <color indexed="81"/>
            <rFont val="Tahoma"/>
            <family val="2"/>
          </rPr>
          <t xml:space="preserve">
Seleccionar el mes correspondiente de la lista desplegable.
Se informa la red con la tecnología mas avanzada a la que se conectó el dispostivo dentro del mes reportado.
Indicadores con detalle mensual</t>
        </r>
      </text>
    </comment>
    <comment ref="D26" authorId="0" shapeId="0">
      <text>
        <r>
          <rPr>
            <b/>
            <sz val="9"/>
            <color indexed="81"/>
            <rFont val="Tahoma"/>
            <family val="2"/>
          </rPr>
          <t>Angélica M. Florentino Morel:</t>
        </r>
        <r>
          <rPr>
            <sz val="9"/>
            <color indexed="81"/>
            <rFont val="Tahoma"/>
            <family val="2"/>
          </rPr>
          <t xml:space="preserve">
Seleccionar el mes correspondiente de la lista desplegable.
Se informa la red con la tecnología mas avanzada a la que se conectó el dispostivo dentro del mes reportado.
Indicadores con detalle mensual</t>
        </r>
      </text>
    </comment>
    <comment ref="D31" authorId="0" shapeId="0">
      <text>
        <r>
          <rPr>
            <b/>
            <sz val="9"/>
            <color indexed="81"/>
            <rFont val="Tahoma"/>
            <family val="2"/>
          </rPr>
          <t>Angélica M. Florentino Morel:</t>
        </r>
        <r>
          <rPr>
            <sz val="9"/>
            <color indexed="81"/>
            <rFont val="Tahoma"/>
            <family val="2"/>
          </rPr>
          <t xml:space="preserve">
TRIM= prepago+pospago = residencial+no residencial = 2G+3G+4G+otras</t>
        </r>
      </text>
    </comment>
    <comment ref="I32" authorId="0" shapeId="0">
      <text>
        <r>
          <rPr>
            <b/>
            <sz val="9"/>
            <color indexed="81"/>
            <rFont val="Tahoma"/>
            <family val="2"/>
          </rPr>
          <t>Angélica M. Florentino Morel:</t>
        </r>
        <r>
          <rPr>
            <sz val="9"/>
            <color indexed="81"/>
            <rFont val="Tahoma"/>
            <family val="2"/>
          </rPr>
          <t xml:space="preserve">
Formula de validación rectificada a la celda 34.
3/5/2022</t>
        </r>
      </text>
    </comment>
    <comment ref="L32" authorId="0" shapeId="0">
      <text>
        <r>
          <rPr>
            <b/>
            <sz val="9"/>
            <color indexed="81"/>
            <rFont val="Tahoma"/>
            <family val="2"/>
          </rPr>
          <t>Angélica M. Florentino Morel:</t>
        </r>
        <r>
          <rPr>
            <sz val="9"/>
            <color indexed="81"/>
            <rFont val="Tahoma"/>
            <family val="2"/>
          </rPr>
          <t xml:space="preserve">
Formula de validación rectificada a la celda 34.
3/5/2022</t>
        </r>
      </text>
    </comment>
    <comment ref="N32" authorId="1" shapeId="0">
      <text>
        <r>
          <rPr>
            <b/>
            <sz val="9"/>
            <color indexed="81"/>
            <rFont val="Tahoma"/>
            <family val="2"/>
          </rPr>
          <t>Angelica M. Florentino Morel:</t>
        </r>
        <r>
          <rPr>
            <sz val="9"/>
            <color indexed="81"/>
            <rFont val="Tahoma"/>
            <family val="2"/>
          </rPr>
          <t xml:space="preserve">
En la primera remision Claro indico que no podia distribuir el trafico por segmento pero esto fue corregido en el reporte rectificado 23/8/2022</t>
        </r>
      </text>
    </comment>
    <comment ref="O32" authorId="0" shapeId="0">
      <text>
        <r>
          <rPr>
            <b/>
            <sz val="9"/>
            <color indexed="81"/>
            <rFont val="Tahoma"/>
            <family val="2"/>
          </rPr>
          <t>Angélica M. Florentino Morel:</t>
        </r>
        <r>
          <rPr>
            <sz val="9"/>
            <color indexed="81"/>
            <rFont val="Tahoma"/>
            <family val="2"/>
          </rPr>
          <t xml:space="preserve">
Formula de validación rectificada a la celda 34.
3/5/2022</t>
        </r>
      </text>
    </comment>
    <comment ref="D41" authorId="0" shapeId="0">
      <text>
        <r>
          <rPr>
            <b/>
            <sz val="9"/>
            <color indexed="81"/>
            <rFont val="Tahoma"/>
            <family val="2"/>
          </rPr>
          <t>Angélica M. Florentino Morel:</t>
        </r>
        <r>
          <rPr>
            <sz val="9"/>
            <color indexed="81"/>
            <rFont val="Tahoma"/>
            <family val="2"/>
          </rPr>
          <t xml:space="preserve">
ITAI2= prepago+pospago = residencial+no residencial</t>
        </r>
      </text>
    </comment>
  </commentList>
</comments>
</file>

<file path=xl/comments8.xml><?xml version="1.0" encoding="utf-8"?>
<comments xmlns="http://schemas.openxmlformats.org/spreadsheetml/2006/main">
  <authors>
    <author>Angélica M. Florentino Morel</author>
  </authors>
  <commentList>
    <comment ref="F2" authorId="0" shapeId="0">
      <text>
        <r>
          <rPr>
            <b/>
            <sz val="9"/>
            <color indexed="81"/>
            <rFont val="Tahoma"/>
            <family val="2"/>
          </rPr>
          <t>Angélica M. Florentino Morel:</t>
        </r>
        <r>
          <rPr>
            <sz val="9"/>
            <color indexed="81"/>
            <rFont val="Tahoma"/>
            <family val="2"/>
          </rPr>
          <t xml:space="preserve">
Elegir de lista desplegable</t>
        </r>
      </text>
    </comment>
    <comment ref="F3" authorId="0" shapeId="0">
      <text>
        <r>
          <rPr>
            <b/>
            <sz val="9"/>
            <color indexed="81"/>
            <rFont val="Tahoma"/>
            <family val="2"/>
          </rPr>
          <t>Angélica M. Florentino Morel:</t>
        </r>
        <r>
          <rPr>
            <sz val="9"/>
            <color indexed="81"/>
            <rFont val="Tahoma"/>
            <family val="2"/>
          </rPr>
          <t xml:space="preserve">
Elegir de lista desplegable</t>
        </r>
      </text>
    </comment>
    <comment ref="D5" authorId="0" shapeId="0">
      <text>
        <r>
          <rPr>
            <b/>
            <sz val="9"/>
            <color indexed="81"/>
            <rFont val="Tahoma"/>
            <family val="2"/>
          </rPr>
          <t>Angélica M. Florentino Morel:</t>
        </r>
        <r>
          <rPr>
            <sz val="9"/>
            <color indexed="81"/>
            <rFont val="Tahoma"/>
            <family val="2"/>
          </rPr>
          <t xml:space="preserve">
La suma de las suscripciones por tecnologias debe coincidir con la suma de las suscripciones por segmento.</t>
        </r>
      </text>
    </comment>
    <comment ref="D6" authorId="0" shapeId="0">
      <text>
        <r>
          <rPr>
            <b/>
            <sz val="9"/>
            <color indexed="81"/>
            <rFont val="Tahoma"/>
            <family val="2"/>
          </rPr>
          <t>Angélica M. Florentino Morel:</t>
        </r>
        <r>
          <rPr>
            <sz val="9"/>
            <color indexed="81"/>
            <rFont val="Tahoma"/>
            <family val="2"/>
          </rPr>
          <t xml:space="preserve">
La suma de las suscripciones por tecnologias debe coincidir con la suma de las suscripciones por segmento.</t>
        </r>
      </text>
    </comment>
    <comment ref="D7" authorId="0" shapeId="0">
      <text>
        <r>
          <rPr>
            <b/>
            <sz val="9"/>
            <color indexed="81"/>
            <rFont val="Tahoma"/>
            <family val="2"/>
          </rPr>
          <t>Angélica M. Florentino Morel:</t>
        </r>
        <r>
          <rPr>
            <sz val="9"/>
            <color indexed="81"/>
            <rFont val="Tahoma"/>
            <family val="2"/>
          </rPr>
          <t xml:space="preserve">
La suma de las suscripciones por tecnologias debe coincidir con la suma de las suscripciones por segmento.</t>
        </r>
      </text>
    </comment>
  </commentList>
</comments>
</file>

<file path=xl/sharedStrings.xml><?xml version="1.0" encoding="utf-8"?>
<sst xmlns="http://schemas.openxmlformats.org/spreadsheetml/2006/main" count="4750" uniqueCount="1176">
  <si>
    <t xml:space="preserve">MANUAL DE INDICADORES ESTADÍSTICOS DEL SECTOR TELECOMUNICACIONES DE LA REPÚBLICA DOMINICANA </t>
  </si>
  <si>
    <t>Resolución 026-2021</t>
  </si>
  <si>
    <t>MÓDULO DE TELEFONÍA FIJA</t>
  </si>
  <si>
    <t>INDICADORES</t>
  </si>
  <si>
    <t>DEFINICIÓN</t>
  </si>
  <si>
    <t>DESAGREGACIÓN</t>
  </si>
  <si>
    <t>MÉTRICA</t>
  </si>
  <si>
    <t>PERIODICIDAD</t>
  </si>
  <si>
    <t>CARÁCTER DE LA INFORMACIÓN</t>
  </si>
  <si>
    <t>Líneas totales en operación de telefonía fija</t>
  </si>
  <si>
    <t>a) Tecnología de acceso</t>
  </si>
  <si>
    <t>Número de Líneas</t>
  </si>
  <si>
    <t>Trimestral con detalle mensual.</t>
  </si>
  <si>
    <t>Pública</t>
  </si>
  <si>
    <r>
      <t xml:space="preserve">TFLT. </t>
    </r>
    <r>
      <rPr>
        <sz val="10"/>
        <color rgb="FF000000"/>
        <rFont val="Arial"/>
        <family val="2"/>
      </rPr>
      <t>Número total de líneas telefónicas fijas en operación que enlazan el equipo terminal del cliente con la red pública conmutada y que posee un acceso individualizado a los equipos de la central telefónica. Incluye las líneas residenciales y no residenciales a través de la telefonía fija tradicional y a través de la telefonía VoIP.</t>
    </r>
  </si>
  <si>
    <t>b) Municipios</t>
  </si>
  <si>
    <t>Semestral por Municipio</t>
  </si>
  <si>
    <t>METODOLOGÍA CÓDIGO INDICADOR:</t>
  </si>
  <si>
    <t>TFLT = TFt+ TFip</t>
  </si>
  <si>
    <t>Líneas en Operación de Telefonía Fija Tradicional</t>
  </si>
  <si>
    <t>Por segmento: (Residencial y No residencial)</t>
  </si>
  <si>
    <t>Trimestral con detalle mensual</t>
  </si>
  <si>
    <r>
      <t xml:space="preserve">TFt. </t>
    </r>
    <r>
      <rPr>
        <sz val="10"/>
        <color rgb="FF000000"/>
        <rFont val="Arial"/>
        <family val="2"/>
      </rPr>
      <t>Número de líneas telefónicas fijas en operación que enlazan el equipo terminal del cliente con la red pública conmutada y que posee un acceso individualizado a los equipos de la central telefónica. Este indicador incluye las líneas fijas cableadas, las líneas fijas inalámbricas y las líneas en operación de telefonía pública. Se consideran únicamente las líneas de telefonía fija de los usuarios que tengan un contrato suscrito vigente o hayan cursado tráfico tarificable de voz, saliente o entrante, durante los últimos noventa (90) días calendario.</t>
    </r>
  </si>
  <si>
    <t>Líneas en Operación de Telefonía Fija VoIP</t>
  </si>
  <si>
    <r>
      <t xml:space="preserve">TFip. </t>
    </r>
    <r>
      <rPr>
        <sz val="10"/>
        <color rgb="FF000000"/>
        <rFont val="Arial"/>
        <family val="2"/>
      </rPr>
      <t>Número de líneas fijas conmutadas que son conectadas a través del protocolo de voz sobre Internet (VoIP). Incluye suscripciones de VoIP a través de plataformas fijas inalámbricas, DSL, cable, fibra óptica y otras plataformas de Internet de banda ancha fija que proporcionan telefonía fija mediante IP. Excluye las aplicaciones de VoIP basadas en software. Se consideran únicamente las líneas de VoIP que tengan un contrato suscrito vigente o hayan cursado tráfico tarificable de voz, saliente o entrante, durante los últimos noventa (90) días calendario.</t>
    </r>
  </si>
  <si>
    <t>MÓDULO DE TELEFONÍA MÓVIL</t>
  </si>
  <si>
    <t>Líneas totales en operación de telefonía móvil</t>
  </si>
  <si>
    <t>a) Por segmento: Residencial (o particular) y No Residencial (u organizacional)</t>
  </si>
  <si>
    <r>
      <t xml:space="preserve">TMLT. </t>
    </r>
    <r>
      <rPr>
        <sz val="10"/>
        <color rgb="FF000000"/>
        <rFont val="Arial"/>
        <family val="2"/>
      </rPr>
      <t xml:space="preserve">Número de líneas activas de servicio de telefonía móvil. Se consideran únicamente las líneas de telefonía móvil que tengan un contrato suscrito vigente o que hayan generado tráfico tarificable durante los últimos noventa (90) días calendario. Excluye suscripciones a través de tarjetas de datos o módems USB, suscripciones únicamente a servicios públicos de datos móviles, radio móvil troncalizada privada, telepunto, radiomensajería, M2M y servicios de telemetría. </t>
    </r>
  </si>
  <si>
    <t>b) Residencial (o particular) por género</t>
  </si>
  <si>
    <r>
      <t xml:space="preserve">TMLT = TM.1 + TM.2, </t>
    </r>
    <r>
      <rPr>
        <b/>
        <sz val="10"/>
        <color rgb="FF000000"/>
        <rFont val="Arial"/>
        <family val="2"/>
      </rPr>
      <t xml:space="preserve"> </t>
    </r>
  </si>
  <si>
    <t>Líneas en Operación de Telefonía Móvil Prepago</t>
  </si>
  <si>
    <t>-</t>
  </si>
  <si>
    <r>
      <t xml:space="preserve">TM1. </t>
    </r>
    <r>
      <rPr>
        <sz val="10"/>
        <color rgb="FF000000"/>
        <rFont val="Arial"/>
        <family val="2"/>
      </rPr>
      <t xml:space="preserve">Número de líneas de telefonía móvil activas que usan recargas prepagas. Solo deben incluirse las suscripciones activas (aquellas que hayan generado tráfico tarificable o realizado una recarga durante los últimos noventa (90) días calendario. </t>
    </r>
  </si>
  <si>
    <t>Líneas en Operación de Telefonía Móvil Pospago</t>
  </si>
  <si>
    <r>
      <t xml:space="preserve">TM2. </t>
    </r>
    <r>
      <rPr>
        <sz val="10"/>
        <color rgb="FF000000"/>
        <rFont val="Arial"/>
        <family val="2"/>
      </rPr>
      <t>Número de líneas de telefonía móvil activas cuyo esquema de contratación se basan en que el suscriptor realice el pago de los servicios de telecomunicaciones de manera posterior a su utilización. Se incluyen los planes control o híbridos. Se consideran únicamente las líneas de telefonía móvil de los clientes pospago que tengan un contrato suscrito vigente durante los últimos noventa (90) días calendario.</t>
    </r>
  </si>
  <si>
    <t>MÓDULO DE INTERNET</t>
  </si>
  <si>
    <t>Total de Suscripciones  a Internet</t>
  </si>
  <si>
    <t xml:space="preserve">Número de Suscripciones </t>
  </si>
  <si>
    <r>
      <t xml:space="preserve">TSI. </t>
    </r>
    <r>
      <rPr>
        <sz val="10"/>
        <color rgb="FF000000"/>
        <rFont val="Arial"/>
        <family val="2"/>
      </rPr>
      <t xml:space="preserve"> Total de suscripciones de acceso al servicio de Internet, incluyendo los accesos a internet mediante tecnologías fijas y móviles y las suscripciones de acceso dedicado a internet a velocidades bajas, medias y de banda ancha. Se consideran únicamente las suscripciones de clientes que tengan un contrato vigente o que hayan cursado tráfico facturable durante los últimos noventa (90) días calendario.</t>
    </r>
  </si>
  <si>
    <t>TCI= TCID+TCIF+TCIM</t>
  </si>
  <si>
    <t>Total de Suscripciones a Internet Dedicado</t>
  </si>
  <si>
    <t>Por municipio</t>
  </si>
  <si>
    <t xml:space="preserve"> Número de Suscripciones</t>
  </si>
  <si>
    <t>Trimestral</t>
  </si>
  <si>
    <r>
      <t xml:space="preserve">TSID. </t>
    </r>
    <r>
      <rPr>
        <sz val="10"/>
        <color rgb="FF000000"/>
        <rFont val="Arial"/>
        <family val="2"/>
      </rPr>
      <t xml:space="preserve"> Suscripciones de acceso a Internet de alta velocidad con ancho de banda simétrico, es decir, que se garantiza la disponibilidad y el ancho de banda tanto para la carga como para la descarga de datos mediante una conexión exclusiva (no compartida) a la red.</t>
    </r>
  </si>
  <si>
    <t>Total de Suscripciones a Internet en banda ancha</t>
  </si>
  <si>
    <r>
      <t>TSIBA.</t>
    </r>
    <r>
      <rPr>
        <sz val="10"/>
        <color rgb="FF000000"/>
        <rFont val="Arial"/>
        <family val="2"/>
      </rPr>
      <t xml:space="preserve"> Suscripciones totales en operación de acceso a internet en banda ancha. Por banda ancha se entenderán las conexiones a internet a una velocidad mayor o igual a 4 Mbit/s en al menos uno de los dos sentidos. Incluye accesos activos a la Internet pública de alta velocidad a través de cable módem, DSL, fibra al hogar/fibra al edificio, así como otros tipos de suscripciones a banda ancha fija (alámbrica), a banda ancha por satélite y a banda ancha inalámbrica fija terrenal. Además, incluye las suscripciones con acceso a comunicaciones de datos mediante redes celulares móviles. Incluye además las tecnologías WIMAX fijas y cualquier otra tecnología inalámbrica fija. Incluye también suscripciones particulares (residenciales) y por organizaciones (no residenciales).</t>
    </r>
  </si>
  <si>
    <t>Número de Suscripciones</t>
  </si>
  <si>
    <t>TSIBA = TSIBAF+TSIBAM</t>
  </si>
  <si>
    <t>Total de  Suscripciones a Internet en banda ancha Fija</t>
  </si>
  <si>
    <t>a) Por municipio</t>
  </si>
  <si>
    <r>
      <t xml:space="preserve">TSIBAF. </t>
    </r>
    <r>
      <rPr>
        <sz val="10"/>
        <color rgb="FF000000"/>
        <rFont val="Arial"/>
        <family val="2"/>
      </rPr>
      <t xml:space="preserve"> Suscripciones totales en operación de acceso a internet en banda ancha fija, a una velocidad mayor o igual a 4 Mbit/s en al menos uno de los dos sentidos. Incluye además las tecnologías WIMAX fijas, satelital y cualquier otra tecnología inalámbrica fija. Excluye suscripciones con acceso a comunicaciones de datos mediante redes celulares móviles. </t>
    </r>
  </si>
  <si>
    <t>b) Por segmento (Residencial y No residencial)</t>
  </si>
  <si>
    <t>Total de   Suscripciones a Internet en banda ancha móvil</t>
  </si>
  <si>
    <r>
      <t>TSIBAM.</t>
    </r>
    <r>
      <rPr>
        <sz val="10"/>
        <color rgb="FF000000"/>
        <rFont val="Arial"/>
        <family val="2"/>
      </rPr>
      <t xml:space="preserve">  Suscripciones totales en operación de acceso a internet en banda ancha móvil. Se refiere a suscripciones activas de acceso a la Internet pública de alta velocidad mediante redes celulares móviles que tengan un contrato suscrito vigente o que hayan generado tráfico facturable durante los últimos noventa (90) días calendario. El acceso debe realizarse con una velocidad igual o superior a 4 Mbit/s en al menos uno de los dos sentidos.</t>
    </r>
  </si>
  <si>
    <t>b) Por modalidad de pago (prepago y pospago)</t>
  </si>
  <si>
    <t>Suscripciones a Internet Fijo</t>
  </si>
  <si>
    <r>
      <t>Número de Suscripciones</t>
    </r>
    <r>
      <rPr>
        <sz val="10"/>
        <color rgb="FF000000"/>
        <rFont val="Arial"/>
        <family val="2"/>
      </rPr>
      <t xml:space="preserve"> </t>
    </r>
  </si>
  <si>
    <r>
      <t>TSIF.</t>
    </r>
    <r>
      <rPr>
        <sz val="10"/>
        <color rgb="FF000000"/>
        <rFont val="Arial"/>
        <family val="2"/>
      </rPr>
      <t xml:space="preserve"> Suscripciones totales en operación de acceso a internet fijo. Por internet fijo se entenderán las conexiones a internet fijo independientemente de la velocidad. Incluye suscripciones activas de acceso a la Internet pública través de cable módem, DSL, fibra al hogar/fibra al edificio, así como otros tipos de suscripciones a internet fijo (alámbrica), a internet fijo por satélite y a internet fijo inalámbrico fijo terrenal. </t>
    </r>
  </si>
  <si>
    <t>a.1) Por segmento (Residencial y No residencial)</t>
  </si>
  <si>
    <t>a.2) Por tecnología de acceso detalladas en la TABLA 1 (Anexo)</t>
  </si>
  <si>
    <t>b) Por velocidad contratada detalladas en la TABLA 2 (Anexo)</t>
  </si>
  <si>
    <t>Total   de Suscripciones a Internet Móvil</t>
  </si>
  <si>
    <t xml:space="preserve">Trimestral </t>
  </si>
  <si>
    <r>
      <t xml:space="preserve">TSIM. </t>
    </r>
    <r>
      <rPr>
        <sz val="10"/>
        <color rgb="FF000000"/>
        <rFont val="Arial"/>
        <family val="2"/>
      </rPr>
      <t xml:space="preserve"> Suscripciones totales activas de los operadores mediante las cuales los usuarios finales reciben el servicio de internet móvil. Se entiende como suscripciones activas aquellas que se encuentran habilitadas para originar y/o recibir tráfico facturable durante los últimos noventa (90) días calendario.</t>
    </r>
  </si>
  <si>
    <t>a) Por segmento: Residencial (o particular) y No residencial (u organizacional)</t>
  </si>
  <si>
    <r>
      <t xml:space="preserve"> </t>
    </r>
    <r>
      <rPr>
        <sz val="10"/>
        <color rgb="FF000000"/>
        <rFont val="Arial"/>
        <family val="2"/>
      </rPr>
      <t xml:space="preserve"> </t>
    </r>
  </si>
  <si>
    <t>a1) Residencial (o particular) por género</t>
  </si>
  <si>
    <t>TSIM= TSIM1+TSIM2</t>
  </si>
  <si>
    <t>Suscripciones a Internet móvil voz y data</t>
  </si>
  <si>
    <t>Por modalidad de pago (prepago y pospago)</t>
  </si>
  <si>
    <r>
      <t>TSIM1</t>
    </r>
    <r>
      <rPr>
        <sz val="10"/>
        <color rgb="FF000000"/>
        <rFont val="Arial"/>
        <family val="2"/>
      </rPr>
      <t>.  Suscripciones con servicios de voz y datos en el mismo terminal. Incluye clientes de servicios de Internet móvil que permite el acceso a Internet móvil por HTTP y cuyos servicios de datos están incluidos en el mismo contrato que los servicios de voz (planes de voz y datos móviles), como un paquete añadido al plan de voz, o de pago según su utilización. Se incluyen en pospago los planes control o híbridos. En el caso de prepago, se considerarán las suscripciones de voz y data que hayan cursado tráfico facturable o realizado una recarga durante los últimos noventa (90) días calendario.</t>
    </r>
  </si>
  <si>
    <t>Suscripciones a Internet móvil Solo data</t>
  </si>
  <si>
    <t>a) Por modalidad de pago (prepago y pospago)</t>
  </si>
  <si>
    <r>
      <t xml:space="preserve">TSIM2. </t>
    </r>
    <r>
      <rPr>
        <sz val="10"/>
        <color rgb="FF000000"/>
        <rFont val="Arial"/>
        <family val="2"/>
      </rPr>
      <t>Las suscripciones a internet móvil sólo para datos se refieren a los servicios de internet móvil que permiten el acceso a la Internet abierta a través de HTTP y que no incluyen los servicios de voz, por ejemplo, los accesos a la banda ancha móvil para tarjetas de datos, módem USB y tabletas. Se incluyen las suscripciones de banda ancha móvil para datos con gastos de suscripción recurrentes y los planes control o híbridos. Las suscripciones de banda ancha móvil sólo para datos de prepago y pago según la utilización sólo deben contarse si han cursado tráfico facturable o realizado una recarga durante los últimos noventa (90) días calendario. El dato reportado debe incluir las suscripciones de M2M.</t>
    </r>
  </si>
  <si>
    <t xml:space="preserve"> </t>
  </si>
  <si>
    <t>Conexiones de Acceso Internet móvil por tecnología de acceso</t>
  </si>
  <si>
    <t xml:space="preserve"> Por tecnología, detalladas en la TABLA 3 (Anexo)</t>
  </si>
  <si>
    <t>Número de Conexiones</t>
  </si>
  <si>
    <r>
      <t>TCIMx.</t>
    </r>
    <r>
      <rPr>
        <sz val="10"/>
        <color rgb="FF000000"/>
        <rFont val="Arial"/>
        <family val="2"/>
      </rPr>
      <t xml:space="preserve">  Suscripciones del servicio móvil de Internet provistos a usuarios finales, reportadas según la conexión a alguna de las siguientes tecnologías de acceso: 2G, 3G, 4G, otras. Se deben especificar las tecnologías reportadas dentro de "otras". Se contabiliza para cada cliente y/o usuario sólo una conexión, independiente del número de veces que se conecte a Internet dentro del período a informar. Para efectos de clasificación por tecnología, se considera la tecnología más avanzada dentro del mes, por ejemplo, si un usuario se conecta por 2G dentro del mes y además se conecta como 3G, sólo se contabiliza una conexión por 3G.</t>
    </r>
  </si>
  <si>
    <t xml:space="preserve">TCIMx= TCIMx.a + TCIMx.b + TCIMx.c + TCIMx.d </t>
  </si>
  <si>
    <t>Total de  Suscripciones de Datos M2M</t>
  </si>
  <si>
    <r>
      <t>TSIM2M</t>
    </r>
    <r>
      <rPr>
        <sz val="10"/>
        <color rgb="FF000000"/>
        <rFont val="Arial"/>
        <family val="2"/>
      </rPr>
      <t>.  Suscripciones totales a redes móviles celulares para comunicaciones máquina a máquina (M2M) con miras a su utilización en máquinas, dispositivos (automóviles, contadores inteligentes, aparatos electrónicos de consumo), etc., para el intercambio de datos entre dispositivos conectados y que no están incluidos en una suscripción de usuario. Se tendrán en cuenta, por ejemplo, las tarjetas SIM utilizadas en dispositivos de navegación personales, los contadores inteligentes, los trenes y los automóviles. Las suscripciones para adaptadores móviles (dongles) y tabletas no se tendrán en cuenta.</t>
    </r>
  </si>
  <si>
    <t>Número de</t>
  </si>
  <si>
    <t xml:space="preserve"> Suscripciones</t>
  </si>
  <si>
    <t>MÓDULO DE TELEVISIÓN POR SUSCRIPCIÓN</t>
  </si>
  <si>
    <t>Total de suscripciones de televisión por suscripción</t>
  </si>
  <si>
    <t>a) Tecnología de Acceso</t>
  </si>
  <si>
    <r>
      <t xml:space="preserve">TSTV. </t>
    </r>
    <r>
      <rPr>
        <sz val="10"/>
        <color rgb="FF000000"/>
        <rFont val="Arial"/>
        <family val="2"/>
      </rPr>
      <t>Total de suscripciones con los que cuentan los proveedores del servicio de televisión restringida o por suscripción desagregado por tecnología (Cable, IPTV, satélite o inalámbrica y otras tecnologías de acceso).</t>
    </r>
  </si>
  <si>
    <t>b) Por segmento (residencial y no residencial)</t>
  </si>
  <si>
    <t>Semestral por municipio</t>
  </si>
  <si>
    <t>c) Total por Municipio</t>
  </si>
  <si>
    <t>TSTV= TVXC+TVSAT+IPTV</t>
  </si>
  <si>
    <t>MÓDULO DE TRÁFICO</t>
  </si>
  <si>
    <t>Tráfico total de telefonía fija</t>
  </si>
  <si>
    <t>Minutos</t>
  </si>
  <si>
    <t>Por Operador Confidencial</t>
  </si>
  <si>
    <r>
      <t xml:space="preserve">TRTF. </t>
    </r>
    <r>
      <rPr>
        <sz val="10"/>
        <color rgb="FF000000"/>
        <rFont val="Arial"/>
        <family val="2"/>
      </rPr>
      <t>Es la sumatoria del tráfico telefónico a través de todas las redes de telefonía fija (tradicional y VoIP) realizado dentro del territorio nacional de fijo a fijo (saliente), de fijo a móvil (saliente), desde las redes fijas hacia las redes internacionales (saliente) y el recibido en las redes fijas desde las redes internacionales (entrante), en minutos. El indicador debe expresarse como el número de minutos de tráfico durante el periodo de referencia. Deben excluirse los minutos de acceso por marcación a Internet.</t>
    </r>
  </si>
  <si>
    <t xml:space="preserve"> Agregada Pública</t>
  </si>
  <si>
    <t xml:space="preserve">TRTF= TRNS.1 + TRIS.4 + TRIE.5 </t>
  </si>
  <si>
    <t>Tráfico Nacional Saliente de Telefonía Fija</t>
  </si>
  <si>
    <r>
      <t>TRNS.1.</t>
    </r>
    <r>
      <rPr>
        <sz val="10"/>
        <color rgb="FF000000"/>
        <rFont val="Arial"/>
        <family val="2"/>
      </rPr>
      <t xml:space="preserve"> Se refiere al tráfico de voz de teléfono fijo completado a través de las redes tradicionales y de las redes telefónicas sobre el protocolo de internet (IP) dentro del territorio nacional (fijo a fijo y fijo a móvil). El indicador debe expresarse como la cantidad de minutos de tráfico durante el periodo de referencia. Excluye el tráfico de marcación telefónica para el acceso a Internet.</t>
    </r>
  </si>
  <si>
    <t>TRNS.1= TRNS.2 + TRNS.3</t>
  </si>
  <si>
    <t>Tráfico Nacional Saliente de Telefonía Fija a Redes Fijas</t>
  </si>
  <si>
    <r>
      <t>TRNS.2.</t>
    </r>
    <r>
      <rPr>
        <sz val="10"/>
        <color rgb="FF000000"/>
        <rFont val="Arial"/>
        <family val="2"/>
      </rPr>
      <t xml:space="preserve"> Es el tráfico total desde todas las redes telefónicas fijas (tradicional y VoIP) hacia todas las redes fijas en el territorio nacional.</t>
    </r>
  </si>
  <si>
    <t>Agregada Pública</t>
  </si>
  <si>
    <t>Tráfico Nacional Saliente de Telefonía Fija a Redes Móviles</t>
  </si>
  <si>
    <r>
      <t>TRNS.3.</t>
    </r>
    <r>
      <rPr>
        <sz val="10"/>
        <color rgb="FF000000"/>
        <rFont val="Arial"/>
        <family val="2"/>
      </rPr>
      <t xml:space="preserve"> Es el tráfico total desde todas las redes telefónicas fijas a todas las redes celulares móviles en el territorio nacional.</t>
    </r>
  </si>
  <si>
    <t xml:space="preserve">Por Operador Confidencial </t>
  </si>
  <si>
    <t>Tráfico Internacional Saliente de Telefonía Fija</t>
  </si>
  <si>
    <r>
      <t xml:space="preserve">TRIS.4. </t>
    </r>
    <r>
      <rPr>
        <sz val="10"/>
        <color rgb="FF000000"/>
        <rFont val="Arial"/>
        <family val="2"/>
      </rPr>
      <t>Se refiere al tráfico completado de voz a través de todas las redes de telefonía fija (tradicional y VoIP) originado en el país hacia destinos fuera del país. Incluye el tráfico a teléfonos móviles fuera del país. El indicador debe informarse en número de minutos de tráfico. Excluye llamadas originarias de otros países.</t>
    </r>
  </si>
  <si>
    <t>Tráfico de Telefonía Fija Internacional Entrante</t>
  </si>
  <si>
    <r>
      <t xml:space="preserve">TRIE.5. </t>
    </r>
    <r>
      <rPr>
        <sz val="10"/>
        <color rgb="FF000000"/>
        <rFont val="Arial"/>
        <family val="2"/>
      </rPr>
      <t>Se refiere al tráfico de voz entrante a las redes nacionales de telefonía fija (tradicional y VoIP) que se origina fuera del país, independientemente de si la llamada proviene de un suscriptor fijo o móvil. Excluye minutos de llamadas que terminan en otros países.</t>
    </r>
  </si>
  <si>
    <t>Tráfico total de telefonía móvil</t>
  </si>
  <si>
    <r>
      <t xml:space="preserve">TRTM. </t>
    </r>
    <r>
      <rPr>
        <sz val="10"/>
        <color rgb="FF000000"/>
        <rFont val="Arial"/>
        <family val="2"/>
      </rPr>
      <t>Es la suma de minutos efectivos de salida generados a partir de llamadas realizadas desde una línea de servicio móvil de telefonía a la red móvil propia o de otros Operadores, así como a la red fija, y con un destino final dentro y fuera del territorio nacional, incluye también los minutos de tráfico completado provenientes (entrantes) de todas las redes internacionales (fijas y móviles). Deben excluirse los minutos de roaming.</t>
    </r>
  </si>
  <si>
    <t>TRTM = TRNM.1 +TRSM.4+ TRSM.5+ TREMI.6</t>
  </si>
  <si>
    <t>Tráfico Nacional Saliente de Telefonía Móvil Hacia Redes Móviles</t>
  </si>
  <si>
    <r>
      <t xml:space="preserve">TRNM.1. </t>
    </r>
    <r>
      <rPr>
        <sz val="10"/>
        <color rgb="FF000000"/>
        <rFont val="Arial"/>
        <family val="2"/>
      </rPr>
      <t>Es la suma de minutos efectivos de salida generados a partir de llamadas realizadas desde una línea de Servicio Móvil de Telefonía a la red móvil propia o de otros Operadores, así como a la red fija, y con un destino final dentro del territorio nacional.</t>
    </r>
  </si>
  <si>
    <t>TRNM.1= TRSM.2 +TRSM.3</t>
  </si>
  <si>
    <t>Tráfico Saliente de la Red de Telefonía Móvil hacia la misma Red Móvil</t>
  </si>
  <si>
    <r>
      <t>TRSM.2.</t>
    </r>
    <r>
      <rPr>
        <sz val="10"/>
        <color rgb="FF000000"/>
        <rFont val="Arial"/>
        <family val="2"/>
      </rPr>
      <t xml:space="preserve"> Tráfico con origen en la red móvil propia con destino a la misma red móvil (ON-NET).</t>
    </r>
  </si>
  <si>
    <t>Tráfico Saliente de la Red de Telefonía Móvil hacia Otras Redes de Telefonía Móvil</t>
  </si>
  <si>
    <r>
      <t>TRSM.3</t>
    </r>
    <r>
      <rPr>
        <sz val="10"/>
        <color rgb="FF000000"/>
        <rFont val="Arial"/>
        <family val="2"/>
      </rPr>
      <t>. Tráfico con origen en la red móvil propia con destino a redes móviles de otros operadores (OFF-NET)</t>
    </r>
  </si>
  <si>
    <t>Tráfico Saliente de la Red de Telefonía Móvil hacia las Redes de Telefonía Fija</t>
  </si>
  <si>
    <r>
      <t>TRSM.4.</t>
    </r>
    <r>
      <rPr>
        <sz val="10"/>
        <color rgb="FF000000"/>
        <rFont val="Arial"/>
        <family val="2"/>
      </rPr>
      <t xml:space="preserve"> Se refiere a la cantidad de minutos de llamadas realizadas desde redes de telefonía móvil a todas las redes telefónicas de línea fija dentro del país (tradicional y VoIP).</t>
    </r>
  </si>
  <si>
    <t>Tráfico Saliente de la Red de Telefonía Móvil hacia las Redes Internacionales</t>
  </si>
  <si>
    <r>
      <t>TRSM.5.</t>
    </r>
    <r>
      <rPr>
        <sz val="10"/>
        <color rgb="FF000000"/>
        <rFont val="Arial"/>
        <family val="2"/>
      </rPr>
      <t xml:space="preserve"> Total de minutos de tráfico completado que es generado por los clientes móviles con destino a las redes internacionales (incluye minutos de tráficos tanto hacia las redes de telefonía fija como a las redes de telefonía móvil.</t>
    </r>
  </si>
  <si>
    <t>Tráfico Entrante a las Redes de Telefonía Móvil desde las Redes Internacionales</t>
  </si>
  <si>
    <r>
      <t xml:space="preserve">TREMI.6. </t>
    </r>
    <r>
      <rPr>
        <sz val="10"/>
        <color rgb="FF000000"/>
        <rFont val="Arial"/>
        <family val="2"/>
      </rPr>
      <t>Total de minutos de tráfico completado proveniente de todas las redes internacionales (fijas y móviles) con destino a los clientes de la red móvil.</t>
    </r>
  </si>
  <si>
    <t>Por Operador Confidencial Agregada Pública</t>
  </si>
  <si>
    <t>Tráfico Itinerante (Roaming)</t>
  </si>
  <si>
    <r>
      <t xml:space="preserve">TRIR.7. </t>
    </r>
    <r>
      <rPr>
        <sz val="10"/>
        <color rgb="FF000000"/>
        <rFont val="Arial"/>
        <family val="2"/>
      </rPr>
      <t>Total de minutos de tráfico itinerante generado por los clientes móviles propios de la red local al hacer y recibir llamadas cuando se encuentran fuera de la zona de servicio de la red del país y el tráfico completado en la red local que es generado por usuarios móviles extranjeros (visitantes) al hacer y recibir llamadas.</t>
    </r>
  </si>
  <si>
    <t>Número de países con los que se tiene un acuerdo de itinerancia (Roaming)</t>
  </si>
  <si>
    <t>Número de Países</t>
  </si>
  <si>
    <t>Anual</t>
  </si>
  <si>
    <r>
      <t xml:space="preserve">NPAIR. </t>
    </r>
    <r>
      <rPr>
        <sz val="10"/>
        <color rgb="FF000000"/>
        <rFont val="Arial"/>
        <family val="2"/>
      </rPr>
      <t>Número total de países, con los que se tiene un acuerdo de itinerancia (roaming). De haber varios operadores con acuerdos de itinerancia con un número diferente de países, el indicador corresponde al número total de países con que se tiene acuerdo de itinerancia.</t>
    </r>
  </si>
  <si>
    <t>Total Tráfico Telefónico Internacional Saliente</t>
  </si>
  <si>
    <r>
      <t xml:space="preserve">TRTSI.9. </t>
    </r>
    <r>
      <rPr>
        <sz val="10"/>
        <color rgb="FF000000"/>
        <rFont val="Arial"/>
        <family val="2"/>
      </rPr>
      <t>Se refiere a minutos salientes internacionales efectivos (completados) de tráfico telefónico que se origina en redes nacionales, fijas y móviles, incluida VoIP administrada.</t>
    </r>
  </si>
  <si>
    <t>TRTSI.9 = TRIS.4 +TRSM.5</t>
  </si>
  <si>
    <t>Total Tráfico Telefónico Internacional Entrante</t>
  </si>
  <si>
    <r>
      <t>TRTEI.10.</t>
    </r>
    <r>
      <rPr>
        <sz val="10"/>
        <color rgb="FF000000"/>
        <rFont val="Arial"/>
        <family val="2"/>
      </rPr>
      <t xml:space="preserve"> Se refiere a los minutos entrantes internacionales (completados) de tráfico telefónico internacional que se originan fuera del país y terminan en redes nacionales fijas y móviles sin tránsito, incluida VoIP administrada.</t>
    </r>
  </si>
  <si>
    <t>Número de SMS enviados</t>
  </si>
  <si>
    <t>a) SMS enviados a destinos nacionales</t>
  </si>
  <si>
    <t>Número de Mensajes</t>
  </si>
  <si>
    <r>
      <t xml:space="preserve">NSMS. </t>
    </r>
    <r>
      <rPr>
        <sz val="10"/>
        <color rgb="FF000000"/>
        <rFont val="Arial"/>
        <family val="2"/>
      </rPr>
      <t>Los SMS enviados se refieren al número total de mensajes de servicio móvil de mensajes cortos (SMS) enviados, tanto a destinos nacionales como internacionales. Esto debería excluir los mensajes enviados desde computadoras a teléfonos móviles u otras computadoras.</t>
    </r>
  </si>
  <si>
    <t>b) SMS enviados a destinos internacionales</t>
  </si>
  <si>
    <t>TRÁFICO TOTAL DE INTERNET</t>
  </si>
  <si>
    <t xml:space="preserve"> Gigabyte</t>
  </si>
  <si>
    <r>
      <t xml:space="preserve">TTI. </t>
    </r>
    <r>
      <rPr>
        <sz val="10"/>
        <color rgb="FF000000"/>
        <rFont val="Arial"/>
        <family val="2"/>
      </rPr>
      <t xml:space="preserve">Se refiere al tráfico total generado a través de las redes de internet fijas y móviles medido en el punto de acceso del usuario final. Debe medirse sumando el tráfico de descarga y carga. </t>
    </r>
  </si>
  <si>
    <t>a) Fijo y móvil</t>
  </si>
  <si>
    <t>TTI = TRIF + TRIM</t>
  </si>
  <si>
    <t>Tráfico Internet Fijo</t>
  </si>
  <si>
    <r>
      <t>TRIF.</t>
    </r>
    <r>
      <rPr>
        <sz val="10"/>
        <color rgb="FF000000"/>
        <rFont val="Arial"/>
        <family val="2"/>
      </rPr>
      <t xml:space="preserve"> Se refiere al tráfico generado por suscriptores medido en el punto de acceso del usuario final. Debe medirse sumando el tráfico de descarga y carga. </t>
    </r>
  </si>
  <si>
    <t>a) Por velocidad contratada</t>
  </si>
  <si>
    <t>b) Por tecnología de acceso</t>
  </si>
  <si>
    <t>c) Por segmento: residencial y no residencial</t>
  </si>
  <si>
    <t>Tráfico Internet Móvil</t>
  </si>
  <si>
    <r>
      <t xml:space="preserve">TRIM. </t>
    </r>
    <r>
      <rPr>
        <sz val="10"/>
        <color rgb="FF000000"/>
        <rFont val="Arial"/>
        <family val="2"/>
      </rPr>
      <t>Se refiere a los volúmenes de tráfico originados en el país desde redes móviles. El tráfico de descarga y carga debe sumarse e informarse juntos. El tráfico debe medirse en el punto de acceso del usuario final. Incluye el tráfico de M2M.</t>
    </r>
  </si>
  <si>
    <t>a) Por modalidad de pago (Prepago y</t>
  </si>
  <si>
    <t>Gigabyte</t>
  </si>
  <si>
    <t>Pospago)</t>
  </si>
  <si>
    <t>c) Por tecnología de acceso</t>
  </si>
  <si>
    <t>d) Por segmento: Residencial (o particular) y No Residencial (u organizacional)</t>
  </si>
  <si>
    <t>Tráfico Internet Roaming Móvil</t>
  </si>
  <si>
    <r>
      <t xml:space="preserve">TIR.BA. </t>
    </r>
    <r>
      <rPr>
        <sz val="10"/>
        <color rgb="FF000000"/>
        <rFont val="Arial"/>
        <family val="2"/>
      </rPr>
      <t xml:space="preserve">Es el volumen de tráfico de datos en itinerancia generado por los clientes móviles propios de la red local cuando se encuentran fuera del país y el tráfico utilizado en itinerancia en la red local por usuarios móviles extranjeros (visitantes). El tráfico de descarga y carga debe sumarse e informarse juntos. El tráfico debe medirse en el punto de acceso del usuario final. </t>
    </r>
  </si>
  <si>
    <t>Tráfico Total de Internet mayorista</t>
  </si>
  <si>
    <r>
      <t>TTIMA.</t>
    </r>
    <r>
      <rPr>
        <sz val="10"/>
        <color rgb="FF000000"/>
        <rFont val="Arial"/>
        <family val="2"/>
      </rPr>
      <t xml:space="preserve"> Se refiere al tráfico total generado a través de las redes de internet fijas y móviles medido en el punto de acceso del usuario final por la reventa de servicios a otros operadores. Debe medirse sumando el tráfico de descarga y carga. En el caso de que un operador provea servicios mayoristas a otros Operadores, todos los valores que se entreguen sobre los indicadores de líneas, accesos, enlaces o tráfico deberán incluir sólo la información relativa a las líneas, accesos, enlaces o tráficos del propio Operador, excluyendo las que hayan sido comercializadas a otros Operadores para su reventa, a fin de evitar la doble contabilidad de los indicadores.</t>
    </r>
  </si>
  <si>
    <t>Tráfico Total de Datos M2M</t>
  </si>
  <si>
    <r>
      <t xml:space="preserve">TTM2M. </t>
    </r>
    <r>
      <rPr>
        <sz val="10"/>
        <color rgb="FF000000"/>
        <rFont val="Arial"/>
        <family val="2"/>
      </rPr>
      <t>Tráfico total generado a través de las redes móviles celulares para comunicación máquina a máquina.</t>
    </r>
  </si>
  <si>
    <t>MÓDULO DE INGRESOS</t>
  </si>
  <si>
    <t>Ingresos totales de telecomunicaciones</t>
  </si>
  <si>
    <t>Pesos Dominicanos</t>
  </si>
  <si>
    <r>
      <t xml:space="preserve">ITT. </t>
    </r>
    <r>
      <rPr>
        <sz val="10"/>
        <color rgb="FF000000"/>
        <rFont val="Arial"/>
        <family val="2"/>
      </rPr>
      <t>Se refieren a los ingresos obtenidos por la prestación de servicios de telecomunicaciones y otros conceptos de telecomunicaciones, de cada operador durante el ejercicio financiero del periodo en cuestión. Este indicador debe excluir: ITBIS e impuestos especiales.</t>
    </r>
  </si>
  <si>
    <t>a) Por servicios minoristas</t>
  </si>
  <si>
    <t>b) Por otros conceptos</t>
  </si>
  <si>
    <t>ITT = ITmi + ITotr</t>
  </si>
  <si>
    <t>Ingresos Totales por Servicios Minoristas</t>
  </si>
  <si>
    <r>
      <t xml:space="preserve">ITmi. </t>
    </r>
    <r>
      <rPr>
        <sz val="10"/>
        <color rgb="FF000000"/>
        <rFont val="Arial"/>
        <family val="2"/>
      </rPr>
      <t>Se refiere a los ingresos totales minoristas provenientes de los servicios de telecomunicaciones por la venta directa al consumidor final.</t>
    </r>
  </si>
  <si>
    <t>ITmi= ITTF + ITTM + ITAI + ITLD +  ITTVr</t>
  </si>
  <si>
    <t>Ingresos Totales por el Servicio de Telefonía Fija</t>
  </si>
  <si>
    <r>
      <t xml:space="preserve">ITTF. </t>
    </r>
    <r>
      <rPr>
        <sz val="10"/>
        <color rgb="FF000000"/>
        <rFont val="Arial"/>
        <family val="2"/>
      </rPr>
      <t>Total de ingresos recibidos por concepto de cargo básico y llamadas del servicio de telefonía fija, durante el ejercicio financiero del periodo en cuestión. Los datos informados deben excluir: ingresos mayoristas, ingresos por ventas y alquileres de dispositivos, ingresos por instalación, ITBIS e impuestos especiales.</t>
    </r>
  </si>
  <si>
    <t>ITTF=ITTF1+ITTF2</t>
  </si>
  <si>
    <t>Ingresos Totales por Cargo Básico del Servicio de Telefonía Fija</t>
  </si>
  <si>
    <r>
      <t xml:space="preserve">ITTF1. </t>
    </r>
    <r>
      <rPr>
        <sz val="10"/>
        <color rgb="FF000000"/>
        <rFont val="Arial"/>
        <family val="2"/>
      </rPr>
      <t>Total de ingresos recibidos por concepto de cargo básico del servicio de telefonía fija, durante el ejercicio financiero del periodo en cuestión. Los datos informados deben excluir: ingresos mayoristas, ingresos por ventas y alquileres de dispositivos, ITBIS e impuestos especiales.</t>
    </r>
  </si>
  <si>
    <t>Ingresos Totales por Llamadas del Servicio de Telefonía Fija</t>
  </si>
  <si>
    <r>
      <t xml:space="preserve">ITTF2. </t>
    </r>
    <r>
      <rPr>
        <sz val="10"/>
        <color rgb="FF000000"/>
        <rFont val="Arial"/>
        <family val="2"/>
      </rPr>
      <t>Total de ingresos recibidos por concepto de llamadas en todo el territorio nacional, de larga distancia internacional y llamadas a redes de telefonía móvil durante el ejercicio financiero del periodo en cuestión. Los datos informados deben excluir: ingresos mayoristas, ingresos por ventas y alquileres de dispositivos, ITBIS e impuestos especiales.</t>
    </r>
  </si>
  <si>
    <t>ITTF2= ITTF2a+ITTF2b</t>
  </si>
  <si>
    <t>Ingresos Totales por Llamadas Nacionales del Servicio de Telefonía Fija</t>
  </si>
  <si>
    <r>
      <t xml:space="preserve">ITTF2a. </t>
    </r>
    <r>
      <rPr>
        <sz val="10"/>
        <color rgb="FF000000"/>
        <rFont val="Arial"/>
        <family val="2"/>
      </rPr>
      <t>Total de ingresos recibidos por concepto de llamadas del servicio de telefonía fija a todas las redes telefónicas en todo el territorio nacional, durante el ejercicio financiero del periodo en cuestión.</t>
    </r>
  </si>
  <si>
    <t>Ingresos Totales por Llamadas de Larga Distancia Internacional del Servicio de Telefonía Fija</t>
  </si>
  <si>
    <r>
      <t xml:space="preserve">ITTF2b. </t>
    </r>
    <r>
      <rPr>
        <sz val="10"/>
        <color rgb="FF000000"/>
        <rFont val="Arial"/>
        <family val="2"/>
      </rPr>
      <t>Total de ingresos recibidos por concepto de llamadas de larga distancia internacional del servicio de telefonía fija, durante el ejercicio financiero del periodo en cuestión.</t>
    </r>
  </si>
  <si>
    <t>Ingresos Totales por el Servicio de Telefonía Móvil</t>
  </si>
  <si>
    <r>
      <t xml:space="preserve">ITTM. </t>
    </r>
    <r>
      <rPr>
        <sz val="10"/>
        <rFont val="Arial"/>
        <family val="2"/>
      </rPr>
      <t>Los ingresos totales por el servicio telefonía móvil se refiere a los ingresos minoristas obtenidos de la prestación de servicios de comunicación móvil-celular, incluidos todos los servicios de voz, SMS y comunicación de datos ofrecidos por los operadores móviles que ofrecen servicios dentro del país durante el ejercicio financiero en cuestión. Los datos informados deben excluir: ingresos mayoristas, ingresos por ventas y alquileres de dispositivos, ITBIS e impuestos especiales.</t>
    </r>
  </si>
  <si>
    <t>Modalidad de pago: Prepago y pospago</t>
  </si>
  <si>
    <t>ITTM=ITTM1 + ITTM2 + ITTM3+ ITTM4+ITTM5</t>
  </si>
  <si>
    <t>Ingresos Totales por Cargo Básico del Servicio de Telefonía Móvil</t>
  </si>
  <si>
    <t>a) Pospago</t>
  </si>
  <si>
    <r>
      <t xml:space="preserve">ITTM1. </t>
    </r>
    <r>
      <rPr>
        <sz val="10"/>
        <color rgb="FF000000"/>
        <rFont val="Arial"/>
        <family val="2"/>
      </rPr>
      <t>Total de ingresos recibidos por concepto de cargo básico del servicio de telefonía móvil, durante el ejercicio financiero del periodo en cuestión. Los datos informados deben excluir: ingresos mayoristas, ingresos por ventas y alquileres de dispositivos, ITBIS e impuestos especiales.</t>
    </r>
  </si>
  <si>
    <t>b) Control o híbridos</t>
  </si>
  <si>
    <t>Ingresos Totales por Llamadas del Servicio de Telefonía Móvil</t>
  </si>
  <si>
    <r>
      <t xml:space="preserve">ITTM2. </t>
    </r>
    <r>
      <rPr>
        <sz val="10"/>
        <color rgb="FF000000"/>
        <rFont val="Arial"/>
        <family val="2"/>
      </rPr>
      <t>Total de ingresos recibidos por concepto de llamadas realizadas a redes fijas y móviles en todo el territorio nacional y de larga distancia internacional durante el ejercicio financiero del periodo en cuestión. Los datos informados deben excluir: ingresos mayoristas, ingresos por ventas y alquileres de dispositivos, ITBIS e impuestos especiales.</t>
    </r>
  </si>
  <si>
    <t>ITTM2 = ITTM2a+ITTM2b</t>
  </si>
  <si>
    <t>Ingresos Totales por Llamadas Nacionales del Servicio de Telefonía Móvil</t>
  </si>
  <si>
    <r>
      <t xml:space="preserve">ITTM2a. </t>
    </r>
    <r>
      <rPr>
        <sz val="10"/>
        <color rgb="FF000000"/>
        <rFont val="Arial"/>
        <family val="2"/>
      </rPr>
      <t>Total de ingresos recibidos por concepto de llamadas realizadas a redes fijas y móviles en todo el territorio nacional, durante el ejercicio financiero del periodo en cuestión.</t>
    </r>
  </si>
  <si>
    <t>Ingresos Totales por Llamadas de Larga Distancia Internacional del Servicio de Telefonía Móvil</t>
  </si>
  <si>
    <r>
      <t xml:space="preserve">ITTM2b. </t>
    </r>
    <r>
      <rPr>
        <sz val="9.5"/>
        <color rgb="FF000000"/>
        <rFont val="Arial"/>
        <family val="2"/>
      </rPr>
      <t xml:space="preserve"> Total de ingresos recibidos por concepto de llamadas de larga distancia internacional del servicio de telefonía</t>
    </r>
    <r>
      <rPr>
        <sz val="10"/>
        <color rgb="FF000000"/>
        <rFont val="Arial"/>
        <family val="2"/>
      </rPr>
      <t xml:space="preserve"> móvil de larga distancia internacional durante el ejercicio financiero del periodo en cuestión.</t>
    </r>
  </si>
  <si>
    <t>Ingresos Totales por SMS del Servicio de Telefonía Móvil</t>
  </si>
  <si>
    <r>
      <t xml:space="preserve">ITTM3. </t>
    </r>
    <r>
      <rPr>
        <sz val="10"/>
        <color rgb="FF000000"/>
        <rFont val="Arial"/>
        <family val="2"/>
      </rPr>
      <t>Total de ingresos recibidos por concepto de servicio móvil de mensajes cortos (SMS) enviados, tanto a destinos nacionales como internacionales, durante el ejercicio financiero del periodo en cuestión.</t>
    </r>
  </si>
  <si>
    <t>Ingresos Totales por Servicios de Telefonía Itinerante (Roaming)</t>
  </si>
  <si>
    <r>
      <t xml:space="preserve">ITTM4. </t>
    </r>
    <r>
      <rPr>
        <sz val="10"/>
        <color rgb="FF000000"/>
        <rFont val="Arial"/>
        <family val="2"/>
      </rPr>
      <t>Total de ingresos recibidos por concepto de los servicios de telefonía itinerante (roaming) durante el ejercicio financiero del periodo en cuestión.</t>
    </r>
  </si>
  <si>
    <t>Ingresos Totales por Servicios de Datos utilizando las Redes Móviles Celulares</t>
  </si>
  <si>
    <r>
      <t xml:space="preserve">ITTM5. </t>
    </r>
    <r>
      <rPr>
        <sz val="10"/>
        <color rgb="FF000000"/>
        <rFont val="Arial"/>
        <family val="2"/>
      </rPr>
      <t>Total de ingresos recibidos por concepto de comunicación de datos a través de dispositivos que permitan la comunicación de voz y datos en el mismo terminal, utilizando las redes móviles celulares.</t>
    </r>
  </si>
  <si>
    <t>Ingresos Totales por Servicios de Internet</t>
  </si>
  <si>
    <r>
      <t xml:space="preserve">ITAI. </t>
    </r>
    <r>
      <rPr>
        <sz val="10"/>
        <color rgb="FF000000"/>
        <rFont val="Arial"/>
        <family val="2"/>
      </rPr>
      <t>Ingresos totales recibidos de los servicios de acceso a internet durante el ejercicio financiero del periodo en cuestión. Los datos informados deben excluir: ingresos mayoristas, ingresos por ventas y alquileres de dispositivos, ingresos por instalación, ITBIS e impuestos especiales.</t>
    </r>
  </si>
  <si>
    <t xml:space="preserve">   ITAI = ITAI1 + ITAI2                                                       </t>
  </si>
  <si>
    <t>Ingresos Totales por Servicios de internet Fijo</t>
  </si>
  <si>
    <r>
      <t xml:space="preserve">ITAI1. </t>
    </r>
    <r>
      <rPr>
        <sz val="10"/>
        <color rgb="FF000000"/>
        <rFont val="Arial"/>
        <family val="2"/>
      </rPr>
      <t>Ingresos totales recibidos de los servicios de acceso a internet fijo durante el ejercicio financiero del periodo en cuestión.</t>
    </r>
  </si>
  <si>
    <t>a) Segmento (Residencial ITAIr y No Residencial ITAInr);</t>
  </si>
  <si>
    <t>b) Tecnología de acceso</t>
  </si>
  <si>
    <t xml:space="preserve">ITAI1= ITAIr + ITAInr                                                          </t>
  </si>
  <si>
    <t>c) Ancho de banda: banda ancha y banda estrecha</t>
  </si>
  <si>
    <t>Ingresos Totales por Servicios de internet Móvil</t>
  </si>
  <si>
    <r>
      <t xml:space="preserve">ITAI2. </t>
    </r>
    <r>
      <rPr>
        <sz val="10"/>
        <color rgb="FF000000"/>
        <rFont val="Arial"/>
        <family val="2"/>
      </rPr>
      <t>Ingresos totales recibidos de los servicios de acceso a internet y conectividad utilizando las redes móviles durante el ejercicio financiero del periodo en cuestión. Incluye los ingresos por servicios de máquina a máquina (M2M). Excluye los ingresos por comunicación de datos a través de teléfonos móviles u otros dispositivos que permitan la comunicación de servicios de voz.</t>
    </r>
  </si>
  <si>
    <t>b) Modalidad de pago: Prepago y pospago</t>
  </si>
  <si>
    <t>Ingresos Totales por Suministro de Líneas Dedicadas</t>
  </si>
  <si>
    <r>
      <t xml:space="preserve">ITLD. </t>
    </r>
    <r>
      <rPr>
        <sz val="10"/>
        <color rgb="FF000000"/>
        <rFont val="Arial"/>
        <family val="2"/>
      </rPr>
      <t>Ingresos totales recibidos por el suministro de líneas dedicadas durante el ejercicio financiero del periodo en cuestión. Los datos informados deben excluir: ingresos mayoristas, ingresos por ventas y alquileres de dispositivos, ITBIS e impuestos especiales.</t>
    </r>
  </si>
  <si>
    <t>Ingresos Totales por Servicios de Televisión Restringida o por Suscripción</t>
  </si>
  <si>
    <r>
      <t xml:space="preserve">ITTVr. </t>
    </r>
    <r>
      <rPr>
        <sz val="10"/>
        <color rgb="FF000000"/>
        <rFont val="Arial"/>
        <family val="2"/>
      </rPr>
      <t>Ingresos totales recibidos de los servicios de televisión restringida o por suscripción durante el ejercicio financiero del periodo en cuestión. Los datos informados deben excluir: ingresos mayoristas, ingresos por ventas y alquileres de dispositivos, ingresos por instalación, ITBIS e impuestos especiales.</t>
    </r>
  </si>
  <si>
    <t>a) Por segmento</t>
  </si>
  <si>
    <t xml:space="preserve">Otros Ingresos </t>
  </si>
  <si>
    <r>
      <t xml:space="preserve">ITOtr. </t>
    </r>
    <r>
      <rPr>
        <sz val="10"/>
        <color rgb="FF000000"/>
        <rFont val="Arial"/>
        <family val="2"/>
      </rPr>
      <t>Cualquier otro ingreso asociado a ingresos mayoristas, alquiler de circuitos, interconexión, acceso/bucle local, conmutación, transmisión, señalización, ingresos por instalación de servicios de telecomunicaciones, ingresos por venta y alquiler de dispositivos de telecomunicaciones, entre otros (se debe indicar en una nota cuáles son las fuentes principales de los “otros” ingresos), se excluye ITBIS e impuestos especiales.</t>
    </r>
  </si>
  <si>
    <t>ITOtr = ITInst + ITma+ ITVAdisp+ ITotr1</t>
  </si>
  <si>
    <t>Ingresos por Instalación de Servicios de Telecomunicaciones</t>
  </si>
  <si>
    <r>
      <t xml:space="preserve">ITInst. </t>
    </r>
    <r>
      <rPr>
        <sz val="10"/>
        <color rgb="FF000000"/>
        <rFont val="Arial"/>
        <family val="2"/>
      </rPr>
      <t>Total de Ingresos recibidos por concepto de instalación de los servicios de telecomunicaciones al consumidor final, durante el ejercicio financiero del periodo en cuestión. Los datos informados deben excluir: ingresos mayoristas, ingresos por ventas y alquileres de dispositivos, ITBIS e impuestos especiales.</t>
    </r>
  </si>
  <si>
    <t>Por tipo de servicio</t>
  </si>
  <si>
    <t>Ingresos Totales por Servicios Mayoristas</t>
  </si>
  <si>
    <r>
      <t xml:space="preserve">ITma. </t>
    </r>
    <r>
      <rPr>
        <sz val="10"/>
        <color rgb="FF000000"/>
        <rFont val="Arial"/>
        <family val="2"/>
      </rPr>
      <t>Se refiere a los ingresos totales por servicios mayoristas; incluyen los ingresos por la venta a terceros operadores y la venta a empresas del mismo grupo.</t>
    </r>
  </si>
  <si>
    <t>Por tipo de servicio: Interconexión fija y móvil, alquiler de circuitos, transporte de datos y transmisión de datos.</t>
  </si>
  <si>
    <t>Ingresos Totales por Venta y Alquileres de Dispositivos de Telecomunicaciones</t>
  </si>
  <si>
    <r>
      <t xml:space="preserve">ITVAdisp. </t>
    </r>
    <r>
      <rPr>
        <sz val="10"/>
        <color rgb="FF000000"/>
        <rFont val="Arial"/>
        <family val="2"/>
      </rPr>
      <t>Total de ingresos recibidos por concepto de alquiler, o renta y venta de dispositivos de acceso a los servicios de telecomunicaciones al consumidor final, durante el ejercicio financiero del periodo en cuestión. Los datos informados deben excluir: ingresos mayoristas, ITBIS e impuestos especiales.</t>
    </r>
  </si>
  <si>
    <t>Tipo de servicio: venta, alquiler</t>
  </si>
  <si>
    <t>Ingresos por Otros Conceptos</t>
  </si>
  <si>
    <r>
      <t>ITotr1</t>
    </r>
    <r>
      <rPr>
        <sz val="10"/>
        <color rgb="FF000000"/>
        <rFont val="Arial"/>
        <family val="2"/>
      </rPr>
      <t>. Se refiere a los ingresos de telecomunicaciones no contabilizados en ningún otro indicador del módulo de ingreso (se debe indicar en una nota cuáles son las fuentes principales de los ingresos por “otros conceptos”), se excluye ITBIS e impuestos especiales.</t>
    </r>
  </si>
  <si>
    <t>Ingresos por servicios empaquetados</t>
  </si>
  <si>
    <r>
      <t xml:space="preserve">ITemp. </t>
    </r>
    <r>
      <rPr>
        <sz val="10"/>
        <color rgb="FF000000"/>
        <rFont val="Arial"/>
        <family val="2"/>
      </rPr>
      <t>Se refiere a los ingresos totales por dos o más servicios adquiridos en conjunto bajo una misma facturación.</t>
    </r>
  </si>
  <si>
    <t>Por tipo de paquete:</t>
  </si>
  <si>
    <t>1) Banda ancha fija y telefonía fija</t>
  </si>
  <si>
    <t>2) Banda ancha fija y televisión por suscripción</t>
  </si>
  <si>
    <t>Para evitar la doble contabilidad, estos indicadores no se sumarán a los ingresos totales.</t>
  </si>
  <si>
    <t>3)Telefonía fija y televisión por suscripción</t>
  </si>
  <si>
    <t>4) Banda ancha fija, telefonía fija y televisión por suscripción</t>
  </si>
  <si>
    <t>5) Voz y data móvil</t>
  </si>
  <si>
    <t>Inversión total en telecomunicaciones</t>
  </si>
  <si>
    <r>
      <t xml:space="preserve">IVT. </t>
    </r>
    <r>
      <rPr>
        <sz val="10"/>
        <color rgb="FF000000"/>
        <rFont val="Arial"/>
        <family val="2"/>
      </rPr>
      <t>La inversión anual en servicios de telecomunicaciones se refiere a la inversión durante el ejercicio realizado por entidades que proporcionan redes y / o servicios de telecomunicaciones (incluidos servicios fijos, móviles e Internet, así como la transmisión de señales de TV) para adquirir o mejorar activos fijos (generalmente referidos como CAPEX), menos desinversión por enajenación de activos fijos. Los activos fijos deben incluir activos tangibles, como edificios y redes, y activos no tangibles, como software y propiedad intelectual. El indicador es una medida de la inversión realizada por las entidades que proporcionan redes y / o servicios de telecomunicaciones en el país, e incluye los gastos en instalaciones iniciales y adiciones a instalaciones existentes donde se espera que el uso sea durante un período prolongado de tiempo. Excluye el gasto en honorarios por licencias de operación y el uso del espectro radioeléctrico.</t>
    </r>
  </si>
  <si>
    <t>Anual con Detalle Trimestral</t>
  </si>
  <si>
    <t>Pública.</t>
  </si>
  <si>
    <t xml:space="preserve">IVT = IVTTF + IVTTM + IVTAI +IVTVr + IVTOtr        </t>
  </si>
  <si>
    <t xml:space="preserve">                                                                                                                  </t>
  </si>
  <si>
    <t>Inversión Total en Servicios de Telefonía Fija</t>
  </si>
  <si>
    <t xml:space="preserve">Anual con Detalle Trimestral </t>
  </si>
  <si>
    <r>
      <t xml:space="preserve">IVTTF. </t>
    </r>
    <r>
      <rPr>
        <sz val="10"/>
        <color rgb="FF000000"/>
        <rFont val="Arial"/>
        <family val="2"/>
      </rPr>
      <t>Inversión anual para adquirir bienes y equipos para la prestación de los servicios de Telefonía Fija.</t>
    </r>
  </si>
  <si>
    <t>Inversión Total en Servicios de Telefonía Móvil</t>
  </si>
  <si>
    <r>
      <t xml:space="preserve">IVTTM. </t>
    </r>
    <r>
      <rPr>
        <sz val="10"/>
        <color rgb="FF000000"/>
        <rFont val="Arial"/>
        <family val="2"/>
      </rPr>
      <t>Inversión anual para adquirir bienes y equipos para la prestación de servicios de Telefonía Móvil.</t>
    </r>
  </si>
  <si>
    <t>Inversión Total en Servicios de Internet</t>
  </si>
  <si>
    <r>
      <t xml:space="preserve">IVTAI. </t>
    </r>
    <r>
      <rPr>
        <sz val="10"/>
        <color rgb="FF000000"/>
        <rFont val="Arial"/>
        <family val="2"/>
      </rPr>
      <t>Inversión anual para adquirir bienes y equipos para la prestación de servicios de Internet.</t>
    </r>
  </si>
  <si>
    <t>Inversión Total en Servicios de Televisión Restringida o por Suscripción</t>
  </si>
  <si>
    <r>
      <t xml:space="preserve">IVTVr. </t>
    </r>
    <r>
      <rPr>
        <sz val="10"/>
        <color rgb="FF000000"/>
        <rFont val="Arial"/>
        <family val="2"/>
      </rPr>
      <t>Inversión anual para adquirir bienes y equipos para la prestación de servicios de televisión restringida o por suscripción.</t>
    </r>
  </si>
  <si>
    <t>Otras Inversiones en Servicios de Telecomunicaciones</t>
  </si>
  <si>
    <t xml:space="preserve"> Anual con Detalle Trimestral</t>
  </si>
  <si>
    <r>
      <t xml:space="preserve">IVTOtr. </t>
    </r>
    <r>
      <rPr>
        <sz val="10"/>
        <color rgb="FF000000"/>
        <rFont val="Arial"/>
        <family val="2"/>
      </rPr>
      <t>Cualquiera otra inversión no contemplada en otro indicador y que se relacione con la prestación de servicios públicos de telecomunicaciones durante el ejercicio financiero considerado entre el 1 de enero y el 31 de diciembre del año en cuestión. Se debe indicar en una nota cuáles son las categorías principales a las que se destinan las “otras” inversiones en telecomunicaciones.</t>
    </r>
  </si>
  <si>
    <t>MÓDULO DE TARIFAS</t>
  </si>
  <si>
    <t>Precio de Instalación de Telefonía Fija</t>
  </si>
  <si>
    <t>a) Por Segmento (Residencial y No residencial)</t>
  </si>
  <si>
    <r>
      <t>PMTF1</t>
    </r>
    <r>
      <rPr>
        <sz val="10"/>
        <color rgb="FF000000"/>
        <rFont val="Arial"/>
        <family val="2"/>
      </rPr>
      <t>. Precio promedio ponderado de instalación de servicio de telefonía fija por la cantidad de líneas instaladas en cada segmento del mercado. No incluye impuestos.</t>
    </r>
  </si>
  <si>
    <t xml:space="preserve">Precio Renta Plan Básico Mensual de Telefonía Fija </t>
  </si>
  <si>
    <t>Por Segmento (Residencial y No residencial)</t>
  </si>
  <si>
    <r>
      <t>PMTF2</t>
    </r>
    <r>
      <rPr>
        <sz val="10"/>
        <color rgb="FF000000"/>
        <rFont val="Arial"/>
        <family val="2"/>
      </rPr>
      <t>. Precio de la renta básica mensual de telefonía fija. No incluye impuestos.</t>
    </r>
  </si>
  <si>
    <t>Plan básico = 400 minutos</t>
  </si>
  <si>
    <t xml:space="preserve"> En caso de ser diferente, se debe detallar.</t>
  </si>
  <si>
    <t>Precio por Minuto de Comunicación de Telefonía Fija a Fija</t>
  </si>
  <si>
    <r>
      <t>PMTF3</t>
    </r>
    <r>
      <rPr>
        <sz val="10"/>
        <color rgb="FF000000"/>
        <rFont val="Arial"/>
        <family val="2"/>
      </rPr>
      <t>. Precio del minuto adicional al plan básico de comunicación nacional dentro de la red fija. No incluye impuestos.</t>
    </r>
  </si>
  <si>
    <t>Precio por Minuto de Comunicación de Telefonía Fija a móvil</t>
  </si>
  <si>
    <r>
      <t>PMTF4</t>
    </r>
    <r>
      <rPr>
        <sz val="10"/>
        <color rgb="FF000000"/>
        <rFont val="Arial"/>
        <family val="2"/>
      </rPr>
      <t>. Precio del minuto adicional al plan básico de comunicación desde una línea fija hacia una línea móvil. No incluye impuestos.</t>
    </r>
  </si>
  <si>
    <t>Precio por Minuto de Telefonía Móvil Prepago</t>
  </si>
  <si>
    <t>On net</t>
  </si>
  <si>
    <r>
      <t>PMTM1</t>
    </r>
    <r>
      <rPr>
        <sz val="10"/>
        <color rgb="FF000000"/>
        <rFont val="Arial"/>
        <family val="2"/>
      </rPr>
      <t>. Precio del minuto de comunicación establecida en la red de telefonía móvil para el servicio prepago. No incluye impuestos.</t>
    </r>
  </si>
  <si>
    <t>Off net</t>
  </si>
  <si>
    <t>Precio por Minuto de Telefonía Móvil Pospago</t>
  </si>
  <si>
    <r>
      <t>PMTM2</t>
    </r>
    <r>
      <rPr>
        <sz val="10"/>
        <color rgb="FF000000"/>
        <rFont val="Arial"/>
        <family val="2"/>
      </rPr>
      <t>. Precio promedio ponderado del minuto de comunicación establecida en la red de telefonía móvil para el servicio pospago. No incluye impuestos.</t>
    </r>
  </si>
  <si>
    <t>Precio paquete bajo consumo telefonía móvil pospago</t>
  </si>
  <si>
    <t>Por Segmento Residencial (o particular) y No residencial u (organizacional)</t>
  </si>
  <si>
    <r>
      <t>PMTM3</t>
    </r>
    <r>
      <rPr>
        <sz val="10"/>
        <color rgb="FF000000"/>
        <rFont val="Arial"/>
        <family val="2"/>
      </rPr>
      <t>. Precio de la renta mensual del paquete pospago de más básico consumo que ofrece la prestadora conjugando minutos fuera de la red y acceso a internet, sin incluir impuestos.</t>
    </r>
  </si>
  <si>
    <t>Plan básico = 100 minutos + 1GB</t>
  </si>
  <si>
    <t>En caso de ser diferente, se debe detallar.</t>
  </si>
  <si>
    <t>Precio de Mensajes SMS Enviados Dentro de la Red (ON NET)</t>
  </si>
  <si>
    <r>
      <t>PMTM4</t>
    </r>
    <r>
      <rPr>
        <sz val="10"/>
        <color rgb="FF000000"/>
        <rFont val="Arial"/>
        <family val="2"/>
      </rPr>
      <t>. Precio de los mensajes cortos (SMS) enviados a destinatarios de la misma red de telefonía móvil.</t>
    </r>
  </si>
  <si>
    <t>Precio de Mensajes SMS Enviados Fuera de la Red (OFF NET)</t>
  </si>
  <si>
    <r>
      <t>PMTM5</t>
    </r>
    <r>
      <rPr>
        <sz val="10"/>
        <color rgb="FF000000"/>
        <rFont val="Arial"/>
        <family val="2"/>
      </rPr>
      <t>. Precio de los mensajes cortos (SMS) enviados a destinatarios de otras redes de telefonía móvil. No incluye impuestos.</t>
    </r>
  </si>
  <si>
    <t>Renta Mensual Acceso a Internet de Banda Ancha Fija</t>
  </si>
  <si>
    <r>
      <t>PMBAF</t>
    </r>
    <r>
      <rPr>
        <sz val="10"/>
        <color rgb="FF000000"/>
        <rFont val="Arial"/>
        <family val="2"/>
      </rPr>
      <t>. Renta promedio plan básico cobrada a los usuarios por concepto de pago mensual por acceso a internet de banda ancha, ponderado la cantidad de suscripciones según la velocidad contratada, sin incluir impuestos.</t>
    </r>
  </si>
  <si>
    <t>Residencial; No residencial</t>
  </si>
  <si>
    <t>b) Velocidad contratada</t>
  </si>
  <si>
    <t>Plan básico = 4Mbps</t>
  </si>
  <si>
    <t>Renta Mensual Acceso a Internet de Banda Ancha Móvil</t>
  </si>
  <si>
    <t>Por capacidad contratada</t>
  </si>
  <si>
    <r>
      <t>PMBAM</t>
    </r>
    <r>
      <rPr>
        <sz val="10"/>
        <color rgb="FF000000"/>
        <rFont val="Arial"/>
        <family val="2"/>
      </rPr>
      <t>. Renta promedio plan básico cobrada a los usuarios por concepto de pago mensual por acceso a internet de banda ancha móvil ponderada según la capacidad contratada, sin incluir impuestos.</t>
    </r>
  </si>
  <si>
    <t>"Plan básico = 3GB</t>
  </si>
  <si>
    <t xml:space="preserve"> En caso de ser diferente, se debe detallar."</t>
  </si>
  <si>
    <t>Renta Mensual Suscripciones a TV por paga plan básico</t>
  </si>
  <si>
    <r>
      <t>PMTV</t>
    </r>
    <r>
      <rPr>
        <sz val="10"/>
        <color rgb="FF000000"/>
        <rFont val="Arial"/>
        <family val="2"/>
      </rPr>
      <t>. Renta plan básico sin impuestos ponderado por el segmento del mercado, dígase residenciales y no residenciales. Excluye servicios adicionales del plan básico, no incluye impuestos.</t>
    </r>
  </si>
  <si>
    <t>Plan básico: mínimo 100 canales</t>
  </si>
  <si>
    <t>Renta Mensual Suscripciones a Plan Básico Internet + Teléfono Fijo</t>
  </si>
  <si>
    <r>
      <t>PMBA+TF</t>
    </r>
    <r>
      <rPr>
        <sz val="10"/>
        <color rgb="FF000000"/>
        <rFont val="Arial"/>
        <family val="2"/>
      </rPr>
      <t>. Precio de plan básico empaquetado de internet + teléfono fijo, sin incluir impuestos.</t>
    </r>
  </si>
  <si>
    <t>Plan básico= 2 Mbps +200 minutos</t>
  </si>
  <si>
    <t>Renta Mensual Suscripciones a Plan Básico Internet +TVs.</t>
  </si>
  <si>
    <r>
      <t>PMBA+TVs</t>
    </r>
    <r>
      <rPr>
        <sz val="10"/>
        <color rgb="FF000000"/>
        <rFont val="Arial"/>
        <family val="2"/>
      </rPr>
      <t>. Precio de plan básico empaquetado (Internet + Televisión por Suscripción, sin incluir impuestos.</t>
    </r>
  </si>
  <si>
    <t>2 Mbps+ 100 canales</t>
  </si>
  <si>
    <t>Renta Mensual Suscripciones a Plan Básico Teléfono Fijo + TVs.</t>
  </si>
  <si>
    <r>
      <t>PMTF+TVs</t>
    </r>
    <r>
      <rPr>
        <sz val="10"/>
        <color rgb="FF000000"/>
        <rFont val="Arial"/>
        <family val="2"/>
      </rPr>
      <t>. Precio del paquete plan básico Telefonía Fija + Televisión por Suscripción, sin incluir impuestos.</t>
    </r>
  </si>
  <si>
    <t>200 minutos + 100 canales</t>
  </si>
  <si>
    <t>Renta Mensual Suscripciones a Plan Básico Internet + Teléfono Fijo + TVs.</t>
  </si>
  <si>
    <r>
      <t>PMBA+TF+TVs</t>
    </r>
    <r>
      <rPr>
        <sz val="10"/>
        <color rgb="FF000000"/>
        <rFont val="Arial"/>
        <family val="2"/>
      </rPr>
      <t>. Precio de paquete plan básico de internet + teléfono fijo + televisión de pago, sin incluir impuestos.</t>
    </r>
  </si>
  <si>
    <t>2 Mbps min + 200 minutos + 100 canales</t>
  </si>
  <si>
    <t>MÓDULO DE CONECTIVIDAD</t>
  </si>
  <si>
    <t>Uso de la anchura de banda internacional</t>
  </si>
  <si>
    <r>
      <rPr>
        <b/>
        <sz val="10"/>
        <color rgb="FF000000"/>
        <rFont val="Arial"/>
        <family val="2"/>
      </rPr>
      <t>Mbit/s</t>
    </r>
    <r>
      <rPr>
        <strike/>
        <sz val="10"/>
        <color rgb="FF000000"/>
        <rFont val="Arial"/>
        <family val="2"/>
      </rPr>
      <t xml:space="preserve">
Gbit/s:</t>
    </r>
  </si>
  <si>
    <r>
      <t>UabINT.</t>
    </r>
    <r>
      <rPr>
        <sz val="10"/>
        <color rgb="FF000000"/>
        <rFont val="Arial"/>
        <family val="2"/>
      </rPr>
      <t xml:space="preserve"> Utilización media de todos los enlaces internacionales, incluidos los cables de fibra óptica, los enlaces radioeléctricos y el tráfico procesado por las estaciones de satélite en tierra y los telepuertos a los satélites orbitales (expresada en Gigabit por segundo). Deben tenerse en cuenta todos los enlaces internacionales utilizados por operadores de todo tipo, a saber, operadores fijos, móviles y de satélite. La media debe calcularse a lo largo de los 12 meses del año de referencia</t>
    </r>
    <r>
      <rPr>
        <b/>
        <sz val="10"/>
        <color rgb="FF000000"/>
        <rFont val="Arial"/>
        <family val="2"/>
      </rPr>
      <t xml:space="preserve"> medido en función del promedio de uso mensual en horas pico</t>
    </r>
    <r>
      <rPr>
        <sz val="10"/>
        <color rgb="FF000000"/>
        <rFont val="Arial"/>
        <family val="2"/>
      </rPr>
      <t>. Para cada enlace internacional individual, cuando el tráfico sea asimétrico, es decir, cuando el tráfico entrante no es igual al tráfico saliente, se debe proporcionar el valor más alto de los dos. Puede informarse de la utilización media combinada de todos los enlaces internacionales como la suma de la utilización media de cada enlace individual.</t>
    </r>
  </si>
  <si>
    <t>Capacidad de ancho de banda internacional equipado o iluminado</t>
  </si>
  <si>
    <r>
      <t xml:space="preserve">CAPabINT. </t>
    </r>
    <r>
      <rPr>
        <sz val="10"/>
        <color rgb="FF000000"/>
        <rFont val="Arial"/>
        <family val="2"/>
      </rPr>
      <t>La capacidad total de ancho de banda internacional equipado o iluminado se refiere a la capacidad equipada o iluminada total de los enlaces internacionales, a saber, cables de fibra óptica, radioenlaces internacionales y enlaces ascendentes de satélite a los satélites orbitales al final del año de referencia (expresada en Gigabit por segundo). Cuando el tráfico sea asimétrico (el tráfico entrante no es igual al tráfico saliente), se debe proporcionar el valor más alto de los dos.</t>
    </r>
  </si>
  <si>
    <r>
      <rPr>
        <b/>
        <sz val="10"/>
        <color rgb="FF000000"/>
        <rFont val="Arial"/>
        <family val="2"/>
      </rPr>
      <t>Mbit/s</t>
    </r>
    <r>
      <rPr>
        <sz val="10"/>
        <color rgb="FF000000"/>
        <rFont val="Arial"/>
        <family val="2"/>
      </rPr>
      <t xml:space="preserve">
</t>
    </r>
    <r>
      <rPr>
        <strike/>
        <sz val="10"/>
        <color rgb="FF000000"/>
        <rFont val="Arial"/>
        <family val="2"/>
      </rPr>
      <t>Gbit/s:</t>
    </r>
  </si>
  <si>
    <t>Ancho de Banda internacional de Internet Entrante</t>
  </si>
  <si>
    <r>
      <t xml:space="preserve">abINTinb. </t>
    </r>
    <r>
      <rPr>
        <sz val="10"/>
        <color rgb="FF000000"/>
        <rFont val="Arial"/>
        <family val="2"/>
      </rPr>
      <t>Capacidad del ancho de banda internacional entrante a internet, expresado en Gigabits por segundo.</t>
    </r>
  </si>
  <si>
    <t>Ancho de Banda internacional de Internet Saliente</t>
  </si>
  <si>
    <r>
      <t>abINToub</t>
    </r>
    <r>
      <rPr>
        <sz val="10"/>
        <color rgb="FF000000"/>
        <rFont val="Arial"/>
        <family val="2"/>
      </rPr>
      <t>. Capacidad del ancho de banda internacional saliente a internet, expresado en Gigabits por segundo.</t>
    </r>
  </si>
  <si>
    <t>Porcentaje de la población cubierta por la red móvil IMT-2000 (3G)</t>
  </si>
  <si>
    <t>Por Municipio</t>
  </si>
  <si>
    <t>Porcentaje</t>
  </si>
  <si>
    <r>
      <t xml:space="preserve">TMPC.1. </t>
    </r>
    <r>
      <rPr>
        <sz val="10"/>
        <color rgb="FF000000"/>
        <rFont val="Arial"/>
        <family val="2"/>
      </rPr>
      <t>Porcentaje de la población cubierta por una señal celular móvil 3G, independientemente de si son o no suscriptores. La intensidad de la señal recibida en un equipo terminal móvil debe ser mayor o igual a -95 dBm. Excluye a las personas cubiertas solo por GPRS, EDGE o CDMA 1xRTT.</t>
    </r>
  </si>
  <si>
    <t xml:space="preserve">TMPC.1 = (PC.3G ÷ P) * 100, donde:                         </t>
  </si>
  <si>
    <t>PC.3G = Población Cubierta por red móvil 3G.</t>
  </si>
  <si>
    <t>P = Población total. El dato de población debe ser extraído de la publicación oficial de la ONE "Estimaciones y Proyecciones Nacionales de Población" para el periodo reportado.</t>
  </si>
  <si>
    <t>Porcentaje de la población cubierta por la red móvil IMT Avanzada (4G)</t>
  </si>
  <si>
    <r>
      <t xml:space="preserve">TMPC.2. </t>
    </r>
    <r>
      <rPr>
        <sz val="10"/>
        <color rgb="FF000000"/>
        <rFont val="Arial"/>
        <family val="2"/>
      </rPr>
      <t>El porcentaje de la población cubierta por una red móvil 4G LTE / WiMAX se refiere al porcentaje de habitantes que viven dentro del alcance de LTE/ LTE-Advanced, WiMAX / WirelessMAN móvil, independientemente de si son o no suscriptores. La intensidad de la señal recibida en un equipo terminal móvil debe ser mayor o igual a -105 dBm. Excluye a las personas cubiertas solo por HSPA, UMTS, EV-DO y tecnologías 3G anteriores, y también excluye cobertura fija de WiMAX.</t>
    </r>
  </si>
  <si>
    <t xml:space="preserve">TMPC.2 = (PC.4G ÷ P) * 100, donde:                         </t>
  </si>
  <si>
    <t>PC.4G = Población Cubierta por red móvil 4G.</t>
  </si>
  <si>
    <t>Porcentaje de territorio cubierto por la red de Móvil</t>
  </si>
  <si>
    <t>Por tecnología:</t>
  </si>
  <si>
    <t>Porcentaje (proporción de kilómetros cuadrados)</t>
  </si>
  <si>
    <r>
      <t xml:space="preserve">CRTM. </t>
    </r>
    <r>
      <rPr>
        <sz val="10"/>
        <color rgb="FF000000"/>
        <rFont val="Arial"/>
        <family val="2"/>
      </rPr>
      <t>Porcentaje de área territorial por kilómetros cuadrados (Km</t>
    </r>
    <r>
      <rPr>
        <vertAlign val="superscript"/>
        <sz val="10"/>
        <color rgb="FF000000"/>
        <rFont val="Arial"/>
        <family val="2"/>
      </rPr>
      <t>2</t>
    </r>
    <r>
      <rPr>
        <sz val="10"/>
        <color rgb="FF000000"/>
        <rFont val="Arial"/>
        <family val="2"/>
      </rPr>
      <t xml:space="preserve">) cubierta por la red móvil celular a nivel nacional. La intensidad de la señal recibida en un equipo terminal móvil debe ser: </t>
    </r>
  </si>
  <si>
    <t>2G, 3G, 4G/LTE, Otras.</t>
  </si>
  <si>
    <t xml:space="preserve">2G – GSM, ≥ -95 dBm </t>
  </si>
  <si>
    <t xml:space="preserve">3G – UMTS, ≥ -95 dBm </t>
  </si>
  <si>
    <t>4G - LTE, ≥ -105 dBm</t>
  </si>
  <si>
    <t>MÓDULO DE OTROS INDICADORES</t>
  </si>
  <si>
    <t>Personal Ocupado en Servicios de Telecomunicaciones Hombres</t>
  </si>
  <si>
    <t>Número de empleados</t>
  </si>
  <si>
    <r>
      <t>POH.</t>
    </r>
    <r>
      <rPr>
        <sz val="10"/>
        <color rgb="FF000000"/>
        <rFont val="Arial"/>
        <family val="2"/>
      </rPr>
      <t xml:space="preserve"> Personal masculino a tiempo completo empleado por los operadores para la prestación de servicios públicos de telecomunicaciones en el país, incluidos los servicios fijos, móviles, internet y servicio de datos. La cantidad de personal a tiempo parcial deberá expresarse en términos equivalentes de personal a tiempo completo. Se incluye personal administrativo. Este Indicador excluye al personal que ofrece servicios de radiodifusión tradicional/abierta.</t>
    </r>
  </si>
  <si>
    <t>Personal Ocupado en Servicios de Telecomunicaciones Mujeres</t>
  </si>
  <si>
    <r>
      <t xml:space="preserve">POM. </t>
    </r>
    <r>
      <rPr>
        <sz val="10"/>
        <color rgb="FF000000"/>
        <rFont val="Arial"/>
        <family val="2"/>
      </rPr>
      <t>Personal femenino a tiempo completo empleado por los operadores para la prestación de servicios públicos de telecomunicaciones en el país, incluidos los servicios fijos, móviles, internet y servicio de datos. La cantidad de personal a tiempo parcial deberá expresarse en términos equivalentes de personal a tiempo completo. Se incluye personal administrativo. Este Indicador excluye al personal que ofrece servicios de radiodifusión tradicional/abierta.</t>
    </r>
  </si>
  <si>
    <t>Suscripciones a Servicios Empaquetadas de Telecomunicaciones</t>
  </si>
  <si>
    <t>a) Por tipo de paquete:</t>
  </si>
  <si>
    <t>Número de suscripciones</t>
  </si>
  <si>
    <r>
      <t xml:space="preserve">SEMPQ. </t>
    </r>
    <r>
      <rPr>
        <sz val="10"/>
        <color rgb="FF000000"/>
        <rFont val="Arial"/>
        <family val="2"/>
      </rPr>
      <t>Se define como una suscripción que cumple con los siguientes criterios: 1) Una oferta comercial que incluye dos o más de los siguientes servicios: teléfono fijo, voz móvil, banda ancha fija, móvil banda ancha, televisión de pago; 2) comercializado como una oferta única, con una factura única y con un precio único por el conjunto de servicios incluidos en el paquete; 3) suscrito bajo condiciones que no pueden obtenerse agregando ofertas de juego individual.</t>
    </r>
  </si>
  <si>
    <t>1) Banda ancha fija y telefonía fijo</t>
  </si>
  <si>
    <t>TRIMESTRAL</t>
  </si>
  <si>
    <t>PERIODO</t>
  </si>
  <si>
    <t>E-M</t>
  </si>
  <si>
    <t>AÑO</t>
  </si>
  <si>
    <t>SANTO DOMINGO</t>
  </si>
  <si>
    <t>TELEFONÍA FIJA</t>
  </si>
  <si>
    <t>TELEFONÍA MÓVIL</t>
  </si>
  <si>
    <t>INTERNET FIJO</t>
  </si>
  <si>
    <t>NACIONAL</t>
  </si>
  <si>
    <t xml:space="preserve">PROVINCIAL </t>
  </si>
  <si>
    <t>MUNICIPAL</t>
  </si>
  <si>
    <t>NOTAS:</t>
  </si>
  <si>
    <t xml:space="preserve">El cumplimiento de la obligación de entrega de la información ordenada mediante la Resolución No. 026-2021 es de interés público y sirve para el trazado de políticas públicas en el sector de las telecomunicaciones, por tanto su incumplimiento es pasible de ser sancionado. </t>
  </si>
  <si>
    <t xml:space="preserve">REPORTE TRIMESTRAL DE INDICADORES DE TELECOMUNICACIONES - RESOLUCIÓN NÚM. 026-2021 </t>
  </si>
  <si>
    <t>P</t>
  </si>
  <si>
    <t>FORMULARIO DEEA-F-001</t>
  </si>
  <si>
    <t>INDICADORES TOTALIZADOS</t>
  </si>
  <si>
    <t>MÓDULO</t>
  </si>
  <si>
    <t>CÓDIGO</t>
  </si>
  <si>
    <t xml:space="preserve">INDICADOR </t>
  </si>
  <si>
    <t>TOTAL</t>
  </si>
  <si>
    <t>SUSCRIPCIONES SERVICIO TELEFÓNICO TOTAL 
(Información Pública)</t>
  </si>
  <si>
    <t>LTT.3er</t>
  </si>
  <si>
    <t>Líneas telefónicas totales en operación (3er. Mes del trimestre) Tel. fija+ Tel. móvil</t>
  </si>
  <si>
    <t>LTT.2do</t>
  </si>
  <si>
    <t>Líneas telefónicas totales en operación (Mes 2) Tel. fija+ Tel. móvil</t>
  </si>
  <si>
    <t>LTT.1er</t>
  </si>
  <si>
    <t>Líneas telefónicas totales en operación (Mes 1) Tel. fija+ Tel. móvil</t>
  </si>
  <si>
    <t>TOTAL SUSCRIPCIONES A INTERNET (FIJO Y MÓVIL)
(Información Pública)</t>
  </si>
  <si>
    <t>TSI.3er</t>
  </si>
  <si>
    <t>TSI. (MARZO) Total de Suscripciones  a Internet (3er. Mes del trimestre) TSI= TSID+TSIF+TSIM</t>
  </si>
  <si>
    <t>TSI.2do</t>
  </si>
  <si>
    <t>TSI. (FEBRERO) Total de Suscripciones  a Internet (2do. Mes del trimestre) 
Incluye Internet fijo e Internet Móvil</t>
  </si>
  <si>
    <t>TSI.1er</t>
  </si>
  <si>
    <t xml:space="preserve">TSI. (ENERO) Total de Suscripciones  a Internet (1er. Mes del trimestre)
Incluye Internet fijo e Internet Móvil </t>
  </si>
  <si>
    <t>TSIBA</t>
  </si>
  <si>
    <t>TSIBA. Total de Suscripciones a Internet en banda ancha TSIBA = TSIBAF+TSIBAM</t>
  </si>
  <si>
    <t>SUSCRIPCIONES A TELEVISIÓN POR SUSCRIPCIÓN</t>
  </si>
  <si>
    <t>TSTV-3</t>
  </si>
  <si>
    <t>TSTV-2</t>
  </si>
  <si>
    <t>TSTV-1</t>
  </si>
  <si>
    <t>TRÁFICO
(Por Operador Confidencial 
Agregada Pública)</t>
  </si>
  <si>
    <t>TRTSI.9</t>
  </si>
  <si>
    <t>TRTSI.9.  Total Tráfico Telefónico Internacional Saliente 
TRTSI.9 = TRIS.4 +TRSM.5</t>
  </si>
  <si>
    <t>TRTEI.10</t>
  </si>
  <si>
    <t>TRTEI.10. Total Tráfico Telefónico Internacional Entrante 
TRTEI= TRIS.5 +TREMI.6</t>
  </si>
  <si>
    <t>Gigabytes</t>
  </si>
  <si>
    <t>TTI</t>
  </si>
  <si>
    <t>TTI. Tráfico Total de Internet  
TTI = TRIF + TRIM</t>
  </si>
  <si>
    <t>TTIMA</t>
  </si>
  <si>
    <t>TTIMA. Tráfico Total de Internet mayorista</t>
  </si>
  <si>
    <t>INGRESOS
(Por Operador Confidencial 
Agregada Pública)</t>
  </si>
  <si>
    <t>ITT</t>
  </si>
  <si>
    <t>ITT. Ingresos Totales de Telecomunicaciones
ITT = ITmi + ITOtr</t>
  </si>
  <si>
    <t>ITmi</t>
  </si>
  <si>
    <t>ITmi. Ingresos Totales por Servicios Minoristas
ITmi= ITTF + ITTM + ITAI + ITLD +  ITTVr</t>
  </si>
  <si>
    <t>ITAI</t>
  </si>
  <si>
    <t>ITAI. Ingresos Totales por Servicios de Internet
ITAI = ITAI1 + ITAI2 (int fijo+int móvil)</t>
  </si>
  <si>
    <t>ITOtr</t>
  </si>
  <si>
    <t>ITOtr. Otros Ingresos 
ITOtr = ITInst + ITma+ ITVAdisp+ ITotr1</t>
  </si>
  <si>
    <t>ITInst.</t>
  </si>
  <si>
    <t>ITInst. Ingresos por Instalación de Servicios de Telecomunicaciones</t>
  </si>
  <si>
    <t>ITInst.TF</t>
  </si>
  <si>
    <t>Inst. telefonía fija</t>
  </si>
  <si>
    <t>ITInst.IF</t>
  </si>
  <si>
    <t>Inst. Internet fijo</t>
  </si>
  <si>
    <t>ITInst.TV</t>
  </si>
  <si>
    <t>Inst. TV por Suscripción</t>
  </si>
  <si>
    <t>ITInst.Otr</t>
  </si>
  <si>
    <t>Otro</t>
  </si>
  <si>
    <t>ITma</t>
  </si>
  <si>
    <t>ITma. Ingresos Totales por Servicios Mayoristas</t>
  </si>
  <si>
    <t>Itma.j</t>
  </si>
  <si>
    <t>Interconexión fija y móvil</t>
  </si>
  <si>
    <t>Itma.k</t>
  </si>
  <si>
    <t>alquiler de circuitos</t>
  </si>
  <si>
    <t>Itma.l</t>
  </si>
  <si>
    <t xml:space="preserve"> transporte de datos </t>
  </si>
  <si>
    <t>Itma.m</t>
  </si>
  <si>
    <t>transmisión de datos</t>
  </si>
  <si>
    <t>ITVAdisp</t>
  </si>
  <si>
    <t>ITVAdisp. Ingresos Totales por Venta y Alquileres de Dispositivos de Telecomunicaciones</t>
  </si>
  <si>
    <t>ITVAdisp-v</t>
  </si>
  <si>
    <t>Ingresos por Venta dispositivos</t>
  </si>
  <si>
    <t>ITVAdisp-al</t>
  </si>
  <si>
    <t>Ingresos por Alquiler dispositivos</t>
  </si>
  <si>
    <t>ITotr1.</t>
  </si>
  <si>
    <t>ITotr1. Ingresos por Otros Conceptos</t>
  </si>
  <si>
    <r>
      <t xml:space="preserve">El cumplimiento de la obligación de entrega de la información ordenada mediante la Resolución No. 026-2021 es de interés público y sirve para el trazado de políticas públicas en el sector de las telecomunicaciones, por tanto su incumplimiento es pasible de ser sancionado. </t>
    </r>
    <r>
      <rPr>
        <b/>
        <sz val="11"/>
        <color rgb="FF0070C0"/>
        <rFont val="Calibri"/>
        <family val="2"/>
        <scheme val="minor"/>
      </rPr>
      <t xml:space="preserve">
Formulario Revisado 3/5/2022 </t>
    </r>
  </si>
  <si>
    <t>Acción ejecutada: Automatización llenado módulo de TV por suscripción en columna D celdas 12 a 14 enlazado a la pestaña del servicio.</t>
  </si>
  <si>
    <t>Formulario Revisado 12-5-2022</t>
  </si>
  <si>
    <t>Acción ejecutada: Corrección formula del indicador ITAI (ingresos totales por servicios de Internet:). Estaba tomando las celdas de ingresos de internet fijo más telefonía móvil (por error) y se rectificó adecuadamente para agregar los ingresos de internet móvil</t>
  </si>
  <si>
    <t>INDICADORES DE TELEFONÍA FIJA</t>
  </si>
  <si>
    <t>DESAGREGACIONES</t>
  </si>
  <si>
    <t>0.1 RESIDENCIAL</t>
  </si>
  <si>
    <t>0.2 NO RESIDENCIAL</t>
  </si>
  <si>
    <t>SUSCRIPCIONES CON DETALLE MENSUAL
(Información Pública)</t>
  </si>
  <si>
    <t>TFLT.3er</t>
  </si>
  <si>
    <t>TFLT. (MARZO) Líneas totales en operación de telefonía fija (3er. Mes del trimestre)      TFLT = TFt+ Tfip</t>
  </si>
  <si>
    <t>TFt.3er</t>
  </si>
  <si>
    <t>TFt. Líneas en Operación de Telefonía Fija Tradicional (3er. Mes del trimestre) 
TFt = R+nR</t>
  </si>
  <si>
    <t>Tfip.3er</t>
  </si>
  <si>
    <t>TFip. Líneas en Operación de Telefonía Fija VoIP (3er. Mes del trimestre) Tfip = R+nR</t>
  </si>
  <si>
    <t>TFLT.2do</t>
  </si>
  <si>
    <t>TFt.2do</t>
  </si>
  <si>
    <t>TFt. Líneas en Operación de Telefonía Fija Tradicional (2do. Mes del trimestre) TFt = R+nR</t>
  </si>
  <si>
    <t>Tfip.2do</t>
  </si>
  <si>
    <t>TFLT.1er</t>
  </si>
  <si>
    <t>TFLT. Líneas totales en operación de telefonía fija  (1er. mes del trimestre) TFLT = TFt+ Tfip</t>
  </si>
  <si>
    <t>TFt.1er</t>
  </si>
  <si>
    <t>TFt. Líneas en Operación de Telefonía Fija Tradicional (1er. mes del trimestre)  TFt = R+nR</t>
  </si>
  <si>
    <t>Tfip.1er</t>
  </si>
  <si>
    <t>TFip. Líneas en Operación de Telefonía Fija VoIP (1er. mes del trimestre) Tfip = R+nR</t>
  </si>
  <si>
    <t>TARIFAS
(Información Pública)</t>
  </si>
  <si>
    <t>PMTF1</t>
  </si>
  <si>
    <r>
      <t>PMTF1. Precio de Instalación de Telefonía Fija (promedio ponderado)</t>
    </r>
    <r>
      <rPr>
        <vertAlign val="superscript"/>
        <sz val="10"/>
        <color theme="1"/>
        <rFont val="Calibri"/>
        <family val="2"/>
        <scheme val="minor"/>
      </rPr>
      <t>1</t>
    </r>
  </si>
  <si>
    <t>PMTF2</t>
  </si>
  <si>
    <t>PMTF2. Precio Renta Plan Básico Mensual de Telefonía Fija (400 Min.)</t>
  </si>
  <si>
    <t>PMTF3</t>
  </si>
  <si>
    <t>PMTF3. Precio por Minuto de Comunicación de Telefonía Fija a Fija</t>
  </si>
  <si>
    <t>PMTF4</t>
  </si>
  <si>
    <t>PMTF4. Precio por Minuto de Comunicación de Telefonía Fija a móvil</t>
  </si>
  <si>
    <t>TRÁFICO 
(Por Operador Confidencial 
Agregada Pública)</t>
  </si>
  <si>
    <t>TRTF</t>
  </si>
  <si>
    <t xml:space="preserve">TRTF. Tráfico total de telefonía fija
TRTF= TRNS.1 + TRIS.4 + TRIE.5 </t>
  </si>
  <si>
    <t>TRNS.1</t>
  </si>
  <si>
    <t>TRNS.1. Tráfico Nacional Saliente de Telefonía Fija TRNS.1= TRNS.2 + TRNS.3</t>
  </si>
  <si>
    <t>TRNS.2</t>
  </si>
  <si>
    <t>TRNS.2. Tráfico Nacional Saliente de Telefonía Fija a Redes Fijas</t>
  </si>
  <si>
    <t>TRNS.3</t>
  </si>
  <si>
    <t>TRNS.3. Tráfico Nacional Saliente de Telefonía Fija a Redes Móviles</t>
  </si>
  <si>
    <t>TRIS.4</t>
  </si>
  <si>
    <t>TRIS.4. Tráfico Internacional Saliente de Telefonía Fija</t>
  </si>
  <si>
    <t>TRIE.5</t>
  </si>
  <si>
    <t>TRIE.5. Tráfico de Telefonía Fija Internacional Entrante</t>
  </si>
  <si>
    <t xml:space="preserve">INGRESOS 
(Por Operador Confidencial 
Agregada Pública) </t>
  </si>
  <si>
    <t>ITTF</t>
  </si>
  <si>
    <t>ITTF. Ingresos Totales por el Servicio de Telefonía Fija   ITTF=ITTF1+ITTF2</t>
  </si>
  <si>
    <t>ITTF1</t>
  </si>
  <si>
    <t>ITTF1. Ingresos Totales por Cargo Básico del Servicio de Telefonía Fija</t>
  </si>
  <si>
    <t>ITTF2</t>
  </si>
  <si>
    <t>ITTF2. Ingresos Totales por Llamadas del Servicio de Telefonía Fija
ITTF2= ITTF2a+ITTF2b</t>
  </si>
  <si>
    <t>ITTF2a</t>
  </si>
  <si>
    <t xml:space="preserve">ITTF2a. Ingresos Totales por Llamadas Nacionales del Servicio de Telefonía Fija  </t>
  </si>
  <si>
    <t>ITTF2b</t>
  </si>
  <si>
    <t>ITTF2b.  Ingresos Totales por Llamadas de Larga Distancia Internacional del Servicio de Telefonía Fija</t>
  </si>
  <si>
    <r>
      <rPr>
        <vertAlign val="superscript"/>
        <sz val="8"/>
        <color theme="1"/>
        <rFont val="Arial"/>
        <family val="2"/>
      </rPr>
      <t>1</t>
    </r>
    <r>
      <rPr>
        <sz val="8"/>
        <color theme="1"/>
        <rFont val="Arial"/>
        <family val="2"/>
      </rPr>
      <t xml:space="preserve">Promedio Ponderado: </t>
    </r>
    <r>
      <rPr>
        <sz val="8"/>
        <color theme="1"/>
        <rFont val="Cambria Math"/>
        <family val="1"/>
      </rPr>
      <t>i=1nciRi donde: ci=Número de suscripciones en Operación en la  categoría o Plan iTotal de suscripciones en OperaciónRi = Tarifa mensual de la categoría o plan i</t>
    </r>
  </si>
  <si>
    <t>INDICADORES DE TELEFONÍA MÓVIL</t>
  </si>
  <si>
    <t>1.0 PREPAGO</t>
  </si>
  <si>
    <t>2.0 POSPAGO</t>
  </si>
  <si>
    <t>SUSCRIPCIONES
(Información Pública)</t>
  </si>
  <si>
    <t>TMLT.3er</t>
  </si>
  <si>
    <t>TMLT. Líneas totales en operación de telefonía móvil (3er. Mes del trimestre) TMLT = TM1 + TM2</t>
  </si>
  <si>
    <t xml:space="preserve">TM1. Líneas en operación de telefonía móvil PREPAGO (3er. Mes del trimestre) </t>
  </si>
  <si>
    <t xml:space="preserve">TM2. Líneas en operación de telefonía móvil POSPAGO (3er. Mes del trimestre) </t>
  </si>
  <si>
    <t>0.1</t>
  </si>
  <si>
    <t>Residencial / Particular</t>
  </si>
  <si>
    <t>0.1.1</t>
  </si>
  <si>
    <t>Masculino</t>
  </si>
  <si>
    <t>0.1.2</t>
  </si>
  <si>
    <t>Femenino</t>
  </si>
  <si>
    <t>0.2</t>
  </si>
  <si>
    <t>No Residencial / Organizacional</t>
  </si>
  <si>
    <t>TMLT.2do</t>
  </si>
  <si>
    <t>TMLT. Líneas totales en operación de telefonía móvil (2do. Mes del trimestre) TMLT = TM1 + TM2</t>
  </si>
  <si>
    <t xml:space="preserve">TM1. Líneas en operación de telefonía móvil PREPAGO (2do. Mes del trimestre) </t>
  </si>
  <si>
    <t>TM2. Líneas en operación de telefonía móvil POSPAGO (2do. Mes del trimestre)</t>
  </si>
  <si>
    <t>TMLT.1er</t>
  </si>
  <si>
    <t>TMLT. Líneas totales en operación de telefonía móvil (1er. mes del trimestre) TMLT = TM1 + TM2</t>
  </si>
  <si>
    <t xml:space="preserve">TM1. Líneas en operación de telefonía móvil PREPAGO (1er. mes del trimestre) </t>
  </si>
  <si>
    <t>TM2. Líneas en operación de telefonía móvil POSPAGO (1er. mes del trimestre)</t>
  </si>
  <si>
    <t>TARIFAS 
(Información Pública)</t>
  </si>
  <si>
    <t>PMTM1.03
 PMTM2.03</t>
  </si>
  <si>
    <t>PMTM1. / PMTM2. Precio por Minuto de Telefonía Móvil (0.3 ON NET)</t>
  </si>
  <si>
    <t>PMTM1.04
 PMTM2.04</t>
  </si>
  <si>
    <t>PMTM1. / PMTM2.Precio por Minuto de Telefonía Móvil (0.4 OFF NET)</t>
  </si>
  <si>
    <t>PMTM3</t>
  </si>
  <si>
    <t xml:space="preserve">PMTM3. Precio paquete bajo consumo telefonía móvil pospago </t>
  </si>
  <si>
    <t>0.3</t>
  </si>
  <si>
    <t>PMTM4. Precio de Mensajes SMS Enviados Dentro de la Red (ON NET)</t>
  </si>
  <si>
    <t>0.4</t>
  </si>
  <si>
    <t>PMTM5. Precio de Mensajes SMS Enviados Fuera de la Red (OFF NET)</t>
  </si>
  <si>
    <t>ITTM</t>
  </si>
  <si>
    <t>ITTM. Ingresos Totales por el Servicio de Telefonía Móvil
ITTM=ITTM1 + ITTM2 + ITTM3+ ITTM4 + ITTM5</t>
  </si>
  <si>
    <t>ITTM1</t>
  </si>
  <si>
    <t>ITTM1. Ingresos Totales por Cargo Básico del Servicio de Telefonía Móvil</t>
  </si>
  <si>
    <t>Pospago</t>
  </si>
  <si>
    <t>Control o híbridos</t>
  </si>
  <si>
    <t>ITTM2</t>
  </si>
  <si>
    <r>
      <t>ITTM2. Ingresos Totales por Llamadas del Servicio de Telefonía Móvil</t>
    </r>
    <r>
      <rPr>
        <b/>
        <sz val="10"/>
        <color theme="1"/>
        <rFont val="Calibri"/>
        <family val="2"/>
        <scheme val="minor"/>
      </rPr>
      <t xml:space="preserve"> 
</t>
    </r>
    <r>
      <rPr>
        <sz val="10"/>
        <color theme="1"/>
        <rFont val="Calibri"/>
        <family val="2"/>
        <scheme val="minor"/>
      </rPr>
      <t>ITTM2= ITTM2a + ITTM2b</t>
    </r>
  </si>
  <si>
    <t>ITTM2a 
4.0</t>
  </si>
  <si>
    <t>ITTM2a. Ingresos Totales por Llamadas Nacionales del Servicio de Telefonía Móvil</t>
  </si>
  <si>
    <t>ITTM2b 
5.0</t>
  </si>
  <si>
    <t>ITTM2b. Ingresos Totales por Llamadas de Larga Distancia Internacional del Servicio de Telefonía Móvil</t>
  </si>
  <si>
    <t>ITTM3</t>
  </si>
  <si>
    <t>ITTM3. Ingresos Totales por SMS del Servicio de Telefonía Móvil</t>
  </si>
  <si>
    <t>ITTM4 
0.05</t>
  </si>
  <si>
    <t>ITTM4. Ingresos Totales por Servicios de Telefonía Itinerante (Roaming)</t>
  </si>
  <si>
    <t>ITTM5</t>
  </si>
  <si>
    <t>ITTM5.  Ingresos Totales por Servicios de Datos utilizando las Redes Móviles Celulares</t>
  </si>
  <si>
    <t>TRTM.</t>
  </si>
  <si>
    <t>TRTM. Tráfico total de telefonía móvil
TRTM = TRNM.1 +TRSM.4+ TRSM.5+ TREMI.6</t>
  </si>
  <si>
    <t>TRNM.1 4.04</t>
  </si>
  <si>
    <t>TRNM.1 Tráfico Nacional Saliente de Telefonía Móvil Hacia Redes Móviles TRNM.1= TRSM.2 +TRSM.3</t>
  </si>
  <si>
    <t>TRSM.2. 4.34</t>
  </si>
  <si>
    <t>TRSM.2. Tráfico Saliente de la Red de Telefonía Móvil hacia la misma Red Móvil (ON NET)</t>
  </si>
  <si>
    <t>TRSM.3 4.44</t>
  </si>
  <si>
    <t>TRSM.3. Tráfico Saliente de la Red de Telefonía Móvil hacia Otras Redes de Telefonía Móvil (OFF NET)</t>
  </si>
  <si>
    <t>TRSM.4 4.04</t>
  </si>
  <si>
    <t>TRSM.4. Tráfico Saliente de la Red de Telefonía Móvil hacia las Redes de Telefonía Fija</t>
  </si>
  <si>
    <t>TRSM.5 5.04</t>
  </si>
  <si>
    <t>TRSM.5. Tráfico Saliente de la Red de Telefonía Móvil hacia las Redes Internacionales</t>
  </si>
  <si>
    <t>TREMI.6 5.03</t>
  </si>
  <si>
    <t>TREMI.6. Tráfico Entrante a las Redes de Telefonía Móvil desde las Redes Internacionales</t>
  </si>
  <si>
    <t>TRIR.7 
0.05</t>
  </si>
  <si>
    <t>TRIR.7. Tráfico Itinerante (Roaming)</t>
  </si>
  <si>
    <t>NSMS 
0.04</t>
  </si>
  <si>
    <t>NSMS. Número de SMS enviados</t>
  </si>
  <si>
    <t>NSMS 
4.04</t>
  </si>
  <si>
    <t>SMS enviados a destinos nacionales</t>
  </si>
  <si>
    <t>NSMS 
5.04</t>
  </si>
  <si>
    <t>SMS enviados a destinos internacionales</t>
  </si>
  <si>
    <t>INDICADORES DE INTERNET FIJO</t>
  </si>
  <si>
    <t>ACCESO A  INTERNET</t>
  </si>
  <si>
    <t>TSIF</t>
  </si>
  <si>
    <t>TSIF. Suscripciones a Internet Fijo</t>
  </si>
  <si>
    <t>0.07</t>
  </si>
  <si>
    <t>TSIF_0.06_Cable Módem</t>
  </si>
  <si>
    <t>TSIF_0.07_xDSL</t>
  </si>
  <si>
    <t>TSIF_0.08_Fibra Óptica (FTTX)</t>
  </si>
  <si>
    <t>TSIF_0.09_WiMax o Microondas</t>
  </si>
  <si>
    <t>TSIF_0.010_Enlaces Satelitales</t>
  </si>
  <si>
    <t>TSIF_0.011_Otras Tecnologías</t>
  </si>
  <si>
    <t>TSID-0.012</t>
  </si>
  <si>
    <t>TSID. Total de Suscripciones a Internet Dedicado</t>
  </si>
  <si>
    <t>SUSCRIPCIONES DE ACCESO A INTERNET POR VELOCIDAD CONTRATADA
(Información Pública)</t>
  </si>
  <si>
    <t>TSIF_velocidad</t>
  </si>
  <si>
    <t>TSIF. Suscripciones a Internet Fijo_velocidad</t>
  </si>
  <si>
    <t>TSIF_0.13_&lt;2Mbit/s</t>
  </si>
  <si>
    <t>TSIF_0.14_2Mbit/s a &lt; 4Mbit/s</t>
  </si>
  <si>
    <t>TSIF_0.15_4Mbit/s a &lt; 10Mbit/s</t>
  </si>
  <si>
    <t>TSIF_0.16_10Mbit/s a &lt; 30Mbit/s</t>
  </si>
  <si>
    <t>TSIF_0.17_30Mbit/s a &lt; 100Mbit/s</t>
  </si>
  <si>
    <t>TSIF_0.18_ ≥ 100Mbit/s</t>
  </si>
  <si>
    <t>TSIBAF</t>
  </si>
  <si>
    <t>TSIBAF. Total de  Suscripciones a Internet en banda ancha Fija</t>
  </si>
  <si>
    <t>PMBAF</t>
  </si>
  <si>
    <t>0.013+0.014</t>
  </si>
  <si>
    <t>4Mbit/s a &lt; 10Mbit/s</t>
  </si>
  <si>
    <t>10Mbit/s a &lt; 30Mbit/s</t>
  </si>
  <si>
    <t>30Mbit/s a &lt; 100Mbit/s</t>
  </si>
  <si>
    <t>100Mbit/s o mayor</t>
  </si>
  <si>
    <t>TRIF</t>
  </si>
  <si>
    <t>TRIF.Tráfico Internet Fijo</t>
  </si>
  <si>
    <t>0.06</t>
  </si>
  <si>
    <t>TRIF-0.06-Cable Módem</t>
  </si>
  <si>
    <t>TRIF-0.07-xDSL</t>
  </si>
  <si>
    <t>TRIF-0.08-Fibra Óptica (FTTX)</t>
  </si>
  <si>
    <t>TRIF-0.09-WiMax o Microondas</t>
  </si>
  <si>
    <t>TRIF-0.010-Enlaces Satelitales</t>
  </si>
  <si>
    <t>TRIF-0.011-Otras Tecnologías</t>
  </si>
  <si>
    <t>TRIF-012-Internet Dedicado</t>
  </si>
  <si>
    <t>TRIF_velocidad</t>
  </si>
  <si>
    <t>TRIF.Tráfico Internet Fijo_velocidad</t>
  </si>
  <si>
    <t>TRIF_0.13_&lt;2Mbit/s</t>
  </si>
  <si>
    <t>TRIF_0.14_2Mbit/s a &lt; 4Mbit/s</t>
  </si>
  <si>
    <t>TRIF_0.15_4Mbit/s a &lt; 10Mbit/s</t>
  </si>
  <si>
    <t>TRIF_0.16_10Mbit/s a &lt; 30Mbit/s</t>
  </si>
  <si>
    <t>TRIF_0.17_30Mbit/s a &lt; 100Mbit/s</t>
  </si>
  <si>
    <t>TRIF_0.18_ ≥ 100Mbit/s</t>
  </si>
  <si>
    <t>INGRESOS 
(Por Operador Confidencial 
Agregada Pública)</t>
  </si>
  <si>
    <t>ITAI1</t>
  </si>
  <si>
    <t>ITAI1. Ingresos Totales por Servicios de internet Fijo ITAI1= ITAIr + ITAInr</t>
  </si>
  <si>
    <t>Cable Módem</t>
  </si>
  <si>
    <t>xDSL</t>
  </si>
  <si>
    <t>Fibra Óptica (FTTX)</t>
  </si>
  <si>
    <t>WiMax o Microondas</t>
  </si>
  <si>
    <t>Enlaces Satelitales</t>
  </si>
  <si>
    <t>Otras Tecnologías</t>
  </si>
  <si>
    <t>ITLD-0.012</t>
  </si>
  <si>
    <t>ITLD. Ingresos Totales por Suministro de Líneas Dedicadas</t>
  </si>
  <si>
    <t>6.0</t>
  </si>
  <si>
    <t xml:space="preserve">Por Servicios de Internet en Banda ancha </t>
  </si>
  <si>
    <t>7.0</t>
  </si>
  <si>
    <t>Por Servicios de Internet en Banda Estrecha (velocidad baja y media)</t>
  </si>
  <si>
    <r>
      <rPr>
        <vertAlign val="superscript"/>
        <sz val="8"/>
        <color theme="1"/>
        <rFont val="Arial"/>
        <family val="2"/>
      </rPr>
      <t>2</t>
    </r>
    <r>
      <rPr>
        <sz val="8"/>
        <color theme="1"/>
        <rFont val="Arial"/>
        <family val="2"/>
      </rPr>
      <t xml:space="preserve">Promedio Ponderado: </t>
    </r>
    <r>
      <rPr>
        <sz val="8"/>
        <color theme="1"/>
        <rFont val="Cambria Math"/>
        <family val="1"/>
      </rPr>
      <t>i=1nciRi donde: ci=Número de suscripciones en Operación en la categoría o Plan iTotal de suscripciones en OperaciónRi = Tarifa mensual de la categoría o plan i</t>
    </r>
  </si>
  <si>
    <t>INDICADORES DE INTERNET MÓVIL</t>
  </si>
  <si>
    <t>TSIM</t>
  </si>
  <si>
    <t>TSIM. Total   de Suscripciones a Internet Móvil TSIM= TSIM1+TSIM2</t>
  </si>
  <si>
    <t>Notas: NO PODEMOS DISTRIBUIR EL TRAFICO DE INTERNET MOVIL EN RESIDENCIAL Y NO RESIDENCIAL.  E32 Y E 33.</t>
  </si>
  <si>
    <t>0.01</t>
  </si>
  <si>
    <t>0.02</t>
  </si>
  <si>
    <t>TSIM1</t>
  </si>
  <si>
    <t>TSIM1. Suscripciones a Internet móvil voz y data</t>
  </si>
  <si>
    <t>TSIM2</t>
  </si>
  <si>
    <t>TSIM2. Suscripciones a Internet móvil Solo data</t>
  </si>
  <si>
    <t>TSIBAM</t>
  </si>
  <si>
    <t>TSIBAM. Total de   Suscripciones a Internet en banda ancha móvil</t>
  </si>
  <si>
    <t>TSIM2M</t>
  </si>
  <si>
    <t>TSIM2M. Total de  Suscripciones de Datos M2M</t>
  </si>
  <si>
    <t>CONEXIONES
(Información Pública)</t>
  </si>
  <si>
    <t>TCIMx</t>
  </si>
  <si>
    <t>TCIMx. Conexiones de Acceso Internet móvil por tecnología de acceso (3er. Mes del trimestre) TCIMx= TCIMx.a + TCIMx.b + TCIMx.c + TCIMx.d</t>
  </si>
  <si>
    <t>TCIMx.a</t>
  </si>
  <si>
    <t>TCIMx.a: Tecnología 2G:</t>
  </si>
  <si>
    <t>TCIMx.b</t>
  </si>
  <si>
    <t>TCIMx.b: Tecnología IMT-2000 (3G)</t>
  </si>
  <si>
    <t>TCIMx.c</t>
  </si>
  <si>
    <t>TCIMx.c: Tecnología IMT Advanced (4G)</t>
  </si>
  <si>
    <t>TCIMx.d</t>
  </si>
  <si>
    <t>TCIMx.d: Otras tecnologías móviles</t>
  </si>
  <si>
    <t>TCIMx. Conexiones de Acceso Internet móvil por tecnología de acceso (2do. Mes del trimestre) TCIMx= TCIMx.a + TCIMx.b + TCIMx.c + TCIMx.d</t>
  </si>
  <si>
    <t>TCIMx. Conexiones de Acceso Internet móvil por tecnología de acceso (1er. Mes del trimestre) TCIMx= TCIMx.a + TCIMx.b + TCIMx.c + TCIMx.d</t>
  </si>
  <si>
    <t>TRIM</t>
  </si>
  <si>
    <t>TRIM. Tráfico Internet Móvil</t>
  </si>
  <si>
    <t>TRIM_tecnología</t>
  </si>
  <si>
    <t>TRIM. Tráfico Internet Móvil_tecnología</t>
  </si>
  <si>
    <t>TRIM.a</t>
  </si>
  <si>
    <t>a: Tecnología 2G:</t>
  </si>
  <si>
    <t>TRIM.b</t>
  </si>
  <si>
    <t>b: Tecnología IMT-2000 (3G)</t>
  </si>
  <si>
    <t>TRIM.c</t>
  </si>
  <si>
    <t>c: Tecnología IMT Advanced (4G)</t>
  </si>
  <si>
    <t>TRIM.d</t>
  </si>
  <si>
    <t>d: Otras tecnologías móviles</t>
  </si>
  <si>
    <t>TIR.BA</t>
  </si>
  <si>
    <t>TIR.BA. Tráfico Internet Roaming Móvil</t>
  </si>
  <si>
    <t>TTM2M</t>
  </si>
  <si>
    <t>TTM2M. Tráfico Total de Datos M2M</t>
  </si>
  <si>
    <t>ITAI2</t>
  </si>
  <si>
    <t>ITAI2. Ingresos Totales por Servicios de internet Móvil</t>
  </si>
  <si>
    <t>PMBAM</t>
  </si>
  <si>
    <t>PMBAM. Renta Mensual Acceso a Internet de Banda Ancha Móvil Plan Básico 3 GB</t>
  </si>
  <si>
    <t>Plan 10 GB</t>
  </si>
  <si>
    <t>Plan 30+ GB</t>
  </si>
  <si>
    <r>
      <t xml:space="preserve">El cumplimiento de la obligación de entrega de la información ordenada mediante la Resolución No. 026-2021 es de interés público y sirve para el trazado de políticas públicas en el sector de las telecomunicaciones, por tanto su incumplimiento es pasible de ser sancionado. 
</t>
    </r>
    <r>
      <rPr>
        <b/>
        <u/>
        <sz val="11"/>
        <color rgb="FF0070C0"/>
        <rFont val="Calibri"/>
        <family val="2"/>
        <scheme val="minor"/>
      </rPr>
      <t xml:space="preserve">Formulario Revisado 3/5/2022 </t>
    </r>
  </si>
  <si>
    <t>Acción ejecutada: Rectificación de parámetro de validación en módulo de tráfico, columnas F-G celdas 34 a 38.</t>
  </si>
  <si>
    <t>INDICADORES DE TELEVISIÓN POR SUSCRIPCIÓN</t>
  </si>
  <si>
    <t>TECNOLOGIAS</t>
  </si>
  <si>
    <t>SEGMENTO</t>
  </si>
  <si>
    <t>CABLE</t>
  </si>
  <si>
    <t>IPTV</t>
  </si>
  <si>
    <t xml:space="preserve">SATÉLITE O INALÁMBRICA </t>
  </si>
  <si>
    <t xml:space="preserve">OTRAS TECNOLOGÍAS </t>
  </si>
  <si>
    <t>Total</t>
  </si>
  <si>
    <t>RESIDENCIAL</t>
  </si>
  <si>
    <t>NO RESIDENCIAL</t>
  </si>
  <si>
    <t>TSTV. Total de suscripciones de televisión por suscripción (3er. Mes del trimestre)
TSTV= TVXC+TVSAT+IPTV</t>
  </si>
  <si>
    <t>TSTV. Total de suscripciones de televisión por suscripción (2do. Mes del trimestre)
TSTV= TVXC+TVSAT+IPTV</t>
  </si>
  <si>
    <t>TSTV. Total de suscripciones de televisión por suscripción (1er. Mes del trimestre)
TSTV= TVXC+TVSAT+IPTV</t>
  </si>
  <si>
    <t>ITTVr</t>
  </si>
  <si>
    <t>ITTVr. Ingresos Totales por Servicios de Televisión Restringida o por Suscripción</t>
  </si>
  <si>
    <t>PMTV</t>
  </si>
  <si>
    <t>PMTV. Renta Mensual Suscripciones a TV por paga plan básico (Mínimo 100 canales)</t>
  </si>
  <si>
    <r>
      <t xml:space="preserve">El cumplimiento de la obligación de entrega de la información ordenada mediante la Resolución No. 026-2021 es de interés público y sirve para el trazado de políticas públicas en el sector de las telecomunicaciones, por tanto su incumplimiento es pasible de ser sancionado. 
</t>
    </r>
    <r>
      <rPr>
        <b/>
        <sz val="11"/>
        <color rgb="FF0070C0"/>
        <rFont val="Calibri"/>
        <family val="2"/>
        <scheme val="minor"/>
      </rPr>
      <t xml:space="preserve">Formulario Revisado 3/5/2022 </t>
    </r>
  </si>
  <si>
    <t>Acción ejecutada: Decimales agregados en columna J celda 8.</t>
  </si>
  <si>
    <t>SERVICIOS</t>
  </si>
  <si>
    <t>TIPO DE PRESTADORA</t>
  </si>
  <si>
    <t>ALCANCE</t>
  </si>
  <si>
    <t>TFLT. Líneas totales en operación de telefonía fija (3er. Mes del trimestre)      TFLT = TFt+ Tfip</t>
  </si>
  <si>
    <t>TSI. Total de Suscripciones  a Internet (3er. Mes del trimestre) TCI= TCID+TCIF+TCIM</t>
  </si>
  <si>
    <t>TSI. Total de Suscripciones  a Internet (3er. Mes del trimestre) TSI= TSID+TSIF+TSIM</t>
  </si>
  <si>
    <t>CONCESIONARIA</t>
  </si>
  <si>
    <t>DISTRITO NACIONAL</t>
  </si>
  <si>
    <t>MENSUAL</t>
  </si>
  <si>
    <t>SEMESTRAL</t>
  </si>
  <si>
    <t>ANUAL</t>
  </si>
  <si>
    <t>TCIMx. (MARZO) Conexiones de Acceso Internet móvil por tecnología de acceso TCIMx= TCIMx.a + TCIMx.b + TCIMx.c + TCIMx.d</t>
  </si>
  <si>
    <t>TMLT. (MARZO) Líneas totales en operación de telefonía móvil (3er. Mes del trimestre) TMLT = TM1 + TM2</t>
  </si>
  <si>
    <t>TSTV. (MARZO) Total de suscripciones de televisión por suscripción (3er. Mes del trimestre)
TSTV= TVXC+TVSAT+IPTV</t>
  </si>
  <si>
    <t>Líneas telefónicas totales MARZO en operación (3er. Mes del trimestre) Tel. fija+ Tel. móvil</t>
  </si>
  <si>
    <t>TSI. (MARZO) Total de Suscripciones  a Internet (3er. Mes del trimestre) TCI= TCID+TCIF+TCIM</t>
  </si>
  <si>
    <t>REVENTA</t>
  </si>
  <si>
    <t>AZUA</t>
  </si>
  <si>
    <t>SANTO DOMINGO DE GUZMÁN</t>
  </si>
  <si>
    <t>ENERO</t>
  </si>
  <si>
    <t>E-J</t>
  </si>
  <si>
    <t>TCIMx. (JUNIO) Conexiones de Acceso Internet móvil por tecnología de acceso  TCIMx= TCIMx.a + TCIMx.b + TCIMx.c + TCIMx.d</t>
  </si>
  <si>
    <t>TMLT. (JUNIO) Líneas totales en operación de telefonía móvil (3er. Mes del trimestre) TMLT = TM1 + TM2</t>
  </si>
  <si>
    <t>TFLT. (JUNIO) Líneas totales en operación de telefonía fija (3er. Mes del trimestre)      TFLT = TFt+ Tfip</t>
  </si>
  <si>
    <t>TSTV. (JUNIO) Total de suscripciones de televisión por suscripción (3er. Mes del trimestre)
TSTV= TVXC+TVSAT+IPTV</t>
  </si>
  <si>
    <t>Líneas telefónicas totales JUNIO en operación (3er. Mes del trimestre) Tel. fija+ Tel. móvil</t>
  </si>
  <si>
    <t>TSI. (JUNIO) Total de Suscripciones  a Internet (3er. Mes del trimestre) TCI= TCID+TCIF+TCIM</t>
  </si>
  <si>
    <t>TSI. (JUNIO) Total de Suscripciones  a Internet (3er. Mes del trimestre) TSI= TSID+TSIF+TSIM</t>
  </si>
  <si>
    <t>CLARO</t>
  </si>
  <si>
    <t>BAORUCO</t>
  </si>
  <si>
    <t>FEBRERO</t>
  </si>
  <si>
    <t>A-J</t>
  </si>
  <si>
    <t>J-D</t>
  </si>
  <si>
    <t>TCIMx. (SEPTIEMBRE) Conexiones de Acceso Internet móvil por tecnología de acceso  TCIMx= TCIMx.a + TCIMx.b + TCIMx.c + TCIMx.d</t>
  </si>
  <si>
    <t>TMLT. (SEPTIEMBRE) Líneas totales en operación de telefonía móvil (3er. Mes del trimestre) TMLT = TM1 + TM2</t>
  </si>
  <si>
    <t>TFLT. (SEPTIEMBRE) Líneas totales en operación de telefonía fija (3er. Mes del trimestre)      TFLT = TFt+ Tfip</t>
  </si>
  <si>
    <t>TSTV. (SEPTIEMBRE) Total de suscripciones de televisión por suscripción (3er. Mes del trimestre)
TSTV= TVXC+TVSAT+IPTV</t>
  </si>
  <si>
    <t>Líneas telefónicas totales SEPTIEMBRE en operación (3er. Mes del trimestre) Tel. fija+ Tel. móvil</t>
  </si>
  <si>
    <t>TSI. (SEPTIEMBRE) Total de Suscripciones  a Internet (3er. Mes del trimestre) TCI= TCID+TCIF+TCIM</t>
  </si>
  <si>
    <t>TSI. (SEPTIEMBRE) Total de Suscripciones  a Internet (3er. Mes del trimestre) TSI= TSID+TSIF+TSIM</t>
  </si>
  <si>
    <t>INTERNET MÓVIL</t>
  </si>
  <si>
    <t>ALTICE</t>
  </si>
  <si>
    <t>BARAHONA</t>
  </si>
  <si>
    <t>MARZO</t>
  </si>
  <si>
    <t>J-S</t>
  </si>
  <si>
    <t>TCIMx. (DICIEMBRE) Conexiones de Acceso Internet móvil por tecnología de acceso TCIMx= TCIMx.a + TCIMx.b + TCIMx.c + TCIMx.d</t>
  </si>
  <si>
    <t>TMLT. (DICIEMBRE) Líneas totales en operación de telefonía móvil (3er. Mes del trimestre) TMLT = TM1 + TM2</t>
  </si>
  <si>
    <t>TFLT. (DICIEMBRE) Líneas totales en operación de telefonía fija (3er. Mes del trimestre)      TFLT = TFt+ Tfip</t>
  </si>
  <si>
    <t>TSTV. (DICIEMBRE) Total de suscripciones de televisión por suscripción (3er. Mes del trimestre)
TSTV= TVXC+TVSAT+IPTV</t>
  </si>
  <si>
    <t>Líneas telefónicas totales DICIEMBRE en operación (3er. Mes del trimestre) Tel. fija+ Tel. móvil</t>
  </si>
  <si>
    <t>TSI. (DICIEMBRE) Total de Suscripciones  a Internet (3er. Mes del trimestre) TCI= TCID+TCIF+TCIM</t>
  </si>
  <si>
    <t>TSI. (DICIEMBRE) Total de Suscripciones  a Internet (3er. Mes del trimestre) TSI= TSID+TSIF+TSIM</t>
  </si>
  <si>
    <t>TELEVISIÓN POR SUSCRIPCIÓN</t>
  </si>
  <si>
    <t>TRILOGY</t>
  </si>
  <si>
    <t>DAJABÓN</t>
  </si>
  <si>
    <t>LAS CHARCAS</t>
  </si>
  <si>
    <t>ABRIL</t>
  </si>
  <si>
    <t>O-D</t>
  </si>
  <si>
    <t>TSI. Total de Suscripciones  a Internet (2do. Mes del trimestre) TCI= TCID+TCIF+TCIM</t>
  </si>
  <si>
    <t>TSI. Total de Suscripciones  a Internet (2do. Mes del trimestre) 
Incluye Internet fijo e Internet Móvil</t>
  </si>
  <si>
    <t>SERVICIOS PORTADORES</t>
  </si>
  <si>
    <t>WIND</t>
  </si>
  <si>
    <t>DUARTE</t>
  </si>
  <si>
    <t>LAS YAYAS DE VIAJAMA</t>
  </si>
  <si>
    <t>MAYO</t>
  </si>
  <si>
    <t>TCIMx. (FEBRERO) Conexiones de Acceso Internet móvil por tecnología de acceso  TCIMx= TCIMx.a + TCIMx.b + TCIMx.c + TCIMx.d</t>
  </si>
  <si>
    <t>TMLT. (FEBRERO) Líneas totales en operación de telefonía móvil (2do. Mes del trimestre) TMLT = TM1 + TM2</t>
  </si>
  <si>
    <t>TFt. (MARZO) Líneas en Operación de Telefonía Fija Tradicional (3er. Mes del trimestre) 
TFt = R+nR</t>
  </si>
  <si>
    <t>TSTV. (FEBRERO) Total de suscripciones de televisión por suscripción (2do. Mes del trimestre)
TSTV= TVXC+TVSAT+IPTV</t>
  </si>
  <si>
    <t>Líneas telefónicas totales FEBRERO en operación (Mes 2) Tel. fija+ Tel. móvil</t>
  </si>
  <si>
    <t>TSI. (FEBRERO) Total de Suscripciones  a Internet (2do. Mes del trimestre) TCI= TCID+TCIF+TCIM</t>
  </si>
  <si>
    <t>VALOR AGREGADO</t>
  </si>
  <si>
    <t>ELÍAS PIÑA</t>
  </si>
  <si>
    <t>PADRE LAS CASAS</t>
  </si>
  <si>
    <t xml:space="preserve">JUNIO </t>
  </si>
  <si>
    <t>TSID_012_Internet Dedicado</t>
  </si>
  <si>
    <t>TCIMx. (MAYO) Conexiones de Acceso Internet móvil por tecnología de acceso  TCIMx= TCIMx.a + TCIMx.b + TCIMx.c + TCIMx.d</t>
  </si>
  <si>
    <t>TMLT. (MAYO) Líneas totales en operación de telefonía móvil (2do. Mes del trimestre) TMLT = TM1 + TM2</t>
  </si>
  <si>
    <t>TFt. (JUNIO) Líneas en Operación de Telefonía Fija Tradicional (3er. Mes del trimestre) 
TFt = R+nR</t>
  </si>
  <si>
    <t>TSTV. (MAYO) Total de suscripciones de televisión por suscripción (2do. Mes del trimestre)
TSTV= TVXC+TVSAT+IPTV</t>
  </si>
  <si>
    <t>Líneas telefónicas totales MAYO en operación (Mes 2) Tel. fija+ Tel. móvil</t>
  </si>
  <si>
    <t>TSI. (MAYO) Total de Suscripciones  a Internet (2do. Mes del trimestre) TCI= TCID+TCIF+TCIM</t>
  </si>
  <si>
    <t>TSI. (MAYO) Total de Suscripciones  a Internet (2do. Mes del trimestre) 
Incluye Internet fijo e Internet Móvil</t>
  </si>
  <si>
    <t>DECLARACIÓN DE VERACIDAD DE LA INFORMACIÓN</t>
  </si>
  <si>
    <t xml:space="preserve">EL SEIBO </t>
  </si>
  <si>
    <t>PERALTA</t>
  </si>
  <si>
    <t>JULIO</t>
  </si>
  <si>
    <t>TCIMx. (AGOSTO) Conexiones de Acceso Internet móvil por tecnología de acceso  TCIMx= TCIMx.a + TCIMx.b + TCIMx.c + TCIMx.d</t>
  </si>
  <si>
    <t>TMLT. (AGOSTO) Líneas totales en operación de telefonía móvil (2do. Mes del trimestre) TMLT = TM1 + TM2</t>
  </si>
  <si>
    <t>TFt.  (SEPTIEMBRE) Líneas en Operación de Telefonía Fija Tradicional (3er. Mes del trimestre) 
TFt = R+nR</t>
  </si>
  <si>
    <t>TSTV. (AGOSTO) Total de suscripciones de televisión por suscripción (2do. Mes del trimestre)
TSTV= TVXC+TVSAT+IPTV</t>
  </si>
  <si>
    <t>Líneas telefónicas totales AGOSTO en operación (Mes 2) Tel. fija+ Tel. móvil</t>
  </si>
  <si>
    <t>TSI. (AGOSTO) Total de Suscripciones  a Internet (2do. Mes del trimestre) TCI= TCID+TCIF+TCIM</t>
  </si>
  <si>
    <t>TSI. (AGOSTO) Total de Suscripciones  a Internet (2do. Mes del trimestre) 
Incluye Internet fijo e Internet Móvil</t>
  </si>
  <si>
    <t>X</t>
  </si>
  <si>
    <t>ESPAILLAT</t>
  </si>
  <si>
    <t>SABANA YEGUA</t>
  </si>
  <si>
    <t>AGOSTO</t>
  </si>
  <si>
    <t>TCIMx. (NOVIEMBRE) Conexiones de Acceso Internet móvil por tecnología de acceso  TCIMx= TCIMx.a + TCIMx.b + TCIMx.c + TCIMx.d</t>
  </si>
  <si>
    <t>TMLT. (NOVIEMBRE) Líneas totales en operación de telefonía móvil (2do. Mes del trimestre) TMLT = TM1 + TM2</t>
  </si>
  <si>
    <t>TFt. (DICIEMBRE) Líneas en Operación de Telefonía Fija Tradicional (3er. Mes del trimestre) 
TFt = R+nR</t>
  </si>
  <si>
    <t>TSTV. (NOVIEMBRE) Total de suscripciones de televisión por suscripción (2do. Mes del trimestre)
TSTV= TVXC+TVSAT+IPTV</t>
  </si>
  <si>
    <t>Líneas telefónicas totales NOVIEMBRE en operación (Mes 2) Tel. fija+ Tel. móvil</t>
  </si>
  <si>
    <t>TSI. (NOVIEMBRE) Total de Suscripciones  a Internet (2do. Mes del trimestre) TCI= TCID+TCIF+TCIM</t>
  </si>
  <si>
    <t xml:space="preserve">TSI. (NOVIEMBRE) Total de Suscripciones  a Internet (2do. Mes del trimestre)
Incluye Internet fijo e Internet Móvil </t>
  </si>
  <si>
    <t xml:space="preserve">HATO MAYOR </t>
  </si>
  <si>
    <t>PUEBLO VIEJO</t>
  </si>
  <si>
    <t>SEPTIEMBRE</t>
  </si>
  <si>
    <t>TSI. Total de Suscripciones  a Internet (1er. Mes del trimestre) TCI= TCID+TCIF+TCIM</t>
  </si>
  <si>
    <t>TSI. Total de Suscripciones  a Internet (1er. Mes del trimestre) 
Incluye Internet fijo e Internet Móvil</t>
  </si>
  <si>
    <t>HERMANAS MIRABAL</t>
  </si>
  <si>
    <t xml:space="preserve">TÁBARA ARRIBA </t>
  </si>
  <si>
    <t xml:space="preserve">OCTUBRE </t>
  </si>
  <si>
    <t>TCIMx. (ENERO)  de Acceso Internet móvil por tecnología de acceso  TCIMx= TCIMx.a + TCIMx.b + TCIMx.c + TCIMx.d</t>
  </si>
  <si>
    <t>TMLT. (ENERO) Líneas totales en operación de telefonía móvil (1er. mes del trimestre) TMLT = TM1 + TM2</t>
  </si>
  <si>
    <t>TFip. (MARZO) Líneas en Operación de Telefonía Fija VoIP (3er. Mes del trimestre) Tfip = R+nR</t>
  </si>
  <si>
    <t>TSTV. (ENERO) Total de suscripciones de televisión por suscripción (1er. Mes del trimestre)
TSTV= TVXC+TVSAT+IPTV</t>
  </si>
  <si>
    <t>Líneas telefónicas totales ENERO en operación (Mes 1) Tel. fija+ Tel. móvil</t>
  </si>
  <si>
    <t>INDEPENDENCIA</t>
  </si>
  <si>
    <t xml:space="preserve">GUAYABAL </t>
  </si>
  <si>
    <t>NOVIEMBRE</t>
  </si>
  <si>
    <t>E-D</t>
  </si>
  <si>
    <t>TCIMx. (ABRIL) Conexiones de Acceso Internet móvil por tecnología de acceso  TCIMx= TCIMx.a + TCIMx.b + TCIMx.c + TCIMx.d</t>
  </si>
  <si>
    <t>TMLT. (ABRIL) Líneas totales en operación de telefonía móvil (1er. mes del trimestre) TMLT = TM1 + TM2</t>
  </si>
  <si>
    <t>TFip. (JUNIO) Líneas en Operación de Telefonía Fija VIP (3er. Mes del trimestre) Tfip = R+nR</t>
  </si>
  <si>
    <t>TSTV. (ABRIL) Total de suscripciones de televisión por suscripción (1er. Mes del trimestre)
TSTV= TVXC+TVSAT+IPTV</t>
  </si>
  <si>
    <t>Líneas telefónicas totales ABRIL en operación (Mes 1) Tel. fija+ Tel. móvil</t>
  </si>
  <si>
    <t>TSI. (ABRIL) Total de Suscripciones  a Internet (1er. Mes del trimestre) 
Incluye Internet fijo e Internet Móvil</t>
  </si>
  <si>
    <t>LA ALTAGRACIA</t>
  </si>
  <si>
    <t xml:space="preserve">ESTEBANÍA </t>
  </si>
  <si>
    <t>DICIEMBRE</t>
  </si>
  <si>
    <t>TCIMx. (JULIO) Conexiones de Acceso Internet móvil por tecnología de acceso  TCIMx= TCIMx.a + TCIMx.b + TCIMx.c + TCIMx.d</t>
  </si>
  <si>
    <t>TMLT. (JULIO) Líneas totales en operación de telefonía móvil (1er. mes del trimestre) TMLT = TM1 + TM2</t>
  </si>
  <si>
    <t>TFip.  (SEPTIEMBRE) Líneas en Operación de Telefonía Fija VoIP (3er. Mes del trimestre) Tfip = R+nR</t>
  </si>
  <si>
    <t>TSTV. (JULIO) Total de suscripciones de televisión por suscripción (1er. Mes del trimestre)
TSTV= TVXC+TVSAT+IPTV</t>
  </si>
  <si>
    <t>Líneas telefónicas totales JULIO en operación (Mes 1) Tel. fija+ Tel. móvil</t>
  </si>
  <si>
    <t>TSI. (JULIO) Total de Suscripciones  a Internet (1er. Mes del trimestre) 
Incluye Internet fijo e Internet Móvil</t>
  </si>
  <si>
    <t xml:space="preserve">LA ROMANA </t>
  </si>
  <si>
    <t>TCIMx. (OCTUBRE) Conexiones de Acceso Internet móvil por tecnología de acceso TCIMx= TCIMx.a + TCIMx.b + TCIMx.c + TCIMx.d</t>
  </si>
  <si>
    <t>TMLT. (OCTUBRE) Líneas totales en operación de telefonía móvil (1er. mes del trimestre) TMLT = TM1 + TM2</t>
  </si>
  <si>
    <t>TFip.  (NOVIEMBRE)  Líneas en Operación de Telefonía Fija VoIP (3er. Mes del trimestre) Tfip = R+nR</t>
  </si>
  <si>
    <t>TSTV. (OCTUBRE) Total de suscripciones de televisión por suscripción (1er. Mes del trimestre)
TSTV= TVXC+TVSAT+IPTV</t>
  </si>
  <si>
    <t>Líneas telefónicas totales OCTUBRE en operación (Mes 1) Tel. fija+ Tel. móvil</t>
  </si>
  <si>
    <t>TSI. (OCTUBRE) Total de Suscripciones  a Internet (1er. Mes del trimestre) 
Incluye Internet fijo e Internet Móvil</t>
  </si>
  <si>
    <t xml:space="preserve">LA VEGA </t>
  </si>
  <si>
    <t xml:space="preserve">NEIBA </t>
  </si>
  <si>
    <t>TRIF_0.06_Cable Módem</t>
  </si>
  <si>
    <t>TFLT. Líneas totales en operación de telefonía fija (2do. mes del trimestre) TFLT = TFt+ Tfip</t>
  </si>
  <si>
    <t xml:space="preserve">MARÍA TRINIDAD SÁNCHEZ </t>
  </si>
  <si>
    <t xml:space="preserve">GALVÁN </t>
  </si>
  <si>
    <t>TRIF_0.07_xDSL</t>
  </si>
  <si>
    <t>TM1. (MARZO) Líneas en operación de telefonía móvil PREPAGO (3er. Mes del trimestre)</t>
  </si>
  <si>
    <t>TFLT. (FEBRERO) Líneas totales en operación de telefonía fija (2do. mes del trimestre) TFLT = TFt+ Tfip</t>
  </si>
  <si>
    <t>MONSEÑOR NOUEL</t>
  </si>
  <si>
    <t>TAMAYO</t>
  </si>
  <si>
    <t>TRIF_0.08_Fibra Óptica (FTTX)</t>
  </si>
  <si>
    <t xml:space="preserve">TM1. (JUNIO) Líneas en operación de telefonía móvil PREPAGO (3er. Mes del trimestre) </t>
  </si>
  <si>
    <t>TFLT. (MAYO) Líneas totales en operación de telefonía fija (2do. mes del trimestre) TFLT = TFt+ Tfip</t>
  </si>
  <si>
    <t xml:space="preserve">MONTE PLATA </t>
  </si>
  <si>
    <t>VILLA JARAGUA</t>
  </si>
  <si>
    <t>TRIF_0.09_WiMax o Microondas</t>
  </si>
  <si>
    <t xml:space="preserve">TM1. (SEPTIEMBRE) Líneas en operación de telefonía móvil PREPAGO (3er. Mes del trimestre) </t>
  </si>
  <si>
    <t>TFLT. (AGOSTO) Líneas totales en operación de telefonía fija (2do. mes del trimestre) TFLT = TFt+ Tfip</t>
  </si>
  <si>
    <t>MONTECRISTI</t>
  </si>
  <si>
    <t>LOS RÍOS</t>
  </si>
  <si>
    <t>TRIF_0.010_Enlaces Satelitales</t>
  </si>
  <si>
    <t xml:space="preserve">TM1. (DICIEMBRE) Líneas en operación de telefonía móvil PREPAGO (3er. Mes del trimestre) </t>
  </si>
  <si>
    <t>TFLT. (NOVIEMBRE) Líneas totales en operación de telefonía fija (2do. mes del trimestre) TFLT = TFt+ Tfip</t>
  </si>
  <si>
    <t>PEDERNALES</t>
  </si>
  <si>
    <t>TRIF_0.011_Otras Tecnologías</t>
  </si>
  <si>
    <t xml:space="preserve">PERAVIA </t>
  </si>
  <si>
    <t>TRIF_012_Internet Dedicado</t>
  </si>
  <si>
    <t xml:space="preserve">TM1. (FEBRERO) Líneas en operación de telefonía móvil PREPAGO (2do. Mes del trimestre) </t>
  </si>
  <si>
    <t>TFt. (FEBRERO) Líneas en Operación de Telefonía Fija Tradicional (2do. Mes del trimestre) TFt = R+nR</t>
  </si>
  <si>
    <t>PUERTO PLATA</t>
  </si>
  <si>
    <t xml:space="preserve">CABRAL </t>
  </si>
  <si>
    <t xml:space="preserve">TM1. (MAYO) Líneas en operación de telefonía móvil PREPAGO (2do. Mes del trimestre) </t>
  </si>
  <si>
    <t>TFt. (MAYO) Líneas en Operación de Telefonía Fija Tradicional (2do. Mes del trimestre) TFt = R+nR</t>
  </si>
  <si>
    <t>SAMANÁ</t>
  </si>
  <si>
    <t xml:space="preserve">ENRIQUILLO </t>
  </si>
  <si>
    <t>TM1. (AGOSTO) Líneas en operación de telefonía móvil PREPAGO (2do. Mes del trimestre)</t>
  </si>
  <si>
    <t>TFt. (AGOSTO) Líneas en Operación de Telefonía Fija Tradicional (2do. Mes del trimestre) TFt = R+nR</t>
  </si>
  <si>
    <t>SAN CRISTÓBAL</t>
  </si>
  <si>
    <t xml:space="preserve">PARAÍSO </t>
  </si>
  <si>
    <t xml:space="preserve">TM1. (NOVIEMBRE) Líneas en operación de telefonía móvil PREPAGO (2do. Mes del trimestre) </t>
  </si>
  <si>
    <t>TFt. (NOVIEMBRE) Líneas en Operación de Telefonía Fija Tradicional (2do. Mes del trimestre) TFt = R+nR</t>
  </si>
  <si>
    <t>SAN JOSÉ DE OCOA</t>
  </si>
  <si>
    <t xml:space="preserve">VICENTE NOBLE </t>
  </si>
  <si>
    <t>TFip. Líneas en Operación de Telefonía Fija VoIP (2do. Mes del trimestre) Tfip = R+nR</t>
  </si>
  <si>
    <t>SAN JUAN</t>
  </si>
  <si>
    <t>EL PEÑÓN</t>
  </si>
  <si>
    <t xml:space="preserve">TM1. (ENERO) Líneas en operación de telefonía móvil PREPAGO (1er. mes del trimestre) </t>
  </si>
  <si>
    <t>TFip. (FEBRERO)  Líneas en Operación de Telefonía Fija VoIP (2do. Mes del trimestre) Tfip = R+nR</t>
  </si>
  <si>
    <t>SAN PEDRO DE MACORÍS</t>
  </si>
  <si>
    <t xml:space="preserve">LA CIÉNAGA </t>
  </si>
  <si>
    <t xml:space="preserve">TM1. (ABRIL) Líneas en operación de telefonía móvil PREPAGO (1er. mes del trimestre) </t>
  </si>
  <si>
    <t>TFip. (MAYO)  Líneas en Operación de Telefonía Fija VIP (2do. Mes del trimestre) Tfip = R+nR</t>
  </si>
  <si>
    <t>SÁNCHEZ RAMÍREZ</t>
  </si>
  <si>
    <t xml:space="preserve">FUNDACIÓN </t>
  </si>
  <si>
    <t>TM1. (JULIO) Líneas en operación de telefonía móvil PREPAGO (1er. mes del trimestre)</t>
  </si>
  <si>
    <t>TFip. (AGOSTO)  Líneas en Operación de Telefonía Fija VoIP (2do. Mes del trimestre) Tfip = R+nR</t>
  </si>
  <si>
    <t>SANTIAGO</t>
  </si>
  <si>
    <t xml:space="preserve">LAS SALINAS </t>
  </si>
  <si>
    <t xml:space="preserve">TM1. (OCTUBRE) Líneas en operación de telefonía móvil PREPAGO (1er. mes del trimestre) </t>
  </si>
  <si>
    <t>TFip.  (NOVIEMBRE)  Líneas en Operación de Telefonía Fija VoIP (2do. Mes del trimestre) Tfip = R+nR</t>
  </si>
  <si>
    <t>SANTIAGO RODRÍGUEZ</t>
  </si>
  <si>
    <t xml:space="preserve">POLO </t>
  </si>
  <si>
    <t xml:space="preserve">JAQUIMEYES </t>
  </si>
  <si>
    <t>TFLT. (ENERO) Líneas totales en operación de telefonía fija  (1er. mes del trimestre) TFLT = TFt+ Tfip</t>
  </si>
  <si>
    <t>VALVERDE</t>
  </si>
  <si>
    <t xml:space="preserve">TM2. (MARZO) Líneas en operación de telefonía móvil POSPAGO (3er. Mes del trimestre) </t>
  </si>
  <si>
    <t>TFLT. (ABRIL) Líneas totales en operación de telefonía fija  (1er. mes del trimestre) TFLT = TFt+ Tfip</t>
  </si>
  <si>
    <t xml:space="preserve">DAJABÓN </t>
  </si>
  <si>
    <t xml:space="preserve">TM2. (JUNIO) Líneas en operación de telefonía móvil POSPAGO (3er. Mes del trimestre) </t>
  </si>
  <si>
    <t>TFLT. (JULIO) Líneas totales en operación de telefonía fija  (1er. mes del trimestre) TFLT = TFt+ Tfip</t>
  </si>
  <si>
    <t>LOMA DE CABRERA</t>
  </si>
  <si>
    <t>TM2. (SEPTIEMBRE) Líneas en operación de telefonía móvil POSPAGO (3er. Mes del trimestre)</t>
  </si>
  <si>
    <t>TFLT. (OCTUBRE) Líneas totales en operación de telefonía fija  (1er. mes del trimestre) TFLT = TFt+ Tfip</t>
  </si>
  <si>
    <t xml:space="preserve">PARTIDO </t>
  </si>
  <si>
    <t xml:space="preserve">TM2. (DICIEMBRE) Líneas en operación de telefonía móvil POSPAGO (3er. Mes del trimestre) </t>
  </si>
  <si>
    <t xml:space="preserve">RESTAURACIÓN </t>
  </si>
  <si>
    <t>TFt. (ENERO) Líneas en Operación de Telefonía Fija Tradicional (1er. mes del trimestre)  TFt = R+nR</t>
  </si>
  <si>
    <t xml:space="preserve">EL PINO </t>
  </si>
  <si>
    <t>TM2. (FEBRERO) Líneas en operación de telefonía móvil POSPAGO (2do. Mes del trimestre)</t>
  </si>
  <si>
    <t>TFt. (ABRIL) Líneas en Operación de Telefonía Fija Tradicional (1er. mes del trimestre)  TFt = R+nR</t>
  </si>
  <si>
    <t>TM2. (MAYO) Líneas en operación de telefonía móvil POSPAGO (2do. Mes del trimestre)</t>
  </si>
  <si>
    <t>TFt. (JULIO) Líneas en Operación de Telefonía Fija Tradicional (1er. mes del trimestre)  TFt = R+nR</t>
  </si>
  <si>
    <t xml:space="preserve">SAN FRANCISCO DE MACORÍS </t>
  </si>
  <si>
    <t>TM2. (AGOSTO) Líneas en operación de telefonía móvil POSPAGO (2do. Mes del trimestre)</t>
  </si>
  <si>
    <t>TFt. (OCTUBRE) Líneas en Operación de Telefonía Fija Tradicional (1er. mes del trimestre)  TFt = R+nR</t>
  </si>
  <si>
    <t xml:space="preserve">ARENOSO </t>
  </si>
  <si>
    <t>TM2. (NOVIEMBRE) Líneas en operación de telefonía móvil POSPAGO (2do. Mes del trimestre)</t>
  </si>
  <si>
    <t xml:space="preserve">CASTILLO </t>
  </si>
  <si>
    <t>TFip. (ENERO) Líneas en Operación de Telefonía Fija VoIP (1er. mes del trimestre) Tfip = R+nR</t>
  </si>
  <si>
    <t xml:space="preserve">PIMENTEL </t>
  </si>
  <si>
    <t>TM2. (ENERO)  Líneas en operación de telefonía móvil POSPAGO (1er. mes del trimestre)</t>
  </si>
  <si>
    <t>TFip. (ABRIL) Líneas en Operación de Telefonía Fija VoIP (1er. mes del trimestre) Tfip = R+nR</t>
  </si>
  <si>
    <t xml:space="preserve">VILLA RIVA </t>
  </si>
  <si>
    <t>TM2. (ABRIL) Líneas en operación de telefonía móvil POSPAGO (1er. mes del trimestre)</t>
  </si>
  <si>
    <t>TFip. (JULIO) Líneas en Operación de Telefonía Fija VoIP (1er. mes del trimestre) Tfip = R+nR</t>
  </si>
  <si>
    <t xml:space="preserve">LAS GUÁRANAS </t>
  </si>
  <si>
    <t>TM2. (JULIO) Líneas en operación de telefonía móvil POSPAGO (1er. mes del trimestre)</t>
  </si>
  <si>
    <t>TFip. (OCTUBRE) Líneas en Operación de Telefonía Fija VoIP (1er. mes del trimestre) Tfip = R+nR</t>
  </si>
  <si>
    <t xml:space="preserve">EUGENIO MARÍA DE HOSTOS </t>
  </si>
  <si>
    <t>TM2. (OCTUBRE) Líneas en operación de telefonía móvil POSPAGO (1er. mes del trimestre)</t>
  </si>
  <si>
    <t xml:space="preserve">COMENDADOR </t>
  </si>
  <si>
    <t xml:space="preserve">BÁNICA </t>
  </si>
  <si>
    <t xml:space="preserve">EL LLANO </t>
  </si>
  <si>
    <t xml:space="preserve">HONDO VALLE </t>
  </si>
  <si>
    <t>PEDRO SANTANA</t>
  </si>
  <si>
    <t xml:space="preserve">JUAN SANTIAGO </t>
  </si>
  <si>
    <t>MICHES</t>
  </si>
  <si>
    <t xml:space="preserve">MOCA </t>
  </si>
  <si>
    <t xml:space="preserve">CAYETANO GERMOSÉN </t>
  </si>
  <si>
    <t xml:space="preserve">GASPAR HERNÁNDEZ </t>
  </si>
  <si>
    <t>JAMAO AL NORTE</t>
  </si>
  <si>
    <t>SAN VÍCTOR</t>
  </si>
  <si>
    <t xml:space="preserve">HATO MAYOR DE REY </t>
  </si>
  <si>
    <t xml:space="preserve">SABANA DE LA MAR </t>
  </si>
  <si>
    <t>EL VALLE</t>
  </si>
  <si>
    <t xml:space="preserve">SALCEDO </t>
  </si>
  <si>
    <t xml:space="preserve">TENARES </t>
  </si>
  <si>
    <t>VILLA TAPIA</t>
  </si>
  <si>
    <t xml:space="preserve">JIMANÍ </t>
  </si>
  <si>
    <t xml:space="preserve">DUVERGÉ </t>
  </si>
  <si>
    <t>LA DESCUBIERTA</t>
  </si>
  <si>
    <t xml:space="preserve">POSTRER RÍO </t>
  </si>
  <si>
    <t xml:space="preserve">CRISTÓBAL </t>
  </si>
  <si>
    <t xml:space="preserve">MELLA </t>
  </si>
  <si>
    <t>HIGÜEY</t>
  </si>
  <si>
    <t xml:space="preserve">SAN RAFAEL DEL YUMA </t>
  </si>
  <si>
    <t>LA ROMANA</t>
  </si>
  <si>
    <t xml:space="preserve">GUAYMATE </t>
  </si>
  <si>
    <t xml:space="preserve">VILLA HERMOSA </t>
  </si>
  <si>
    <t>CONSTANZA</t>
  </si>
  <si>
    <t xml:space="preserve">JARABACOA </t>
  </si>
  <si>
    <t xml:space="preserve">JIMA ABAJO </t>
  </si>
  <si>
    <t>NAGUA</t>
  </si>
  <si>
    <t>CABRERA</t>
  </si>
  <si>
    <t xml:space="preserve">EL FACTOR </t>
  </si>
  <si>
    <t xml:space="preserve">RÍO SAN JUAN </t>
  </si>
  <si>
    <t xml:space="preserve">BONAO </t>
  </si>
  <si>
    <t>MAIMÓN</t>
  </si>
  <si>
    <t>PIEDRA BLANCA</t>
  </si>
  <si>
    <t xml:space="preserve">BAYAGUANA </t>
  </si>
  <si>
    <t>SABANA GRANDE DE BOYÁ</t>
  </si>
  <si>
    <t>YAMASÁ</t>
  </si>
  <si>
    <t xml:space="preserve">PERALVILLO </t>
  </si>
  <si>
    <t>SAN FERNANDO DE MONTE CRISTI</t>
  </si>
  <si>
    <t xml:space="preserve">CASTAÑUELAS </t>
  </si>
  <si>
    <t xml:space="preserve">GUAYUBÍN </t>
  </si>
  <si>
    <t>LAS MATAS DE SANTA CRUZ</t>
  </si>
  <si>
    <t xml:space="preserve">PEPILLO SALCEDO (MANZANILLO) </t>
  </si>
  <si>
    <t>VILLA VÁSQUEZ</t>
  </si>
  <si>
    <t>OVIEDO</t>
  </si>
  <si>
    <t>BANÍ</t>
  </si>
  <si>
    <t xml:space="preserve">NIZAO </t>
  </si>
  <si>
    <t>MATANZAS</t>
  </si>
  <si>
    <t>ALTAMIRA</t>
  </si>
  <si>
    <t>GUANANICO</t>
  </si>
  <si>
    <t xml:space="preserve">IMBERT </t>
  </si>
  <si>
    <t xml:space="preserve">LOS HIDALGOS </t>
  </si>
  <si>
    <t>LUPERÓN</t>
  </si>
  <si>
    <t>SOSÚA</t>
  </si>
  <si>
    <t xml:space="preserve">VILLA ISABELA </t>
  </si>
  <si>
    <t>VILLA MONTELLANO</t>
  </si>
  <si>
    <t xml:space="preserve">SÁNCHEZ </t>
  </si>
  <si>
    <t xml:space="preserve">LAS TERRENAS </t>
  </si>
  <si>
    <t>SABANA CRANDE DE PALENQUE</t>
  </si>
  <si>
    <t xml:space="preserve">BAJOS DE HAINA </t>
  </si>
  <si>
    <t xml:space="preserve">CAMBITA GARABITOS </t>
  </si>
  <si>
    <t xml:space="preserve">VILLA ALTAGRACIA </t>
  </si>
  <si>
    <t>YAGUATE</t>
  </si>
  <si>
    <t>SAN GREGORIO DE NIGUA</t>
  </si>
  <si>
    <t xml:space="preserve">LOS CACAOS </t>
  </si>
  <si>
    <t>SABANA LARGA</t>
  </si>
  <si>
    <t>VILLA DE RANCHO ARRIBA</t>
  </si>
  <si>
    <t xml:space="preserve">SAN JUAN </t>
  </si>
  <si>
    <t xml:space="preserve">BOHECHÍO </t>
  </si>
  <si>
    <t>EL CERCADO</t>
  </si>
  <si>
    <t xml:space="preserve">JUAN DE HERRERA </t>
  </si>
  <si>
    <t>LAS MATAS DE FARFÁN</t>
  </si>
  <si>
    <t>VALLEJUELO</t>
  </si>
  <si>
    <t xml:space="preserve">SAN JOSÉ </t>
  </si>
  <si>
    <t>RAMÓN SANTANA</t>
  </si>
  <si>
    <t xml:space="preserve">CONSUELO </t>
  </si>
  <si>
    <t>QUISQUEYA</t>
  </si>
  <si>
    <t>GUAYACANES</t>
  </si>
  <si>
    <t>COTUÍ</t>
  </si>
  <si>
    <t>CEVICOS</t>
  </si>
  <si>
    <t>FANTINO</t>
  </si>
  <si>
    <t>LA MATA</t>
  </si>
  <si>
    <t xml:space="preserve">SANTIAGO </t>
  </si>
  <si>
    <t xml:space="preserve">BISONÓ </t>
  </si>
  <si>
    <t xml:space="preserve">JÁNICO </t>
  </si>
  <si>
    <t>LICEY AL MEDIO</t>
  </si>
  <si>
    <t xml:space="preserve">SAN JOSÉ DE LAS MATAS </t>
  </si>
  <si>
    <t>TAMBORIL</t>
  </si>
  <si>
    <t xml:space="preserve">VILLA GONZÁLEZ </t>
  </si>
  <si>
    <t xml:space="preserve">PUÑAL </t>
  </si>
  <si>
    <t>SABANA IGLESIA</t>
  </si>
  <si>
    <t>BAITOA</t>
  </si>
  <si>
    <t>SAN IGNACIO DE SABANETA</t>
  </si>
  <si>
    <t xml:space="preserve">VILLA LOS ALMÁCIGOS </t>
  </si>
  <si>
    <t xml:space="preserve">MONCIÓN </t>
  </si>
  <si>
    <t xml:space="preserve">SANTO DOMINGO ESTE </t>
  </si>
  <si>
    <t xml:space="preserve">SANTO DOMINGO OESTE </t>
  </si>
  <si>
    <t xml:space="preserve">SANTO DOMINGO NORTE </t>
  </si>
  <si>
    <t xml:space="preserve">BOCA CHICA </t>
  </si>
  <si>
    <t>SAN ANTONIO DE GUERRA</t>
  </si>
  <si>
    <t>LOS ALCARRIZOS</t>
  </si>
  <si>
    <t>PEDRO BRAND</t>
  </si>
  <si>
    <t xml:space="preserve">MAO </t>
  </si>
  <si>
    <t>ESPERANZA</t>
  </si>
  <si>
    <t>LAGUNA SALADA</t>
  </si>
  <si>
    <t xml:space="preserve">Porque no coincide con el total de suscripciones activas? </t>
  </si>
  <si>
    <t>Estas suscripciones no tuvieron conexión en marzo por ejemplo?</t>
  </si>
  <si>
    <t>Porque no reportan tráfico NR si tienen suscripciones NR?</t>
  </si>
  <si>
    <t>GOOD</t>
  </si>
  <si>
    <t>VIVA</t>
  </si>
  <si>
    <t>ASTER</t>
  </si>
  <si>
    <t>Claro</t>
  </si>
  <si>
    <t xml:space="preserve">TEL MOVIL TOTAL </t>
  </si>
  <si>
    <t>TEL MOVIL PREPAGO</t>
  </si>
  <si>
    <t>TEL MOVIL POSPAGO</t>
  </si>
  <si>
    <t>TEL FIJA</t>
  </si>
  <si>
    <t>TEL TOTAL</t>
  </si>
  <si>
    <t>INTERNET</t>
  </si>
  <si>
    <t>TV SUSC</t>
  </si>
  <si>
    <t>Altice</t>
  </si>
  <si>
    <t>Viva</t>
  </si>
  <si>
    <t>Otras</t>
  </si>
  <si>
    <t>TOTALES</t>
  </si>
  <si>
    <t>Advanced VoIP Telecom S.A.</t>
  </si>
  <si>
    <t>ALLARD INDUSTRIES</t>
  </si>
  <si>
    <t>Ambar Cable TV</t>
  </si>
  <si>
    <t xml:space="preserve">Astro Cablevision </t>
  </si>
  <si>
    <t>CABLE ATLANTICO, SRL</t>
  </si>
  <si>
    <t xml:space="preserve">Cablevision jarabacoa </t>
  </si>
  <si>
    <t>CRISPELL CABLE VISION S.R.L</t>
  </si>
  <si>
    <t>DELTA COMUNICACIONES, SRL (TELECABLE DELTA)</t>
  </si>
  <si>
    <t>CABLE VISION E GONZALEZ SRL</t>
  </si>
  <si>
    <t xml:space="preserve"> ÉXITO VISION CABLE SAS</t>
  </si>
  <si>
    <t>GOLD DATA DOMINICANA S.A.S</t>
  </si>
  <si>
    <t>LE BOUQUET FRANCAIS REPUBLIQUE DOMINICAINE</t>
  </si>
  <si>
    <t>MATOS AGUASVIVAS TV POR CABLE</t>
  </si>
  <si>
    <t xml:space="preserve">montaña cable tv. S.a </t>
  </si>
  <si>
    <t>Polovision S.A.</t>
  </si>
  <si>
    <t>REDES TELEVISIVAS SATELITAL</t>
  </si>
  <si>
    <t xml:space="preserve">REDES INALAMBRICAS DOMINICANAS, S. R. L. </t>
  </si>
  <si>
    <t>Tekcom Dominicana S.R. L.</t>
  </si>
  <si>
    <t>TELECABLE LAS GUARANAS</t>
  </si>
  <si>
    <t>TELEMON SRL</t>
  </si>
  <si>
    <t>TVCB-EMPRESA DE TRANSMISION POR CABLE S.R.L.</t>
  </si>
  <si>
    <t>TEL FIJA*</t>
  </si>
  <si>
    <t>TV SUSC**</t>
  </si>
  <si>
    <t xml:space="preserve">Variación  % </t>
  </si>
  <si>
    <t>SUSCRIPCIONES A INTERNET</t>
  </si>
  <si>
    <t>LÍNEAS TELEFÓNICAS TOTALES</t>
  </si>
  <si>
    <t>SUSCRIPTORES A TELEVISIÓN (Restringida)</t>
  </si>
  <si>
    <t>Variación dic 21 - mar 22</t>
  </si>
  <si>
    <t xml:space="preserve">REPORTE TRIMESTRAL DE INDICADORES ESTADÍSTICOS DE TELECOMUNICACIONES - RESOLUCIÓN NÚM. 026-2021 </t>
  </si>
  <si>
    <t>Suscripciones a Internet Móvil</t>
  </si>
  <si>
    <t>Dedicado</t>
  </si>
  <si>
    <t>RESUMEN PRINCIPALES INDICADORES</t>
  </si>
  <si>
    <t>GRÁFICOS</t>
  </si>
  <si>
    <t xml:space="preserve">Telecable central </t>
  </si>
  <si>
    <t>TELECABLE CENTRAL</t>
  </si>
  <si>
    <t>TELECABLE LUPERON</t>
  </si>
  <si>
    <t xml:space="preserve">TELECABLE LUPERON </t>
  </si>
  <si>
    <t>TELECABLE COMPOSTELA</t>
  </si>
  <si>
    <t>SENDAS</t>
  </si>
  <si>
    <t>AIR COMUNICATION</t>
  </si>
  <si>
    <t>SERVICIOS TV MCR</t>
  </si>
  <si>
    <t xml:space="preserve">CABLE DEL NORTE </t>
  </si>
  <si>
    <t>CABLE DEL NORTE</t>
  </si>
  <si>
    <t>BT LATAM</t>
  </si>
  <si>
    <t>televiaducto</t>
  </si>
  <si>
    <t>TELEVIADUCTO</t>
  </si>
  <si>
    <t>SILK GLOBAL</t>
  </si>
  <si>
    <t>CABLE ONDA ORIENTAL</t>
  </si>
  <si>
    <t>STAR CABLE</t>
  </si>
  <si>
    <t xml:space="preserve">J VISION </t>
  </si>
  <si>
    <t xml:space="preserve">Datos sujetos a modificaciones por actualizaciones posteriores a la publicación de la información contenida en este reporte. </t>
  </si>
  <si>
    <t>Los datos informados representan una consolidación de los reportes suministrados por las concesionarias de servicios públicos finales de telecomunicaciones, de acuerdo a la Res. 026-2021</t>
  </si>
  <si>
    <t>Indicadores con detalle mensual</t>
  </si>
  <si>
    <t>Variación dic. 21 - mar. 22</t>
  </si>
  <si>
    <t>n/a</t>
  </si>
  <si>
    <r>
      <t>INTERNET</t>
    </r>
    <r>
      <rPr>
        <sz val="10"/>
        <color theme="1"/>
        <rFont val="Calibri"/>
        <family val="2"/>
      </rPr>
      <t>^</t>
    </r>
  </si>
  <si>
    <t>Acceso a Internet por Tecnología</t>
  </si>
  <si>
    <r>
      <rPr>
        <sz val="10"/>
        <color theme="1"/>
        <rFont val="Calibri"/>
        <family val="2"/>
      </rPr>
      <t xml:space="preserve">^ </t>
    </r>
    <r>
      <rPr>
        <sz val="10"/>
        <color theme="1"/>
        <rFont val="Calibri"/>
        <family val="2"/>
        <scheme val="minor"/>
      </rPr>
      <t>42,893 suscripciones a Internet extrapoladas de diciembre 2021, (Otras prestadoras)  las cuales no presentaron sus reportes de marzo 2022</t>
    </r>
  </si>
  <si>
    <r>
      <t xml:space="preserve">Suscripciones a Internet Fijo </t>
    </r>
    <r>
      <rPr>
        <b/>
        <sz val="10"/>
        <color theme="1"/>
        <rFont val="Calibri"/>
        <family val="2"/>
      </rPr>
      <t>^</t>
    </r>
  </si>
  <si>
    <t>**113,905 suscripciones extrapoladas de diciembre 2021, (Otras prestadoras)  las cuales no presentaron sus reportes de marzo 2022.</t>
  </si>
  <si>
    <r>
      <t xml:space="preserve">Otras Tecnologías </t>
    </r>
    <r>
      <rPr>
        <sz val="10"/>
        <color theme="1"/>
        <rFont val="Calibri"/>
        <family val="2"/>
      </rPr>
      <t>^</t>
    </r>
  </si>
  <si>
    <t>Ene-Mar. 22</t>
  </si>
  <si>
    <t>Tráfico Telefónico Internacional (Minutos)</t>
  </si>
  <si>
    <t>Tráfico Telefónico Nacional (Minutos)</t>
  </si>
  <si>
    <t>Ingresos Totales de Telecomunicaciones (RD$)</t>
  </si>
  <si>
    <t>Ingresos por servicios de Telecomunicaciones (RD$)</t>
  </si>
  <si>
    <t>Ingresos por otros conceptos (RD$)</t>
  </si>
  <si>
    <t>nd</t>
  </si>
  <si>
    <t>Tráfico Total de Internet  (Gigabytes)</t>
  </si>
  <si>
    <t>na</t>
  </si>
  <si>
    <t>Indicadores Económicos</t>
  </si>
  <si>
    <t>Acceso a Internet por Velocidad</t>
  </si>
  <si>
    <t>C</t>
  </si>
  <si>
    <r>
      <rPr>
        <b/>
        <sz val="11"/>
        <color theme="1"/>
        <rFont val="Calibri"/>
        <family val="2"/>
        <scheme val="minor"/>
      </rPr>
      <t>Los servicios de telecomunicaciones presentaron los siguientes resultados a marzo de 2022:</t>
    </r>
    <r>
      <rPr>
        <sz val="11"/>
        <color theme="1"/>
        <rFont val="Calibri"/>
        <family val="2"/>
        <scheme val="minor"/>
      </rPr>
      <t xml:space="preserve">
● Las líneas telefónicas fijas y móviles alcanzaron un total de 11,265,937, registrando un crecimiento de 3.5% con respecto a diciembre de 2021 y 0.76% con respecto al mes de febrero de 2022.  
    </t>
    </r>
    <r>
      <rPr>
        <sz val="11"/>
        <color theme="1"/>
        <rFont val="Calibri"/>
        <family val="2"/>
      </rPr>
      <t xml:space="preserve">◊ </t>
    </r>
    <r>
      <rPr>
        <sz val="11"/>
        <color theme="1"/>
        <rFont val="Calibri"/>
        <family val="2"/>
        <scheme val="minor"/>
      </rPr>
      <t xml:space="preserve">El 47.4% de las líneas telefónicas móviles residenciales son contratadas por personas de género femenino, en contraste del 52.6% de suscriptores masculinos. De manera similar, las féminas representan el 47.6% de las suscripciones a Internet móvil residencial versus el 52.4% que corresponde a masculinos. 
    ◊ El 84% de las suscripciones a servicios móviles son de uso residencial 
● El servicio de acceso a Internet registró un total de 9,627,846 suscripciones con un crecimiento de 1.7% en el primer trimestre de 2022.
   ◊ El internet móvil representa un % de los accesos con un total de    suscripciones
   ◊ De las tecnologías de acceso fijo a Internet, la fibra óptica registra un 35% seguida por xDSL con el 27% de los accesos.
   ◊ Un 34% de las suscripciones a Internet fijo se realiza a velocidades dentro del rango de 4 Mbps a 10 Mbps, seguida de un 27% que adquieren las suscripciones a velocidades comprendidas entre los 10 y 30 Mbps. 
● Por primera vez se registran datos trimestrales de Ingresos por servicios de telecomunicaciones  y Tráfico de datos.  
</t>
    </r>
  </si>
  <si>
    <r>
      <t>PMBAF. Renta Mensual Acceso a Internet de Banda Ancha Fija (Promedio Ponderado)</t>
    </r>
    <r>
      <rPr>
        <b/>
        <vertAlign val="superscript"/>
        <sz val="10"/>
        <color rgb="FF002060"/>
        <rFont val="Calibri"/>
        <family val="2"/>
        <scheme val="minor"/>
      </rPr>
      <t>2</t>
    </r>
  </si>
  <si>
    <r>
      <rPr>
        <b/>
        <sz val="10"/>
        <color rgb="FF002060"/>
        <rFont val="Calibri"/>
        <family val="2"/>
        <scheme val="minor"/>
      </rPr>
      <t>TRÁFICO</t>
    </r>
    <r>
      <rPr>
        <sz val="10"/>
        <color rgb="FF002060"/>
        <rFont val="Calibri"/>
        <family val="2"/>
        <scheme val="minor"/>
      </rPr>
      <t xml:space="preserve"> 
</t>
    </r>
    <r>
      <rPr>
        <b/>
        <sz val="10"/>
        <color rgb="FF002060"/>
        <rFont val="Calibri"/>
        <family val="2"/>
        <scheme val="minor"/>
      </rPr>
      <t xml:space="preserve">-POR TECNOLOGÍA
-POR VELOCIDAD </t>
    </r>
    <r>
      <rPr>
        <sz val="10"/>
        <color rgb="FF002060"/>
        <rFont val="Calibri"/>
        <family val="2"/>
        <scheme val="minor"/>
      </rPr>
      <t xml:space="preserve">
(Por Operador Confidencial 
Agregada Pública)</t>
    </r>
  </si>
  <si>
    <t>NR</t>
  </si>
  <si>
    <t xml:space="preserve">C </t>
  </si>
  <si>
    <t>Dato no reportado</t>
  </si>
  <si>
    <t xml:space="preserve">Los datos de suscripciones a Internet fijo del T-1 2022 no incluyen 42,893 suscriptores de empresas que no reportaron sus estadísticas al Indotel. Los mismos se extrapolaron del reporte recibido a diciembre de 2021, con el fin de normalizar la data.  </t>
  </si>
  <si>
    <t xml:space="preserve">Los datos de suscripciones a televisión del T1-2022 no incluyen 113,905 suscriptores de empresas que no reportaron sus estadísticas al Indotel. Los mismos se extrapolaron del reporte recibido a diciembre de 2021, con el fin de normalizar la data.  </t>
  </si>
  <si>
    <t>Actualizado en fecha 26 agosto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</si>
</sst>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00"/>
    <numFmt numFmtId="166" formatCode="_(* #,##0_);_(* \(#,##0\);_(* &quot;-&quot;??_);_(@_)"/>
    <numFmt numFmtId="167" formatCode="0.0%"/>
    <numFmt numFmtId="168" formatCode="[$-C0A]mmm\-yy;@"/>
  </numFmts>
  <fonts count="73" x14ac:knownFonts="1">
    <font>
      <sz val="11"/>
      <color theme="1"/>
      <name val="Calibri"/>
      <family val="2"/>
      <scheme val="minor"/>
    </font>
    <font>
      <sz val="10"/>
      <color theme="1"/>
      <name val="Calibri"/>
      <family val="2"/>
      <scheme val="minor"/>
    </font>
    <font>
      <b/>
      <sz val="11"/>
      <color theme="1"/>
      <name val="Calibri"/>
      <family val="2"/>
      <scheme val="minor"/>
    </font>
    <font>
      <b/>
      <sz val="10"/>
      <color rgb="FF000000"/>
      <name val="Arial"/>
      <family val="2"/>
    </font>
    <font>
      <b/>
      <sz val="10"/>
      <color theme="1"/>
      <name val="Calibri"/>
      <family val="2"/>
      <scheme val="minor"/>
    </font>
    <font>
      <sz val="9"/>
      <color indexed="81"/>
      <name val="Tahoma"/>
      <family val="2"/>
    </font>
    <font>
      <b/>
      <sz val="9"/>
      <color indexed="81"/>
      <name val="Tahoma"/>
      <family val="2"/>
    </font>
    <font>
      <sz val="10"/>
      <color rgb="FF000000"/>
      <name val="Arial"/>
      <family val="2"/>
    </font>
    <font>
      <sz val="10"/>
      <name val="Calibri"/>
      <family val="2"/>
      <scheme val="minor"/>
    </font>
    <font>
      <sz val="11"/>
      <color theme="0"/>
      <name val="Calibri"/>
      <family val="2"/>
      <scheme val="minor"/>
    </font>
    <font>
      <sz val="10"/>
      <color rgb="FF002060"/>
      <name val="Calibri"/>
      <family val="2"/>
      <scheme val="minor"/>
    </font>
    <font>
      <i/>
      <sz val="10"/>
      <color theme="1"/>
      <name val="Calibri"/>
      <family val="2"/>
      <scheme val="minor"/>
    </font>
    <font>
      <sz val="10"/>
      <color theme="0"/>
      <name val="Calibri"/>
      <family val="2"/>
      <scheme val="minor"/>
    </font>
    <font>
      <b/>
      <sz val="10"/>
      <name val="Calibri"/>
      <family val="2"/>
      <scheme val="minor"/>
    </font>
    <font>
      <sz val="11"/>
      <color theme="1"/>
      <name val="Calibri"/>
      <family val="2"/>
      <scheme val="minor"/>
    </font>
    <font>
      <sz val="10"/>
      <color rgb="FF000000"/>
      <name val="Calibri"/>
      <family val="2"/>
      <scheme val="minor"/>
    </font>
    <font>
      <sz val="11"/>
      <name val="Calibri"/>
      <family val="2"/>
      <scheme val="minor"/>
    </font>
    <font>
      <b/>
      <sz val="12"/>
      <color theme="0"/>
      <name val="Calibri"/>
      <family val="2"/>
      <scheme val="minor"/>
    </font>
    <font>
      <sz val="11"/>
      <color rgb="FF000000"/>
      <name val="Arial"/>
      <family val="2"/>
    </font>
    <font>
      <b/>
      <sz val="11"/>
      <color rgb="FF000000"/>
      <name val="Arial"/>
      <family val="2"/>
    </font>
    <font>
      <b/>
      <sz val="10"/>
      <color rgb="FFFFFFFF"/>
      <name val="Arial"/>
      <family val="2"/>
    </font>
    <font>
      <sz val="10"/>
      <name val="Arial"/>
      <family val="2"/>
    </font>
    <font>
      <b/>
      <sz val="10"/>
      <name val="Arial"/>
      <family val="2"/>
    </font>
    <font>
      <sz val="10"/>
      <color rgb="FF2B579A"/>
      <name val="Arial"/>
      <family val="2"/>
    </font>
    <font>
      <sz val="9"/>
      <color rgb="FF000000"/>
      <name val="Arial"/>
      <family val="2"/>
    </font>
    <font>
      <sz val="8"/>
      <color rgb="FF000000"/>
      <name val="Arial"/>
      <family val="2"/>
    </font>
    <font>
      <sz val="9.5"/>
      <color rgb="FF000000"/>
      <name val="Arial"/>
      <family val="2"/>
    </font>
    <font>
      <vertAlign val="superscript"/>
      <sz val="10"/>
      <color rgb="FF000000"/>
      <name val="Arial"/>
      <family val="2"/>
    </font>
    <font>
      <sz val="8"/>
      <color theme="1"/>
      <name val="Arial"/>
      <family val="2"/>
    </font>
    <font>
      <sz val="8"/>
      <color theme="1"/>
      <name val="Cambria Math"/>
      <family val="1"/>
    </font>
    <font>
      <vertAlign val="superscript"/>
      <sz val="10"/>
      <color theme="1"/>
      <name val="Calibri"/>
      <family val="2"/>
      <scheme val="minor"/>
    </font>
    <font>
      <vertAlign val="superscript"/>
      <sz val="8"/>
      <color theme="1"/>
      <name val="Arial"/>
      <family val="2"/>
    </font>
    <font>
      <sz val="9"/>
      <color theme="1"/>
      <name val="Calibri"/>
      <family val="2"/>
      <scheme val="minor"/>
    </font>
    <font>
      <b/>
      <sz val="10"/>
      <color theme="0"/>
      <name val="Calibri"/>
      <family val="2"/>
      <scheme val="minor"/>
    </font>
    <font>
      <b/>
      <i/>
      <sz val="10"/>
      <color theme="0"/>
      <name val="Calibri"/>
      <family val="2"/>
      <scheme val="minor"/>
    </font>
    <font>
      <b/>
      <sz val="9"/>
      <color theme="0"/>
      <name val="Arial"/>
      <family val="2"/>
    </font>
    <font>
      <i/>
      <sz val="10"/>
      <color theme="0"/>
      <name val="Calibri"/>
      <family val="2"/>
      <scheme val="minor"/>
    </font>
    <font>
      <sz val="7"/>
      <color theme="0"/>
      <name val="Arial"/>
      <family val="2"/>
    </font>
    <font>
      <b/>
      <sz val="14"/>
      <color theme="0"/>
      <name val="Wingdings 2"/>
      <family val="1"/>
      <charset val="2"/>
    </font>
    <font>
      <b/>
      <sz val="11"/>
      <color theme="0"/>
      <name val="Arial"/>
      <family val="2"/>
    </font>
    <font>
      <strike/>
      <sz val="10"/>
      <color rgb="FF000000"/>
      <name val="Arial"/>
      <family val="2"/>
    </font>
    <font>
      <b/>
      <u/>
      <sz val="11"/>
      <color rgb="FF0070C0"/>
      <name val="Calibri"/>
      <family val="2"/>
      <scheme val="minor"/>
    </font>
    <font>
      <b/>
      <sz val="11"/>
      <color rgb="FF0070C0"/>
      <name val="Calibri"/>
      <family val="2"/>
      <scheme val="minor"/>
    </font>
    <font>
      <i/>
      <sz val="11"/>
      <color theme="1"/>
      <name val="Calibri"/>
      <family val="2"/>
      <scheme val="minor"/>
    </font>
    <font>
      <sz val="11"/>
      <color rgb="FFFF0000"/>
      <name val="Calibri"/>
      <family val="2"/>
      <scheme val="minor"/>
    </font>
    <font>
      <sz val="11"/>
      <color theme="1"/>
      <name val="Calibri"/>
      <family val="2"/>
    </font>
    <font>
      <sz val="10"/>
      <color rgb="FFFF0000"/>
      <name val="Calibri"/>
      <family val="2"/>
      <scheme val="minor"/>
    </font>
    <font>
      <sz val="9"/>
      <name val="Arial"/>
      <family val="2"/>
    </font>
    <font>
      <b/>
      <u val="singleAccounting"/>
      <sz val="10"/>
      <color theme="1"/>
      <name val="Calibri"/>
      <family val="2"/>
      <scheme val="minor"/>
    </font>
    <font>
      <b/>
      <sz val="12"/>
      <color theme="1"/>
      <name val="Calibri"/>
      <family val="2"/>
      <scheme val="minor"/>
    </font>
    <font>
      <i/>
      <sz val="9"/>
      <name val="Arial"/>
      <family val="2"/>
    </font>
    <font>
      <sz val="9"/>
      <color theme="0"/>
      <name val="Calibri"/>
      <family val="2"/>
      <scheme val="minor"/>
    </font>
    <font>
      <b/>
      <sz val="9"/>
      <color theme="0"/>
      <name val="Calibri"/>
      <family val="2"/>
      <scheme val="minor"/>
    </font>
    <font>
      <b/>
      <sz val="8"/>
      <color theme="0"/>
      <name val="Calibri"/>
      <family val="2"/>
      <scheme val="minor"/>
    </font>
    <font>
      <sz val="10"/>
      <color theme="1"/>
      <name val="Calibri"/>
      <family val="2"/>
    </font>
    <font>
      <b/>
      <sz val="10"/>
      <color theme="1"/>
      <name val="Calibri"/>
      <family val="2"/>
    </font>
    <font>
      <i/>
      <sz val="10"/>
      <name val="Calibri"/>
      <family val="2"/>
      <scheme val="minor"/>
    </font>
    <font>
      <sz val="11"/>
      <color rgb="FF002060"/>
      <name val="Calibri"/>
      <family val="2"/>
      <scheme val="minor"/>
    </font>
    <font>
      <i/>
      <sz val="11"/>
      <color rgb="FF002060"/>
      <name val="Calibri"/>
      <family val="2"/>
      <scheme val="minor"/>
    </font>
    <font>
      <b/>
      <u/>
      <sz val="10"/>
      <color theme="1"/>
      <name val="Calibri"/>
      <family val="2"/>
      <scheme val="minor"/>
    </font>
    <font>
      <b/>
      <sz val="10"/>
      <color rgb="FF002060"/>
      <name val="Calibri"/>
      <family val="2"/>
      <scheme val="minor"/>
    </font>
    <font>
      <b/>
      <sz val="9"/>
      <color rgb="FF002060"/>
      <name val="Arial"/>
      <family val="2"/>
    </font>
    <font>
      <sz val="10"/>
      <color rgb="FF002060"/>
      <name val="Calibri"/>
      <family val="2"/>
    </font>
    <font>
      <b/>
      <sz val="11"/>
      <color rgb="FF002060"/>
      <name val="Calibri"/>
      <family val="2"/>
      <scheme val="minor"/>
    </font>
    <font>
      <b/>
      <sz val="10"/>
      <color rgb="FF002060"/>
      <name val="Calibri"/>
      <family val="2"/>
    </font>
    <font>
      <i/>
      <sz val="10"/>
      <color rgb="FF002060"/>
      <name val="Calibri"/>
      <family val="2"/>
      <scheme val="minor"/>
    </font>
    <font>
      <sz val="11"/>
      <color rgb="FF002060"/>
      <name val="Calibri"/>
      <family val="2"/>
    </font>
    <font>
      <b/>
      <vertAlign val="superscript"/>
      <sz val="10"/>
      <color rgb="FF002060"/>
      <name val="Calibri"/>
      <family val="2"/>
      <scheme val="minor"/>
    </font>
    <font>
      <sz val="10"/>
      <color rgb="FF002060"/>
      <name val="Arial"/>
      <family val="2"/>
    </font>
    <font>
      <sz val="10"/>
      <color rgb="FF002060"/>
      <name val="Times New Roman"/>
      <family val="1"/>
    </font>
    <font>
      <sz val="9"/>
      <color rgb="FF002060"/>
      <name val="Calibri"/>
      <family val="2"/>
      <scheme val="minor"/>
    </font>
    <font>
      <b/>
      <sz val="9"/>
      <color theme="1"/>
      <name val="Calibri"/>
      <family val="2"/>
      <scheme val="minor"/>
    </font>
    <font>
      <b/>
      <u/>
      <sz val="11"/>
      <color theme="1"/>
      <name val="Calibri"/>
      <family val="2"/>
      <scheme val="minor"/>
    </font>
  </fonts>
  <fills count="39">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2060"/>
        <bgColor indexed="64"/>
      </patternFill>
    </fill>
    <fill>
      <patternFill patternType="solid">
        <fgColor theme="0"/>
        <bgColor indexed="64"/>
      </patternFill>
    </fill>
    <fill>
      <patternFill patternType="solid">
        <fgColor rgb="FFC00000"/>
        <bgColor indexed="64"/>
      </patternFill>
    </fill>
    <fill>
      <patternFill patternType="solid">
        <fgColor rgb="FFFFFFFF"/>
        <bgColor rgb="FFFFFFFF"/>
      </patternFill>
    </fill>
    <fill>
      <patternFill patternType="solid">
        <fgColor them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8EA9DB"/>
        <bgColor rgb="FF000000"/>
      </patternFill>
    </fill>
    <fill>
      <patternFill patternType="solid">
        <fgColor rgb="FFD9E1F2"/>
        <bgColor rgb="FF000000"/>
      </patternFill>
    </fill>
    <fill>
      <patternFill patternType="solid">
        <fgColor rgb="FFFFFFFF"/>
        <bgColor rgb="FF000000"/>
      </patternFill>
    </fill>
    <fill>
      <patternFill patternType="solid">
        <fgColor rgb="FFFFF2CC"/>
        <bgColor rgb="FF000000"/>
      </patternFill>
    </fill>
    <fill>
      <patternFill patternType="solid">
        <fgColor rgb="FF92D050"/>
        <bgColor indexed="64"/>
      </patternFill>
    </fill>
    <fill>
      <patternFill patternType="solid">
        <fgColor rgb="FFFFC000"/>
        <bgColor indexed="64"/>
      </patternFill>
    </fill>
    <fill>
      <patternFill patternType="solid">
        <fgColor rgb="FFE60000"/>
        <bgColor indexed="64"/>
      </patternFill>
    </fill>
    <fill>
      <patternFill patternType="solid">
        <fgColor rgb="FFFFC000"/>
        <bgColor rgb="FF000000"/>
      </patternFill>
    </fill>
    <fill>
      <patternFill patternType="solid">
        <fgColor rgb="FFFF000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79998168889431442"/>
        <bgColor rgb="FF000000"/>
      </patternFill>
    </fill>
    <fill>
      <patternFill patternType="solid">
        <fgColor theme="5" tint="0.79998168889431442"/>
        <bgColor rgb="FF000000"/>
      </patternFill>
    </fill>
    <fill>
      <patternFill patternType="solid">
        <fgColor theme="6" tint="-0.249977111117893"/>
        <bgColor indexed="64"/>
      </patternFill>
    </fill>
    <fill>
      <patternFill patternType="solid">
        <fgColor rgb="FF7030A0"/>
        <bgColor indexed="64"/>
      </patternFill>
    </fill>
    <fill>
      <patternFill patternType="solid">
        <fgColor rgb="FFFFFF99"/>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diagonal/>
    </border>
    <border>
      <left style="thin">
        <color rgb="FF000000"/>
      </left>
      <right/>
      <top/>
      <bottom style="dotted">
        <color rgb="FF000000"/>
      </bottom>
      <diagonal/>
    </border>
    <border>
      <left style="thin">
        <color rgb="FF000000"/>
      </left>
      <right/>
      <top style="dotted">
        <color rgb="FF000000"/>
      </top>
      <bottom style="dotted">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rgb="FFCCCCCC"/>
      </left>
      <right style="medium">
        <color rgb="FF000000"/>
      </right>
      <top style="medium">
        <color rgb="FF000000"/>
      </top>
      <bottom style="medium">
        <color rgb="FF000000"/>
      </bottom>
      <diagonal/>
    </border>
    <border>
      <left/>
      <right style="medium">
        <color rgb="FF000000"/>
      </right>
      <top style="thick">
        <color rgb="FF000000"/>
      </top>
      <bottom style="medium">
        <color rgb="FF000000"/>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s>
  <cellStyleXfs count="5">
    <xf numFmtId="0" fontId="0" fillId="0" borderId="0"/>
    <xf numFmtId="43" fontId="14" fillId="0" borderId="0" applyFont="0" applyFill="0" applyBorder="0" applyAlignment="0" applyProtection="0"/>
    <xf numFmtId="9" fontId="14"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cellStyleXfs>
  <cellXfs count="1443">
    <xf numFmtId="0" fontId="0" fillId="0" borderId="0" xfId="0"/>
    <xf numFmtId="0" fontId="9" fillId="5" borderId="0" xfId="0" applyFont="1" applyFill="1"/>
    <xf numFmtId="0" fontId="0" fillId="6" borderId="0" xfId="0" applyFill="1"/>
    <xf numFmtId="0" fontId="20" fillId="5" borderId="79" xfId="0" applyFont="1" applyFill="1" applyBorder="1" applyAlignment="1">
      <alignment horizontal="center" vertical="center" wrapText="1"/>
    </xf>
    <xf numFmtId="0" fontId="20" fillId="5" borderId="80" xfId="0" applyFont="1" applyFill="1" applyBorder="1" applyAlignment="1">
      <alignment horizontal="center" vertical="center" wrapText="1"/>
    </xf>
    <xf numFmtId="0" fontId="3" fillId="0" borderId="84" xfId="0" applyFont="1" applyBorder="1" applyAlignment="1">
      <alignment horizontal="justify" vertical="center" wrapText="1"/>
    </xf>
    <xf numFmtId="0" fontId="7" fillId="0" borderId="84" xfId="0" applyFont="1" applyBorder="1" applyAlignment="1">
      <alignment horizontal="center" vertical="center" wrapText="1"/>
    </xf>
    <xf numFmtId="0" fontId="3" fillId="14" borderId="84" xfId="0" applyFont="1" applyFill="1" applyBorder="1" applyAlignment="1">
      <alignment horizontal="justify" vertical="center" wrapText="1"/>
    </xf>
    <xf numFmtId="0" fontId="7" fillId="14" borderId="83" xfId="0" applyFont="1" applyFill="1" applyBorder="1" applyAlignment="1">
      <alignment horizontal="justify" vertical="center" wrapText="1"/>
    </xf>
    <xf numFmtId="0" fontId="7" fillId="14" borderId="84" xfId="0" applyFont="1" applyFill="1" applyBorder="1" applyAlignment="1">
      <alignment horizontal="center" vertical="center" wrapText="1"/>
    </xf>
    <xf numFmtId="0" fontId="3" fillId="14" borderId="83" xfId="0" applyFont="1" applyFill="1" applyBorder="1" applyAlignment="1">
      <alignment horizontal="justify" vertical="center" wrapText="1"/>
    </xf>
    <xf numFmtId="0" fontId="21" fillId="14" borderId="84" xfId="0" applyFont="1" applyFill="1" applyBorder="1" applyAlignment="1">
      <alignment horizontal="center" vertical="center" wrapText="1"/>
    </xf>
    <xf numFmtId="0" fontId="7" fillId="14" borderId="83" xfId="0" applyFont="1" applyFill="1" applyBorder="1" applyAlignment="1">
      <alignment horizontal="center" vertical="center" wrapText="1"/>
    </xf>
    <xf numFmtId="0" fontId="7" fillId="14" borderId="84" xfId="0" applyFont="1" applyFill="1" applyBorder="1" applyAlignment="1">
      <alignment horizontal="justify" vertical="center" wrapText="1"/>
    </xf>
    <xf numFmtId="0" fontId="0" fillId="14" borderId="84" xfId="0" applyFill="1" applyBorder="1" applyAlignment="1">
      <alignment vertical="center" wrapText="1"/>
    </xf>
    <xf numFmtId="0" fontId="0" fillId="14" borderId="83" xfId="0" applyFill="1" applyBorder="1" applyAlignment="1">
      <alignment vertical="center" wrapText="1"/>
    </xf>
    <xf numFmtId="0" fontId="7" fillId="14" borderId="84" xfId="0" applyFont="1" applyFill="1" applyBorder="1" applyAlignment="1">
      <alignment horizontal="left" vertical="center" wrapText="1"/>
    </xf>
    <xf numFmtId="0" fontId="7" fillId="14" borderId="83" xfId="0" applyFont="1" applyFill="1" applyBorder="1" applyAlignment="1">
      <alignment horizontal="left" vertical="center" wrapText="1"/>
    </xf>
    <xf numFmtId="0" fontId="23" fillId="14" borderId="84" xfId="0" applyFont="1" applyFill="1" applyBorder="1" applyAlignment="1">
      <alignment horizontal="center" vertical="center" wrapText="1"/>
    </xf>
    <xf numFmtId="0" fontId="24" fillId="14" borderId="84" xfId="0" applyFont="1" applyFill="1" applyBorder="1" applyAlignment="1">
      <alignment horizontal="center" vertical="center" wrapText="1"/>
    </xf>
    <xf numFmtId="0" fontId="24" fillId="14" borderId="83" xfId="0" applyFont="1" applyFill="1" applyBorder="1" applyAlignment="1">
      <alignment horizontal="center" vertical="center" wrapText="1"/>
    </xf>
    <xf numFmtId="0" fontId="20" fillId="5" borderId="86" xfId="0" applyFont="1" applyFill="1" applyBorder="1" applyAlignment="1">
      <alignment horizontal="center" vertical="center" wrapText="1"/>
    </xf>
    <xf numFmtId="0" fontId="20" fillId="5" borderId="83" xfId="0" applyFont="1" applyFill="1" applyBorder="1" applyAlignment="1">
      <alignment horizontal="center" vertical="center" wrapText="1"/>
    </xf>
    <xf numFmtId="0" fontId="7" fillId="14" borderId="88" xfId="0" applyFont="1" applyFill="1" applyBorder="1" applyAlignment="1">
      <alignment horizontal="justify" vertical="center" wrapText="1"/>
    </xf>
    <xf numFmtId="0" fontId="7" fillId="14" borderId="88" xfId="0" applyFont="1" applyFill="1" applyBorder="1" applyAlignment="1">
      <alignment horizontal="center" vertical="center" wrapText="1"/>
    </xf>
    <xf numFmtId="0" fontId="25" fillId="14" borderId="83" xfId="0" applyFont="1" applyFill="1" applyBorder="1" applyAlignment="1">
      <alignment horizontal="justify" vertical="center" wrapText="1"/>
    </xf>
    <xf numFmtId="0" fontId="0" fillId="14" borderId="88" xfId="0" applyFill="1" applyBorder="1" applyAlignment="1">
      <alignment vertical="center" wrapText="1"/>
    </xf>
    <xf numFmtId="0" fontId="22" fillId="14" borderId="84" xfId="0" applyFont="1" applyFill="1" applyBorder="1" applyAlignment="1">
      <alignment horizontal="justify" vertical="center" wrapText="1"/>
    </xf>
    <xf numFmtId="0" fontId="7" fillId="14" borderId="7" xfId="0" applyFont="1" applyFill="1" applyBorder="1" applyAlignment="1">
      <alignment horizontal="center" vertical="center" wrapText="1"/>
    </xf>
    <xf numFmtId="0" fontId="7" fillId="14" borderId="13" xfId="0" applyFont="1" applyFill="1" applyBorder="1" applyAlignment="1">
      <alignment horizontal="center" vertical="center" wrapText="1"/>
    </xf>
    <xf numFmtId="0" fontId="7" fillId="14" borderId="88" xfId="0" applyFont="1" applyFill="1" applyBorder="1" applyAlignment="1">
      <alignment horizontal="left" vertical="center" wrapText="1"/>
    </xf>
    <xf numFmtId="0" fontId="20" fillId="5" borderId="90" xfId="0" applyFont="1" applyFill="1" applyBorder="1" applyAlignment="1">
      <alignment horizontal="center" vertical="center" wrapText="1"/>
    </xf>
    <xf numFmtId="0" fontId="20" fillId="5" borderId="80" xfId="0" applyFont="1" applyFill="1" applyBorder="1" applyAlignment="1">
      <alignment horizontal="left" vertical="center" wrapText="1"/>
    </xf>
    <xf numFmtId="0" fontId="0" fillId="14" borderId="87" xfId="0" applyFill="1" applyBorder="1" applyAlignment="1">
      <alignment vertical="center" wrapText="1"/>
    </xf>
    <xf numFmtId="0" fontId="20" fillId="5" borderId="91" xfId="0" applyFont="1" applyFill="1" applyBorder="1" applyAlignment="1">
      <alignment horizontal="center" vertical="center" wrapText="1"/>
    </xf>
    <xf numFmtId="0" fontId="19" fillId="6" borderId="0" xfId="0" applyFont="1" applyFill="1" applyAlignment="1">
      <alignment horizontal="justify" vertical="center"/>
    </xf>
    <xf numFmtId="0" fontId="19" fillId="6" borderId="0" xfId="0" applyFont="1" applyFill="1" applyAlignment="1">
      <alignment horizontal="left" vertical="center"/>
    </xf>
    <xf numFmtId="0" fontId="3" fillId="6" borderId="0" xfId="0" applyFont="1" applyFill="1" applyAlignment="1">
      <alignment horizontal="left" vertical="center"/>
    </xf>
    <xf numFmtId="0" fontId="3" fillId="6" borderId="84" xfId="0" applyFont="1" applyFill="1" applyBorder="1" applyAlignment="1">
      <alignment horizontal="justify" vertical="center" wrapText="1"/>
    </xf>
    <xf numFmtId="0" fontId="7" fillId="6" borderId="84" xfId="0" applyFont="1" applyFill="1" applyBorder="1" applyAlignment="1">
      <alignment horizontal="center" vertical="center" wrapText="1"/>
    </xf>
    <xf numFmtId="0" fontId="0" fillId="6" borderId="84" xfId="0" applyFill="1" applyBorder="1" applyAlignment="1">
      <alignment vertical="center" wrapText="1"/>
    </xf>
    <xf numFmtId="0" fontId="7" fillId="6" borderId="84" xfId="0" applyFont="1" applyFill="1" applyBorder="1" applyAlignment="1">
      <alignment horizontal="justify" vertical="center" wrapText="1"/>
    </xf>
    <xf numFmtId="0" fontId="3" fillId="6" borderId="83" xfId="0" applyFont="1" applyFill="1" applyBorder="1" applyAlignment="1">
      <alignment horizontal="justify" vertical="center" wrapText="1"/>
    </xf>
    <xf numFmtId="0" fontId="0" fillId="6" borderId="83" xfId="0" applyFill="1" applyBorder="1" applyAlignment="1">
      <alignment vertical="center" wrapText="1"/>
    </xf>
    <xf numFmtId="0" fontId="3" fillId="6" borderId="84" xfId="0" applyFont="1" applyFill="1" applyBorder="1" applyAlignment="1">
      <alignment horizontal="left" vertical="center" wrapText="1"/>
    </xf>
    <xf numFmtId="0" fontId="7" fillId="6" borderId="83" xfId="0" applyFont="1" applyFill="1" applyBorder="1" applyAlignment="1">
      <alignment horizontal="justify" vertical="center" wrapText="1"/>
    </xf>
    <xf numFmtId="0" fontId="7" fillId="6" borderId="84" xfId="0" applyFont="1" applyFill="1" applyBorder="1" applyAlignment="1">
      <alignment horizontal="left" vertical="center" wrapText="1"/>
    </xf>
    <xf numFmtId="0" fontId="21" fillId="6" borderId="84" xfId="0" applyFont="1" applyFill="1" applyBorder="1" applyAlignment="1">
      <alignment horizontal="center" vertical="center" wrapText="1"/>
    </xf>
    <xf numFmtId="0" fontId="23" fillId="6" borderId="84" xfId="0" applyFont="1" applyFill="1" applyBorder="1" applyAlignment="1">
      <alignment horizontal="center" vertical="center" wrapText="1"/>
    </xf>
    <xf numFmtId="0" fontId="3" fillId="6" borderId="83" xfId="0" applyFont="1" applyFill="1" applyBorder="1" applyAlignment="1">
      <alignment horizontal="left" vertical="center" wrapText="1"/>
    </xf>
    <xf numFmtId="0" fontId="18" fillId="6" borderId="0" xfId="0" applyFont="1" applyFill="1" applyAlignment="1">
      <alignment horizontal="justify" vertical="center"/>
    </xf>
    <xf numFmtId="0" fontId="25" fillId="6" borderId="84" xfId="0" applyFont="1" applyFill="1" applyBorder="1" applyAlignment="1">
      <alignment horizontal="justify" vertical="center" wrapText="1"/>
    </xf>
    <xf numFmtId="0" fontId="25" fillId="6" borderId="83" xfId="0" applyFont="1" applyFill="1" applyBorder="1" applyAlignment="1">
      <alignment horizontal="justify" vertical="center" wrapText="1"/>
    </xf>
    <xf numFmtId="0" fontId="7" fillId="6" borderId="88" xfId="0" applyFont="1" applyFill="1" applyBorder="1" applyAlignment="1">
      <alignment horizontal="justify" vertical="center" wrapText="1"/>
    </xf>
    <xf numFmtId="0" fontId="0" fillId="6" borderId="88" xfId="0" applyFill="1" applyBorder="1" applyAlignment="1">
      <alignment vertical="center" wrapText="1"/>
    </xf>
    <xf numFmtId="0" fontId="3" fillId="14" borderId="82" xfId="0" applyFont="1" applyFill="1" applyBorder="1" applyAlignment="1">
      <alignment vertical="center" wrapText="1"/>
    </xf>
    <xf numFmtId="0" fontId="3" fillId="14" borderId="85" xfId="0" applyFont="1" applyFill="1" applyBorder="1" applyAlignment="1">
      <alignment vertical="center" wrapText="1"/>
    </xf>
    <xf numFmtId="0" fontId="7" fillId="6" borderId="95" xfId="0" applyFont="1" applyFill="1" applyBorder="1" applyAlignment="1">
      <alignment horizontal="center" vertical="center" wrapText="1"/>
    </xf>
    <xf numFmtId="0" fontId="7" fillId="6" borderId="96" xfId="0" applyFont="1" applyFill="1" applyBorder="1" applyAlignment="1">
      <alignment horizontal="center" vertical="center" wrapText="1"/>
    </xf>
    <xf numFmtId="0" fontId="7" fillId="6" borderId="97" xfId="0" applyFont="1" applyFill="1" applyBorder="1" applyAlignment="1">
      <alignment horizontal="left" vertical="center" wrapText="1"/>
    </xf>
    <xf numFmtId="0" fontId="0" fillId="6" borderId="85" xfId="0" applyFill="1" applyBorder="1"/>
    <xf numFmtId="0" fontId="0" fillId="6" borderId="87" xfId="0" applyFill="1" applyBorder="1"/>
    <xf numFmtId="0" fontId="21" fillId="14" borderId="88" xfId="0" applyFont="1" applyFill="1" applyBorder="1" applyAlignment="1">
      <alignment horizontal="justify" vertical="center" wrapText="1"/>
    </xf>
    <xf numFmtId="0" fontId="3" fillId="14" borderId="98" xfId="0" applyFont="1" applyFill="1" applyBorder="1" applyAlignment="1">
      <alignment horizontal="justify" vertical="center" wrapText="1"/>
    </xf>
    <xf numFmtId="0" fontId="7" fillId="14" borderId="98" xfId="0" applyFont="1" applyFill="1" applyBorder="1" applyAlignment="1">
      <alignment horizontal="center" vertical="center" wrapText="1"/>
    </xf>
    <xf numFmtId="0" fontId="3" fillId="14" borderId="86" xfId="0" applyFont="1" applyFill="1" applyBorder="1" applyAlignment="1">
      <alignment horizontal="justify" vertical="center" wrapText="1"/>
    </xf>
    <xf numFmtId="0" fontId="7" fillId="14" borderId="86" xfId="0" applyFont="1" applyFill="1" applyBorder="1" applyAlignment="1">
      <alignment horizontal="center" vertical="center" wrapText="1"/>
    </xf>
    <xf numFmtId="0" fontId="0" fillId="6" borderId="72" xfId="0" applyFill="1" applyBorder="1"/>
    <xf numFmtId="0" fontId="7" fillId="14" borderId="99" xfId="0" applyFont="1" applyFill="1" applyBorder="1" applyAlignment="1">
      <alignment horizontal="center" vertical="center" wrapText="1"/>
    </xf>
    <xf numFmtId="0" fontId="3" fillId="14" borderId="56" xfId="0" applyFont="1" applyFill="1" applyBorder="1" applyAlignment="1">
      <alignment horizontal="justify" vertical="center" wrapText="1"/>
    </xf>
    <xf numFmtId="0" fontId="7" fillId="14" borderId="56" xfId="0" applyFont="1" applyFill="1" applyBorder="1" applyAlignment="1">
      <alignment horizontal="center" vertical="center" wrapText="1"/>
    </xf>
    <xf numFmtId="0" fontId="7" fillId="14" borderId="98" xfId="0" applyFont="1" applyFill="1" applyBorder="1" applyAlignment="1">
      <alignment horizontal="left" vertical="center" wrapText="1"/>
    </xf>
    <xf numFmtId="0" fontId="0" fillId="6" borderId="12" xfId="0" applyFill="1" applyBorder="1"/>
    <xf numFmtId="0" fontId="7" fillId="14" borderId="99" xfId="0" applyFont="1" applyFill="1" applyBorder="1" applyAlignment="1">
      <alignment horizontal="left" vertical="center" wrapText="1"/>
    </xf>
    <xf numFmtId="0" fontId="3" fillId="14" borderId="81" xfId="0" applyFont="1" applyFill="1" applyBorder="1" applyAlignment="1">
      <alignment vertical="center" wrapText="1"/>
    </xf>
    <xf numFmtId="0" fontId="0" fillId="6" borderId="82" xfId="0" applyFill="1" applyBorder="1"/>
    <xf numFmtId="0" fontId="0" fillId="7" borderId="0" xfId="0" applyFill="1"/>
    <xf numFmtId="0" fontId="9" fillId="7" borderId="0" xfId="0" applyFont="1" applyFill="1" applyAlignment="1">
      <alignment horizontal="right"/>
    </xf>
    <xf numFmtId="0" fontId="9" fillId="5" borderId="0" xfId="0" applyFont="1" applyFill="1" applyAlignment="1">
      <alignment horizontal="right"/>
    </xf>
    <xf numFmtId="0" fontId="1" fillId="3" borderId="14" xfId="0" applyFont="1" applyFill="1" applyBorder="1" applyAlignment="1">
      <alignment wrapText="1"/>
    </xf>
    <xf numFmtId="0" fontId="1" fillId="3" borderId="17" xfId="0" applyFont="1" applyFill="1" applyBorder="1" applyAlignment="1">
      <alignment wrapText="1"/>
    </xf>
    <xf numFmtId="0" fontId="4" fillId="3" borderId="17" xfId="0" applyFont="1" applyFill="1" applyBorder="1" applyAlignment="1">
      <alignment wrapText="1"/>
    </xf>
    <xf numFmtId="166" fontId="1" fillId="3" borderId="5" xfId="1" applyNumberFormat="1" applyFont="1" applyFill="1" applyBorder="1" applyProtection="1"/>
    <xf numFmtId="0" fontId="1" fillId="3" borderId="66" xfId="0" applyFont="1" applyFill="1" applyBorder="1" applyAlignment="1">
      <alignment wrapText="1"/>
    </xf>
    <xf numFmtId="0" fontId="4" fillId="3" borderId="14" xfId="0" applyFont="1" applyFill="1" applyBorder="1" applyAlignment="1">
      <alignment wrapText="1"/>
    </xf>
    <xf numFmtId="0" fontId="1" fillId="3" borderId="27" xfId="0" applyFont="1" applyFill="1" applyBorder="1" applyAlignment="1">
      <alignment wrapText="1"/>
    </xf>
    <xf numFmtId="0" fontId="4" fillId="3" borderId="1" xfId="0" applyFont="1" applyFill="1" applyBorder="1" applyAlignment="1">
      <alignment wrapText="1"/>
    </xf>
    <xf numFmtId="0" fontId="1" fillId="12" borderId="22" xfId="0" applyFont="1" applyFill="1" applyBorder="1" applyAlignment="1">
      <alignment wrapText="1"/>
    </xf>
    <xf numFmtId="0" fontId="4" fillId="12" borderId="22" xfId="0" applyFont="1" applyFill="1" applyBorder="1" applyAlignment="1">
      <alignment wrapText="1"/>
    </xf>
    <xf numFmtId="0" fontId="1" fillId="3" borderId="1" xfId="0" applyFont="1" applyFill="1" applyBorder="1" applyAlignment="1">
      <alignment wrapText="1"/>
    </xf>
    <xf numFmtId="0" fontId="4" fillId="3" borderId="1" xfId="0" applyFont="1" applyFill="1" applyBorder="1" applyAlignment="1">
      <alignment horizontal="left" wrapText="1" indent="1"/>
    </xf>
    <xf numFmtId="0" fontId="1" fillId="11" borderId="17" xfId="0" applyFont="1" applyFill="1" applyBorder="1" applyAlignment="1">
      <alignment wrapText="1"/>
    </xf>
    <xf numFmtId="0" fontId="4" fillId="11" borderId="17" xfId="0" applyFont="1" applyFill="1" applyBorder="1" applyAlignment="1">
      <alignment horizontal="left" wrapText="1" indent="3"/>
    </xf>
    <xf numFmtId="0" fontId="1" fillId="11" borderId="1" xfId="0" applyFont="1" applyFill="1" applyBorder="1" applyAlignment="1">
      <alignment wrapText="1"/>
    </xf>
    <xf numFmtId="0" fontId="1" fillId="11" borderId="1" xfId="0" applyFont="1" applyFill="1" applyBorder="1" applyAlignment="1">
      <alignment horizontal="left" wrapText="1" indent="3"/>
    </xf>
    <xf numFmtId="0" fontId="1" fillId="6" borderId="0" xfId="0" applyFont="1" applyFill="1" applyProtection="1">
      <protection locked="0"/>
    </xf>
    <xf numFmtId="0" fontId="1" fillId="0" borderId="0" xfId="0" applyFont="1" applyProtection="1">
      <protection locked="0"/>
    </xf>
    <xf numFmtId="0" fontId="16" fillId="6" borderId="1" xfId="0" applyFont="1" applyFill="1" applyBorder="1" applyAlignment="1" applyProtection="1">
      <alignment horizontal="center"/>
      <protection locked="0"/>
    </xf>
    <xf numFmtId="0" fontId="0" fillId="6" borderId="0" xfId="0" applyFill="1" applyProtection="1">
      <protection locked="0"/>
    </xf>
    <xf numFmtId="0" fontId="0" fillId="0" borderId="0" xfId="0" applyProtection="1">
      <protection locked="0"/>
    </xf>
    <xf numFmtId="0" fontId="1" fillId="0" borderId="0" xfId="0" applyFont="1" applyAlignment="1" applyProtection="1">
      <alignment horizontal="center"/>
      <protection locked="0"/>
    </xf>
    <xf numFmtId="0" fontId="1" fillId="0" borderId="1" xfId="0" applyFont="1" applyBorder="1" applyAlignment="1" applyProtection="1">
      <alignment wrapText="1"/>
      <protection locked="0"/>
    </xf>
    <xf numFmtId="0" fontId="1" fillId="0" borderId="23" xfId="0" applyFont="1" applyBorder="1" applyAlignment="1" applyProtection="1">
      <alignment wrapText="1"/>
      <protection locked="0"/>
    </xf>
    <xf numFmtId="0" fontId="1" fillId="6" borderId="44" xfId="0" applyFont="1" applyFill="1" applyBorder="1" applyProtection="1">
      <protection locked="0"/>
    </xf>
    <xf numFmtId="0" fontId="1" fillId="6" borderId="14" xfId="0" applyFont="1" applyFill="1" applyBorder="1" applyAlignment="1" applyProtection="1">
      <alignment wrapText="1"/>
      <protection locked="0"/>
    </xf>
    <xf numFmtId="0" fontId="10" fillId="6" borderId="14" xfId="0" applyFont="1" applyFill="1" applyBorder="1" applyAlignment="1" applyProtection="1">
      <alignment wrapText="1"/>
      <protection locked="0"/>
    </xf>
    <xf numFmtId="0" fontId="10" fillId="6" borderId="1" xfId="0" applyFont="1" applyFill="1" applyBorder="1" applyAlignment="1" applyProtection="1">
      <alignment horizontal="left" wrapText="1"/>
      <protection locked="0"/>
    </xf>
    <xf numFmtId="43" fontId="1" fillId="0" borderId="14" xfId="1" applyFont="1" applyBorder="1" applyProtection="1">
      <protection locked="0"/>
    </xf>
    <xf numFmtId="43" fontId="1" fillId="0" borderId="3" xfId="1" applyFont="1" applyBorder="1" applyProtection="1">
      <protection locked="0"/>
    </xf>
    <xf numFmtId="43" fontId="1" fillId="0" borderId="1" xfId="1" applyFont="1" applyBorder="1" applyProtection="1">
      <protection locked="0"/>
    </xf>
    <xf numFmtId="43" fontId="1" fillId="0" borderId="16" xfId="1" applyFont="1" applyBorder="1" applyProtection="1">
      <protection locked="0"/>
    </xf>
    <xf numFmtId="43" fontId="1" fillId="0" borderId="17" xfId="1" applyFont="1" applyBorder="1" applyProtection="1">
      <protection locked="0"/>
    </xf>
    <xf numFmtId="43" fontId="1" fillId="0" borderId="5" xfId="1" applyFont="1" applyBorder="1" applyProtection="1">
      <protection locked="0"/>
    </xf>
    <xf numFmtId="0" fontId="28" fillId="0" borderId="0" xfId="0" applyFont="1" applyAlignment="1" applyProtection="1">
      <alignment vertical="center"/>
      <protection locked="0"/>
    </xf>
    <xf numFmtId="49" fontId="1" fillId="6" borderId="0" xfId="0" applyNumberFormat="1" applyFont="1" applyFill="1" applyProtection="1">
      <protection locked="0"/>
    </xf>
    <xf numFmtId="49" fontId="1" fillId="0" borderId="0" xfId="0" applyNumberFormat="1" applyFont="1" applyProtection="1">
      <protection locked="0"/>
    </xf>
    <xf numFmtId="0" fontId="1" fillId="12" borderId="14" xfId="0" applyFont="1" applyFill="1" applyBorder="1" applyAlignment="1">
      <alignment wrapText="1"/>
    </xf>
    <xf numFmtId="0" fontId="4" fillId="12" borderId="14" xfId="0" applyFont="1" applyFill="1" applyBorder="1" applyAlignment="1">
      <alignment wrapText="1"/>
    </xf>
    <xf numFmtId="0" fontId="1" fillId="12" borderId="40" xfId="0" applyFont="1" applyFill="1" applyBorder="1" applyAlignment="1">
      <alignment wrapText="1"/>
    </xf>
    <xf numFmtId="0" fontId="4" fillId="12" borderId="40" xfId="0" applyFont="1" applyFill="1" applyBorder="1" applyAlignment="1">
      <alignment wrapText="1"/>
    </xf>
    <xf numFmtId="0" fontId="7" fillId="12" borderId="40" xfId="0" applyFont="1" applyFill="1" applyBorder="1"/>
    <xf numFmtId="0" fontId="15" fillId="12" borderId="40" xfId="0" applyFont="1" applyFill="1" applyBorder="1"/>
    <xf numFmtId="0" fontId="7" fillId="3" borderId="35" xfId="0" applyFont="1" applyFill="1" applyBorder="1"/>
    <xf numFmtId="0" fontId="15" fillId="3" borderId="35" xfId="0" applyFont="1" applyFill="1" applyBorder="1"/>
    <xf numFmtId="0" fontId="1" fillId="12" borderId="38" xfId="0" applyFont="1" applyFill="1" applyBorder="1" applyAlignment="1">
      <alignment wrapText="1"/>
    </xf>
    <xf numFmtId="0" fontId="1" fillId="3" borderId="35" xfId="0" applyFont="1" applyFill="1" applyBorder="1" applyAlignment="1">
      <alignment wrapText="1"/>
    </xf>
    <xf numFmtId="0" fontId="1" fillId="3" borderId="23" xfId="0" applyFont="1" applyFill="1" applyBorder="1" applyAlignment="1">
      <alignment wrapText="1"/>
    </xf>
    <xf numFmtId="43" fontId="1" fillId="3" borderId="14" xfId="1" applyFont="1" applyFill="1" applyBorder="1" applyAlignment="1" applyProtection="1">
      <alignment vertical="center" wrapText="1"/>
    </xf>
    <xf numFmtId="43" fontId="1" fillId="3" borderId="1" xfId="1" applyFont="1" applyFill="1" applyBorder="1" applyAlignment="1" applyProtection="1">
      <alignment vertical="center" wrapText="1"/>
    </xf>
    <xf numFmtId="43" fontId="1" fillId="3" borderId="17" xfId="1" applyFont="1" applyFill="1" applyBorder="1" applyAlignment="1" applyProtection="1">
      <alignment vertical="center" wrapText="1"/>
    </xf>
    <xf numFmtId="0" fontId="1" fillId="3" borderId="36" xfId="0" applyFont="1" applyFill="1" applyBorder="1" applyAlignment="1">
      <alignment wrapText="1"/>
    </xf>
    <xf numFmtId="0" fontId="7" fillId="3" borderId="41" xfId="0" applyFont="1" applyFill="1" applyBorder="1"/>
    <xf numFmtId="0" fontId="15" fillId="3" borderId="41" xfId="0" applyFont="1" applyFill="1" applyBorder="1"/>
    <xf numFmtId="0" fontId="1" fillId="3" borderId="14" xfId="0" applyFont="1" applyFill="1" applyBorder="1" applyAlignment="1">
      <alignment vertical="center" wrapText="1"/>
    </xf>
    <xf numFmtId="0" fontId="1" fillId="3" borderId="41" xfId="0" applyFont="1" applyFill="1" applyBorder="1" applyAlignment="1">
      <alignment wrapText="1"/>
    </xf>
    <xf numFmtId="0" fontId="1" fillId="15" borderId="19" xfId="0" applyFont="1" applyFill="1" applyBorder="1" applyAlignment="1">
      <alignment horizontal="center"/>
    </xf>
    <xf numFmtId="0" fontId="1" fillId="15" borderId="24" xfId="0" applyFont="1" applyFill="1" applyBorder="1" applyAlignment="1">
      <alignment horizontal="center"/>
    </xf>
    <xf numFmtId="0" fontId="1" fillId="15" borderId="25" xfId="0" applyFont="1" applyFill="1" applyBorder="1" applyAlignment="1">
      <alignment horizontal="center"/>
    </xf>
    <xf numFmtId="0" fontId="1" fillId="15" borderId="26" xfId="0" applyFont="1" applyFill="1" applyBorder="1" applyAlignment="1">
      <alignment horizontal="center"/>
    </xf>
    <xf numFmtId="0" fontId="10" fillId="15" borderId="38" xfId="0" applyFont="1" applyFill="1" applyBorder="1" applyAlignment="1">
      <alignment wrapText="1"/>
    </xf>
    <xf numFmtId="0" fontId="10" fillId="15" borderId="35" xfId="0" applyFont="1" applyFill="1" applyBorder="1" applyAlignment="1">
      <alignment wrapText="1"/>
    </xf>
    <xf numFmtId="0" fontId="1" fillId="15" borderId="14" xfId="0" applyFont="1" applyFill="1" applyBorder="1" applyAlignment="1">
      <alignment wrapText="1"/>
    </xf>
    <xf numFmtId="0" fontId="1" fillId="15" borderId="1" xfId="0" applyFont="1" applyFill="1" applyBorder="1" applyAlignment="1">
      <alignment wrapText="1"/>
    </xf>
    <xf numFmtId="0" fontId="1" fillId="15" borderId="23" xfId="0" applyFont="1" applyFill="1" applyBorder="1" applyAlignment="1">
      <alignment wrapText="1"/>
    </xf>
    <xf numFmtId="0" fontId="1" fillId="15" borderId="17" xfId="0" applyFont="1" applyFill="1" applyBorder="1" applyAlignment="1">
      <alignment wrapText="1"/>
    </xf>
    <xf numFmtId="0" fontId="4" fillId="15" borderId="17" xfId="0" applyFont="1" applyFill="1" applyBorder="1" applyAlignment="1">
      <alignment wrapText="1"/>
    </xf>
    <xf numFmtId="0" fontId="1" fillId="15" borderId="1" xfId="0" applyFont="1" applyFill="1" applyBorder="1" applyAlignment="1">
      <alignment horizontal="left" wrapText="1" indent="5"/>
    </xf>
    <xf numFmtId="0" fontId="7" fillId="15" borderId="1" xfId="0" applyFont="1" applyFill="1" applyBorder="1" applyAlignment="1">
      <alignment horizontal="left" indent="5"/>
    </xf>
    <xf numFmtId="43" fontId="1" fillId="0" borderId="38" xfId="1" applyFont="1" applyFill="1" applyBorder="1" applyProtection="1">
      <protection locked="0"/>
    </xf>
    <xf numFmtId="43" fontId="1" fillId="0" borderId="3" xfId="1" applyFont="1" applyFill="1" applyBorder="1" applyProtection="1">
      <protection locked="0"/>
    </xf>
    <xf numFmtId="43" fontId="1" fillId="0" borderId="35" xfId="1" applyFont="1" applyFill="1" applyBorder="1" applyProtection="1">
      <protection locked="0"/>
    </xf>
    <xf numFmtId="43" fontId="1" fillId="0" borderId="16" xfId="1" applyFont="1" applyFill="1" applyBorder="1" applyProtection="1">
      <protection locked="0"/>
    </xf>
    <xf numFmtId="43" fontId="1" fillId="0" borderId="67" xfId="1" applyFont="1" applyFill="1" applyBorder="1" applyAlignment="1" applyProtection="1">
      <alignment horizontal="right"/>
      <protection locked="0"/>
    </xf>
    <xf numFmtId="43" fontId="1" fillId="0" borderId="41" xfId="1" applyFont="1" applyFill="1" applyBorder="1" applyProtection="1">
      <protection locked="0"/>
    </xf>
    <xf numFmtId="43" fontId="1" fillId="0" borderId="5" xfId="1" applyFont="1" applyFill="1" applyBorder="1" applyProtection="1">
      <protection locked="0"/>
    </xf>
    <xf numFmtId="43" fontId="1" fillId="6" borderId="67" xfId="1" applyFont="1" applyFill="1" applyBorder="1" applyAlignment="1" applyProtection="1">
      <alignment horizontal="right"/>
      <protection locked="0"/>
    </xf>
    <xf numFmtId="49" fontId="1" fillId="6" borderId="0" xfId="0" applyNumberFormat="1" applyFont="1" applyFill="1" applyAlignment="1" applyProtection="1">
      <alignment horizontal="left"/>
      <protection locked="0"/>
    </xf>
    <xf numFmtId="0" fontId="1" fillId="6" borderId="0" xfId="0" applyFont="1" applyFill="1" applyAlignment="1" applyProtection="1">
      <alignment horizontal="center"/>
      <protection locked="0"/>
    </xf>
    <xf numFmtId="49" fontId="1" fillId="0" borderId="0" xfId="0" applyNumberFormat="1" applyFont="1" applyAlignment="1" applyProtection="1">
      <alignment horizontal="left"/>
      <protection locked="0"/>
    </xf>
    <xf numFmtId="49" fontId="1" fillId="15" borderId="8" xfId="0" applyNumberFormat="1" applyFont="1" applyFill="1" applyBorder="1" applyAlignment="1">
      <alignment horizontal="center"/>
    </xf>
    <xf numFmtId="0" fontId="1" fillId="15" borderId="2" xfId="0" applyFont="1" applyFill="1" applyBorder="1" applyAlignment="1">
      <alignment horizontal="center"/>
    </xf>
    <xf numFmtId="49" fontId="1" fillId="15" borderId="33" xfId="0" applyNumberFormat="1" applyFont="1" applyFill="1" applyBorder="1" applyAlignment="1">
      <alignment horizontal="center"/>
    </xf>
    <xf numFmtId="0" fontId="1" fillId="15" borderId="66" xfId="0" applyFont="1" applyFill="1" applyBorder="1" applyAlignment="1">
      <alignment horizontal="center"/>
    </xf>
    <xf numFmtId="0" fontId="1" fillId="15" borderId="9" xfId="0" applyFont="1" applyFill="1" applyBorder="1" applyAlignment="1">
      <alignment horizontal="center"/>
    </xf>
    <xf numFmtId="0" fontId="1" fillId="15" borderId="56" xfId="0" applyFont="1" applyFill="1" applyBorder="1" applyAlignment="1">
      <alignment horizontal="center"/>
    </xf>
    <xf numFmtId="0" fontId="1" fillId="3" borderId="30" xfId="0" applyFont="1" applyFill="1" applyBorder="1" applyAlignment="1">
      <alignment vertical="center" wrapText="1"/>
    </xf>
    <xf numFmtId="49" fontId="1" fillId="3" borderId="1" xfId="0" applyNumberFormat="1" applyFont="1" applyFill="1" applyBorder="1" applyAlignment="1">
      <alignment horizontal="left" vertical="center" wrapText="1"/>
    </xf>
    <xf numFmtId="0" fontId="1" fillId="11" borderId="30" xfId="0" applyFont="1" applyFill="1" applyBorder="1" applyAlignment="1">
      <alignment vertical="center" wrapText="1"/>
    </xf>
    <xf numFmtId="49" fontId="1" fillId="11" borderId="1" xfId="0" applyNumberFormat="1" applyFont="1" applyFill="1" applyBorder="1" applyAlignment="1">
      <alignment horizontal="left" vertical="center" wrapText="1"/>
    </xf>
    <xf numFmtId="0" fontId="1" fillId="3" borderId="31" xfId="0" applyFont="1" applyFill="1" applyBorder="1" applyAlignment="1">
      <alignment vertical="center" wrapText="1"/>
    </xf>
    <xf numFmtId="49" fontId="1" fillId="3" borderId="17" xfId="0" applyNumberFormat="1" applyFont="1" applyFill="1" applyBorder="1" applyAlignment="1">
      <alignment horizontal="left" vertical="center" wrapText="1"/>
    </xf>
    <xf numFmtId="49" fontId="1" fillId="15" borderId="33" xfId="0" applyNumberFormat="1" applyFont="1" applyFill="1" applyBorder="1" applyAlignment="1">
      <alignment horizontal="left" vertical="center" wrapText="1"/>
    </xf>
    <xf numFmtId="49" fontId="1" fillId="15" borderId="1" xfId="0" applyNumberFormat="1" applyFont="1" applyFill="1" applyBorder="1" applyAlignment="1">
      <alignment horizontal="left" vertical="center" wrapText="1"/>
    </xf>
    <xf numFmtId="49" fontId="1" fillId="15" borderId="46" xfId="0" applyNumberFormat="1" applyFont="1" applyFill="1" applyBorder="1" applyAlignment="1">
      <alignment horizontal="left" vertical="center"/>
    </xf>
    <xf numFmtId="0" fontId="1" fillId="12" borderId="38" xfId="0" applyFont="1" applyFill="1" applyBorder="1" applyAlignment="1">
      <alignment horizontal="left" vertical="center" wrapText="1"/>
    </xf>
    <xf numFmtId="0" fontId="1" fillId="3" borderId="35" xfId="0" applyFont="1" applyFill="1" applyBorder="1" applyAlignment="1">
      <alignment horizontal="left" vertical="center" wrapText="1"/>
    </xf>
    <xf numFmtId="0" fontId="1" fillId="15" borderId="35" xfId="0" applyFont="1" applyFill="1" applyBorder="1" applyAlignment="1">
      <alignment wrapText="1"/>
    </xf>
    <xf numFmtId="164" fontId="1" fillId="15" borderId="35" xfId="0" applyNumberFormat="1" applyFont="1" applyFill="1" applyBorder="1" applyAlignment="1">
      <alignment horizontal="left" vertical="center" wrapText="1"/>
    </xf>
    <xf numFmtId="0" fontId="1" fillId="2" borderId="35" xfId="0" applyFont="1" applyFill="1" applyBorder="1" applyAlignment="1">
      <alignment wrapText="1"/>
    </xf>
    <xf numFmtId="0" fontId="1" fillId="2" borderId="35" xfId="0" applyFont="1" applyFill="1" applyBorder="1" applyAlignment="1">
      <alignment horizontal="left" vertical="center" wrapText="1"/>
    </xf>
    <xf numFmtId="0" fontId="1" fillId="11" borderId="35" xfId="0" applyFont="1" applyFill="1" applyBorder="1" applyAlignment="1">
      <alignment wrapText="1"/>
    </xf>
    <xf numFmtId="164" fontId="1" fillId="11" borderId="35" xfId="0" applyNumberFormat="1"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12" borderId="40" xfId="0" applyFont="1" applyFill="1" applyBorder="1" applyAlignment="1">
      <alignment vertical="center" wrapText="1"/>
    </xf>
    <xf numFmtId="0" fontId="1" fillId="12" borderId="40" xfId="0" applyFont="1" applyFill="1" applyBorder="1" applyAlignment="1">
      <alignment horizontal="left" vertical="center" wrapText="1"/>
    </xf>
    <xf numFmtId="0" fontId="1" fillId="3" borderId="35" xfId="0" applyFont="1" applyFill="1" applyBorder="1" applyAlignment="1">
      <alignment vertical="center" wrapText="1"/>
    </xf>
    <xf numFmtId="0" fontId="1" fillId="15" borderId="35" xfId="0" applyFont="1" applyFill="1" applyBorder="1" applyAlignment="1">
      <alignment vertical="center" wrapText="1"/>
    </xf>
    <xf numFmtId="0" fontId="1" fillId="15" borderId="35" xfId="0" applyFont="1" applyFill="1" applyBorder="1" applyAlignment="1">
      <alignment horizontal="left" vertical="center" wrapText="1"/>
    </xf>
    <xf numFmtId="0" fontId="1" fillId="15" borderId="41" xfId="0" applyFont="1" applyFill="1" applyBorder="1" applyAlignment="1">
      <alignment vertical="center" wrapText="1"/>
    </xf>
    <xf numFmtId="0" fontId="1" fillId="15" borderId="41" xfId="0" applyFont="1" applyFill="1" applyBorder="1" applyAlignment="1">
      <alignment horizontal="left" vertical="center" wrapText="1"/>
    </xf>
    <xf numFmtId="0" fontId="1" fillId="3" borderId="27" xfId="0" applyFont="1" applyFill="1" applyBorder="1" applyAlignment="1">
      <alignment horizontal="left" wrapText="1" indent="2"/>
    </xf>
    <xf numFmtId="0" fontId="1" fillId="11" borderId="27" xfId="0" applyFont="1" applyFill="1" applyBorder="1" applyAlignment="1">
      <alignment horizontal="left" indent="4"/>
    </xf>
    <xf numFmtId="0" fontId="1" fillId="3" borderId="28" xfId="0" applyFont="1" applyFill="1" applyBorder="1" applyAlignment="1">
      <alignment horizontal="left" vertical="center" wrapText="1" indent="2"/>
    </xf>
    <xf numFmtId="0" fontId="1" fillId="3" borderId="72" xfId="0" applyFont="1" applyFill="1" applyBorder="1" applyAlignment="1">
      <alignment horizontal="left" vertical="center" wrapText="1" indent="2"/>
    </xf>
    <xf numFmtId="0" fontId="1" fillId="15" borderId="66" xfId="0" applyFont="1" applyFill="1" applyBorder="1" applyAlignment="1">
      <alignment wrapText="1"/>
    </xf>
    <xf numFmtId="0" fontId="1" fillId="15" borderId="54" xfId="0" applyFont="1" applyFill="1" applyBorder="1" applyAlignment="1">
      <alignment wrapText="1"/>
    </xf>
    <xf numFmtId="0" fontId="1" fillId="15" borderId="27" xfId="0" applyFont="1" applyFill="1" applyBorder="1" applyAlignment="1">
      <alignment horizontal="left" wrapText="1" indent="2"/>
    </xf>
    <xf numFmtId="0" fontId="1" fillId="15" borderId="0" xfId="0" applyFont="1" applyFill="1" applyAlignment="1">
      <alignment horizontal="left" vertical="center" wrapText="1" indent="2"/>
    </xf>
    <xf numFmtId="0" fontId="1" fillId="15" borderId="27" xfId="0" applyFont="1" applyFill="1" applyBorder="1" applyAlignment="1">
      <alignment wrapText="1"/>
    </xf>
    <xf numFmtId="0" fontId="1" fillId="15" borderId="28" xfId="0" applyFont="1" applyFill="1" applyBorder="1" applyAlignment="1">
      <alignment wrapText="1"/>
    </xf>
    <xf numFmtId="43" fontId="1" fillId="3" borderId="67" xfId="1" applyFont="1" applyFill="1" applyBorder="1" applyAlignment="1" applyProtection="1">
      <alignment horizontal="right"/>
    </xf>
    <xf numFmtId="0" fontId="4" fillId="12" borderId="66" xfId="0" applyFont="1" applyFill="1" applyBorder="1" applyAlignment="1">
      <alignment wrapText="1"/>
    </xf>
    <xf numFmtId="0" fontId="1" fillId="3" borderId="27" xfId="0" applyFont="1" applyFill="1" applyBorder="1" applyAlignment="1">
      <alignment horizontal="left" wrapText="1" indent="1"/>
    </xf>
    <xf numFmtId="0" fontId="1" fillId="2" borderId="27" xfId="0" applyFont="1" applyFill="1" applyBorder="1" applyAlignment="1">
      <alignment horizontal="left" wrapText="1" indent="1"/>
    </xf>
    <xf numFmtId="0" fontId="1" fillId="11" borderId="27" xfId="0" applyFont="1" applyFill="1" applyBorder="1" applyAlignment="1">
      <alignment horizontal="left" wrapText="1" indent="2"/>
    </xf>
    <xf numFmtId="0" fontId="1" fillId="3" borderId="28" xfId="0" applyFont="1" applyFill="1" applyBorder="1" applyAlignment="1">
      <alignment horizontal="left" wrapText="1" indent="1"/>
    </xf>
    <xf numFmtId="0" fontId="4" fillId="12" borderId="54" xfId="0" applyFont="1" applyFill="1" applyBorder="1" applyAlignment="1">
      <alignment wrapText="1"/>
    </xf>
    <xf numFmtId="0" fontId="1" fillId="15" borderId="27" xfId="0" applyFont="1" applyFill="1" applyBorder="1" applyAlignment="1">
      <alignment horizontal="left" wrapText="1" indent="4"/>
    </xf>
    <xf numFmtId="0" fontId="1" fillId="15" borderId="27" xfId="0" applyFont="1" applyFill="1" applyBorder="1" applyAlignment="1">
      <alignment horizontal="left" wrapText="1" indent="1"/>
    </xf>
    <xf numFmtId="0" fontId="1" fillId="15" borderId="28" xfId="0" applyFont="1" applyFill="1" applyBorder="1" applyAlignment="1">
      <alignment horizontal="left" wrapText="1" indent="1"/>
    </xf>
    <xf numFmtId="0" fontId="1" fillId="15" borderId="27" xfId="0" applyFont="1" applyFill="1" applyBorder="1" applyAlignment="1">
      <alignment horizontal="left" indent="3"/>
    </xf>
    <xf numFmtId="0" fontId="8" fillId="6" borderId="0" xfId="0" applyFont="1" applyFill="1" applyProtection="1">
      <protection locked="0"/>
    </xf>
    <xf numFmtId="0" fontId="1" fillId="3" borderId="24" xfId="0" applyFont="1" applyFill="1" applyBorder="1" applyAlignment="1">
      <alignment wrapText="1"/>
    </xf>
    <xf numFmtId="0" fontId="1" fillId="15" borderId="22" xfId="0" applyFont="1" applyFill="1" applyBorder="1" applyAlignment="1">
      <alignment horizontal="left" wrapText="1"/>
    </xf>
    <xf numFmtId="0" fontId="0" fillId="7" borderId="7" xfId="0" applyFill="1" applyBorder="1"/>
    <xf numFmtId="0" fontId="0" fillId="15" borderId="0" xfId="0" applyFill="1" applyAlignment="1">
      <alignment horizontal="center" vertical="center"/>
    </xf>
    <xf numFmtId="0" fontId="4" fillId="12" borderId="71" xfId="0" applyFont="1" applyFill="1" applyBorder="1" applyAlignment="1">
      <alignment wrapText="1"/>
    </xf>
    <xf numFmtId="49" fontId="4" fillId="12" borderId="2" xfId="0" applyNumberFormat="1" applyFont="1" applyFill="1" applyBorder="1"/>
    <xf numFmtId="0" fontId="1" fillId="3" borderId="67" xfId="0" applyFont="1" applyFill="1" applyBorder="1" applyAlignment="1">
      <alignment wrapText="1"/>
    </xf>
    <xf numFmtId="49" fontId="1" fillId="3" borderId="39" xfId="0" applyNumberFormat="1" applyFont="1" applyFill="1" applyBorder="1"/>
    <xf numFmtId="0" fontId="1" fillId="15" borderId="69" xfId="0" applyFont="1" applyFill="1" applyBorder="1" applyAlignment="1">
      <alignment wrapText="1"/>
    </xf>
    <xf numFmtId="49" fontId="1" fillId="15" borderId="39" xfId="0" applyNumberFormat="1" applyFont="1" applyFill="1" applyBorder="1"/>
    <xf numFmtId="0" fontId="1" fillId="15" borderId="67" xfId="0" applyFont="1" applyFill="1" applyBorder="1" applyAlignment="1">
      <alignment wrapText="1"/>
    </xf>
    <xf numFmtId="0" fontId="1" fillId="15" borderId="11" xfId="0" applyFont="1" applyFill="1" applyBorder="1" applyAlignment="1">
      <alignment wrapText="1"/>
    </xf>
    <xf numFmtId="49" fontId="1" fillId="15" borderId="43" xfId="0" applyNumberFormat="1" applyFont="1" applyFill="1" applyBorder="1"/>
    <xf numFmtId="0" fontId="1" fillId="3" borderId="15" xfId="0" applyFont="1" applyFill="1" applyBorder="1" applyAlignment="1">
      <alignment wrapText="1"/>
    </xf>
    <xf numFmtId="0" fontId="1" fillId="3" borderId="68" xfId="0" applyFont="1" applyFill="1" applyBorder="1" applyAlignment="1">
      <alignment wrapText="1"/>
    </xf>
    <xf numFmtId="0" fontId="1" fillId="3" borderId="4" xfId="0" applyFont="1" applyFill="1" applyBorder="1" applyAlignment="1">
      <alignment wrapText="1"/>
    </xf>
    <xf numFmtId="0" fontId="4" fillId="3" borderId="6" xfId="0" applyFont="1" applyFill="1" applyBorder="1" applyAlignment="1">
      <alignment wrapText="1"/>
    </xf>
    <xf numFmtId="0" fontId="4" fillId="3" borderId="39" xfId="0" applyFont="1" applyFill="1" applyBorder="1" applyAlignment="1">
      <alignment wrapText="1"/>
    </xf>
    <xf numFmtId="0" fontId="1" fillId="15" borderId="15" xfId="0" applyFont="1" applyFill="1" applyBorder="1" applyAlignment="1">
      <alignment horizontal="left" wrapText="1"/>
    </xf>
    <xf numFmtId="0" fontId="1" fillId="15" borderId="12" xfId="0" applyFont="1" applyFill="1" applyBorder="1" applyAlignment="1">
      <alignment wrapText="1"/>
    </xf>
    <xf numFmtId="0" fontId="1" fillId="15" borderId="45" xfId="0" applyFont="1" applyFill="1" applyBorder="1" applyAlignment="1">
      <alignment horizontal="left" wrapText="1"/>
    </xf>
    <xf numFmtId="0" fontId="1" fillId="15" borderId="47" xfId="0" applyFont="1" applyFill="1" applyBorder="1" applyAlignment="1">
      <alignment wrapText="1"/>
    </xf>
    <xf numFmtId="0" fontId="1" fillId="15" borderId="33" xfId="0" applyFont="1" applyFill="1" applyBorder="1" applyAlignment="1">
      <alignment wrapText="1"/>
    </xf>
    <xf numFmtId="0" fontId="4" fillId="3" borderId="2"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1" fillId="15" borderId="15" xfId="0" applyFont="1" applyFill="1" applyBorder="1" applyAlignment="1">
      <alignment horizontal="left" vertical="center" wrapText="1"/>
    </xf>
    <xf numFmtId="0" fontId="1" fillId="15" borderId="1" xfId="0" applyFont="1" applyFill="1" applyBorder="1" applyAlignment="1">
      <alignment horizontal="left" vertical="center" wrapText="1"/>
    </xf>
    <xf numFmtId="0" fontId="1" fillId="15" borderId="4" xfId="0" applyFont="1" applyFill="1" applyBorder="1" applyAlignment="1">
      <alignment horizontal="left" vertical="center" wrapText="1"/>
    </xf>
    <xf numFmtId="0" fontId="1" fillId="15" borderId="17" xfId="0" applyFont="1" applyFill="1" applyBorder="1" applyAlignment="1">
      <alignment horizontal="left" vertical="center" wrapText="1"/>
    </xf>
    <xf numFmtId="0" fontId="4" fillId="3" borderId="2" xfId="0" applyFont="1" applyFill="1" applyBorder="1" applyAlignment="1">
      <alignment wrapText="1"/>
    </xf>
    <xf numFmtId="0" fontId="1" fillId="15" borderId="37" xfId="0" applyFont="1" applyFill="1" applyBorder="1" applyAlignment="1">
      <alignment wrapText="1"/>
    </xf>
    <xf numFmtId="0" fontId="1" fillId="15" borderId="4" xfId="0" applyFont="1" applyFill="1" applyBorder="1" applyAlignment="1">
      <alignment wrapText="1"/>
    </xf>
    <xf numFmtId="0" fontId="1" fillId="15" borderId="43" xfId="0" applyFont="1" applyFill="1" applyBorder="1" applyAlignment="1">
      <alignment wrapText="1"/>
    </xf>
    <xf numFmtId="0" fontId="1" fillId="15" borderId="22" xfId="0" applyFont="1" applyFill="1" applyBorder="1" applyAlignment="1">
      <alignment horizontal="left" vertical="center" wrapText="1"/>
    </xf>
    <xf numFmtId="0" fontId="1" fillId="15" borderId="23" xfId="0" applyFont="1" applyFill="1" applyBorder="1" applyAlignment="1">
      <alignment horizontal="left" vertical="center" wrapText="1"/>
    </xf>
    <xf numFmtId="0" fontId="4" fillId="3" borderId="24" xfId="0" applyFont="1" applyFill="1" applyBorder="1" applyAlignment="1">
      <alignment vertical="center" wrapText="1"/>
    </xf>
    <xf numFmtId="0" fontId="4" fillId="3" borderId="51" xfId="0" applyFont="1" applyFill="1" applyBorder="1" applyAlignment="1">
      <alignment vertical="center" wrapText="1"/>
    </xf>
    <xf numFmtId="0" fontId="1" fillId="15" borderId="39" xfId="0" applyFont="1" applyFill="1" applyBorder="1" applyAlignment="1">
      <alignment vertical="center" wrapText="1"/>
    </xf>
    <xf numFmtId="0" fontId="1" fillId="15" borderId="40" xfId="0" applyFont="1" applyFill="1" applyBorder="1" applyAlignment="1">
      <alignment horizontal="left" vertical="center" wrapText="1"/>
    </xf>
    <xf numFmtId="0" fontId="1" fillId="15" borderId="24" xfId="0" applyFont="1" applyFill="1" applyBorder="1" applyAlignment="1">
      <alignment wrapText="1"/>
    </xf>
    <xf numFmtId="0" fontId="1" fillId="15" borderId="51" xfId="0" applyFont="1" applyFill="1" applyBorder="1" applyAlignment="1">
      <alignment wrapText="1"/>
    </xf>
    <xf numFmtId="0" fontId="1" fillId="15" borderId="75" xfId="0" applyFont="1" applyFill="1" applyBorder="1" applyAlignment="1">
      <alignment wrapText="1"/>
    </xf>
    <xf numFmtId="0" fontId="1" fillId="3" borderId="25" xfId="0" applyFont="1" applyFill="1" applyBorder="1" applyAlignment="1">
      <alignment wrapText="1"/>
    </xf>
    <xf numFmtId="0" fontId="1" fillId="15" borderId="22" xfId="0" applyFont="1" applyFill="1" applyBorder="1" applyAlignment="1">
      <alignment wrapText="1"/>
    </xf>
    <xf numFmtId="0" fontId="1" fillId="15" borderId="17" xfId="0" applyFont="1" applyFill="1" applyBorder="1" applyAlignment="1">
      <alignment horizontal="left" wrapText="1"/>
    </xf>
    <xf numFmtId="0" fontId="1" fillId="15" borderId="38" xfId="0" applyFont="1" applyFill="1" applyBorder="1" applyAlignment="1">
      <alignment wrapText="1"/>
    </xf>
    <xf numFmtId="0" fontId="1" fillId="15" borderId="41" xfId="0" applyFont="1" applyFill="1" applyBorder="1" applyAlignment="1">
      <alignment wrapText="1"/>
    </xf>
    <xf numFmtId="0" fontId="1" fillId="15" borderId="27" xfId="0" applyFont="1" applyFill="1" applyBorder="1" applyAlignment="1">
      <alignment horizontal="left" indent="4"/>
    </xf>
    <xf numFmtId="0" fontId="1" fillId="15" borderId="55" xfId="0" applyFont="1" applyFill="1" applyBorder="1" applyAlignment="1">
      <alignment horizontal="left" vertical="center" wrapText="1" indent="2"/>
    </xf>
    <xf numFmtId="0" fontId="1" fillId="15" borderId="54" xfId="0" applyFont="1" applyFill="1" applyBorder="1" applyAlignment="1">
      <alignment horizontal="left" wrapText="1" indent="2"/>
    </xf>
    <xf numFmtId="0" fontId="1" fillId="15" borderId="28" xfId="0" applyFont="1" applyFill="1" applyBorder="1" applyAlignment="1">
      <alignment horizontal="left" vertical="center" wrapText="1" indent="2"/>
    </xf>
    <xf numFmtId="0" fontId="1" fillId="11" borderId="39" xfId="0" applyFont="1" applyFill="1" applyBorder="1" applyAlignment="1">
      <alignment vertical="center" wrapText="1"/>
    </xf>
    <xf numFmtId="0" fontId="8" fillId="11" borderId="40" xfId="0" applyFont="1" applyFill="1" applyBorder="1" applyAlignment="1">
      <alignment horizontal="left" vertical="center" wrapText="1"/>
    </xf>
    <xf numFmtId="0" fontId="1" fillId="11" borderId="40" xfId="0" applyFont="1" applyFill="1" applyBorder="1" applyAlignment="1">
      <alignment vertical="center" wrapText="1"/>
    </xf>
    <xf numFmtId="0" fontId="1" fillId="11" borderId="45" xfId="0" applyFont="1" applyFill="1" applyBorder="1" applyAlignment="1">
      <alignment vertical="center" wrapText="1"/>
    </xf>
    <xf numFmtId="0" fontId="1" fillId="11" borderId="76" xfId="0" applyFont="1" applyFill="1" applyBorder="1" applyAlignment="1">
      <alignment vertical="center" wrapText="1"/>
    </xf>
    <xf numFmtId="0" fontId="0" fillId="0" borderId="38" xfId="0" applyBorder="1" applyProtection="1">
      <protection locked="0"/>
    </xf>
    <xf numFmtId="0" fontId="0" fillId="0" borderId="52" xfId="0" applyBorder="1" applyProtection="1">
      <protection locked="0"/>
    </xf>
    <xf numFmtId="0" fontId="0" fillId="0" borderId="35" xfId="0" applyBorder="1" applyProtection="1">
      <protection locked="0"/>
    </xf>
    <xf numFmtId="0" fontId="0" fillId="0" borderId="53" xfId="0" applyBorder="1" applyProtection="1">
      <protection locked="0"/>
    </xf>
    <xf numFmtId="0" fontId="0" fillId="0" borderId="41" xfId="0" applyBorder="1" applyProtection="1">
      <protection locked="0"/>
    </xf>
    <xf numFmtId="49" fontId="1" fillId="15" borderId="8" xfId="0" applyNumberFormat="1" applyFont="1" applyFill="1" applyBorder="1" applyAlignment="1">
      <alignment horizontal="center" vertical="center"/>
    </xf>
    <xf numFmtId="0" fontId="1" fillId="15" borderId="33" xfId="0" applyFont="1" applyFill="1" applyBorder="1" applyAlignment="1">
      <alignment horizontal="center" vertical="center"/>
    </xf>
    <xf numFmtId="49" fontId="1" fillId="15" borderId="33" xfId="0" applyNumberFormat="1" applyFont="1" applyFill="1" applyBorder="1" applyAlignment="1">
      <alignment horizontal="center" vertical="center"/>
    </xf>
    <xf numFmtId="0" fontId="1" fillId="15" borderId="74" xfId="0" applyFont="1" applyFill="1" applyBorder="1" applyAlignment="1">
      <alignment horizontal="center" vertical="center"/>
    </xf>
    <xf numFmtId="0" fontId="1" fillId="15" borderId="10" xfId="0" applyFont="1" applyFill="1" applyBorder="1" applyAlignment="1">
      <alignment horizontal="center" vertical="center" wrapText="1"/>
    </xf>
    <xf numFmtId="0" fontId="1" fillId="15" borderId="75" xfId="0" applyFont="1" applyFill="1" applyBorder="1" applyAlignment="1">
      <alignment horizontal="center" vertical="center" wrapText="1"/>
    </xf>
    <xf numFmtId="0" fontId="1" fillId="15" borderId="33" xfId="0" applyFont="1" applyFill="1" applyBorder="1" applyAlignment="1">
      <alignment horizontal="center" vertical="center" wrapText="1"/>
    </xf>
    <xf numFmtId="0" fontId="1" fillId="15" borderId="34" xfId="0" applyFont="1" applyFill="1" applyBorder="1" applyAlignment="1">
      <alignment horizontal="center" vertical="center" wrapText="1"/>
    </xf>
    <xf numFmtId="0" fontId="4" fillId="15" borderId="47" xfId="0" applyFont="1" applyFill="1" applyBorder="1" applyAlignment="1">
      <alignment horizontal="center" vertical="center" wrapText="1"/>
    </xf>
    <xf numFmtId="0" fontId="1" fillId="15" borderId="19" xfId="0" applyFont="1" applyFill="1" applyBorder="1" applyAlignment="1">
      <alignment horizontal="left" vertical="center" wrapText="1"/>
    </xf>
    <xf numFmtId="0" fontId="1" fillId="15" borderId="12"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7" xfId="0" applyFont="1" applyFill="1" applyBorder="1" applyAlignment="1">
      <alignment vertical="center" wrapText="1"/>
    </xf>
    <xf numFmtId="0" fontId="1" fillId="3" borderId="25" xfId="0" applyFont="1" applyFill="1" applyBorder="1" applyAlignment="1">
      <alignment vertical="center" wrapText="1"/>
    </xf>
    <xf numFmtId="0" fontId="1" fillId="15" borderId="46" xfId="0" applyFont="1" applyFill="1" applyBorder="1" applyAlignment="1">
      <alignment vertical="center" wrapText="1"/>
    </xf>
    <xf numFmtId="43" fontId="2" fillId="3" borderId="46" xfId="1" applyFont="1" applyFill="1" applyBorder="1" applyProtection="1"/>
    <xf numFmtId="43" fontId="0" fillId="0" borderId="13" xfId="1" applyFont="1" applyBorder="1" applyProtection="1">
      <protection locked="0"/>
    </xf>
    <xf numFmtId="43" fontId="0" fillId="0" borderId="100" xfId="1" applyFont="1" applyBorder="1" applyProtection="1">
      <protection locked="0"/>
    </xf>
    <xf numFmtId="0" fontId="2" fillId="11" borderId="47" xfId="0" applyFont="1" applyFill="1" applyBorder="1"/>
    <xf numFmtId="0" fontId="2" fillId="11" borderId="68" xfId="0" applyFont="1" applyFill="1" applyBorder="1"/>
    <xf numFmtId="0" fontId="2" fillId="11" borderId="67" xfId="0" applyFont="1" applyFill="1" applyBorder="1"/>
    <xf numFmtId="0" fontId="0" fillId="6" borderId="73" xfId="0" applyFill="1" applyBorder="1"/>
    <xf numFmtId="0" fontId="0" fillId="6" borderId="65" xfId="0" applyFill="1" applyBorder="1"/>
    <xf numFmtId="0" fontId="1" fillId="6" borderId="0" xfId="0" applyFont="1" applyFill="1"/>
    <xf numFmtId="0" fontId="0" fillId="6" borderId="0" xfId="0" applyFill="1" applyAlignment="1" applyProtection="1">
      <alignment vertical="center" wrapText="1"/>
      <protection locked="0"/>
    </xf>
    <xf numFmtId="0" fontId="0" fillId="6" borderId="9" xfId="0" applyFill="1" applyBorder="1" applyAlignment="1">
      <alignment vertical="center" wrapText="1"/>
    </xf>
    <xf numFmtId="0" fontId="0" fillId="6" borderId="56" xfId="0" applyFill="1" applyBorder="1" applyAlignment="1">
      <alignment vertical="center" wrapText="1"/>
    </xf>
    <xf numFmtId="0" fontId="9" fillId="5" borderId="72" xfId="0" applyFont="1" applyFill="1" applyBorder="1" applyAlignment="1">
      <alignment horizontal="right"/>
    </xf>
    <xf numFmtId="0" fontId="1" fillId="15" borderId="72" xfId="0" applyFont="1" applyFill="1" applyBorder="1" applyAlignment="1">
      <alignment horizontal="center"/>
    </xf>
    <xf numFmtId="0" fontId="0" fillId="7" borderId="6" xfId="0" applyFill="1" applyBorder="1"/>
    <xf numFmtId="0" fontId="9" fillId="7" borderId="0" xfId="0" applyFont="1" applyFill="1"/>
    <xf numFmtId="0" fontId="16" fillId="6" borderId="16" xfId="0" applyFont="1" applyFill="1" applyBorder="1" applyAlignment="1" applyProtection="1">
      <alignment horizontal="center"/>
      <protection locked="0"/>
    </xf>
    <xf numFmtId="0" fontId="1" fillId="5" borderId="6" xfId="0" applyFont="1" applyFill="1" applyBorder="1"/>
    <xf numFmtId="0" fontId="17" fillId="6" borderId="0" xfId="0" applyFont="1" applyFill="1" applyAlignment="1">
      <alignment horizontal="center" vertical="center"/>
    </xf>
    <xf numFmtId="0" fontId="9" fillId="6" borderId="0" xfId="0" applyFont="1" applyFill="1" applyAlignment="1">
      <alignment horizontal="center"/>
    </xf>
    <xf numFmtId="49" fontId="12" fillId="5" borderId="12" xfId="0" applyNumberFormat="1" applyFont="1" applyFill="1" applyBorder="1"/>
    <xf numFmtId="0" fontId="9" fillId="5" borderId="72" xfId="0" applyFont="1" applyFill="1" applyBorder="1"/>
    <xf numFmtId="0" fontId="16" fillId="6" borderId="17" xfId="0" applyFont="1" applyFill="1" applyBorder="1" applyAlignment="1" applyProtection="1">
      <alignment horizontal="center"/>
      <protection locked="0"/>
    </xf>
    <xf numFmtId="0" fontId="1" fillId="15" borderId="47" xfId="0" applyFont="1" applyFill="1" applyBorder="1" applyAlignment="1">
      <alignment horizontal="center" vertical="center" wrapText="1"/>
    </xf>
    <xf numFmtId="0" fontId="1" fillId="15" borderId="36" xfId="0" applyFont="1" applyFill="1" applyBorder="1" applyAlignment="1">
      <alignment wrapText="1"/>
    </xf>
    <xf numFmtId="0" fontId="0" fillId="6" borderId="0" xfId="0" applyFill="1" applyAlignment="1">
      <alignment vertical="top" wrapText="1"/>
    </xf>
    <xf numFmtId="0" fontId="0" fillId="7" borderId="6" xfId="0" applyFill="1" applyBorder="1" applyAlignment="1">
      <alignment horizontal="left"/>
    </xf>
    <xf numFmtId="0" fontId="0" fillId="7" borderId="0" xfId="0" applyFill="1" applyAlignment="1">
      <alignment horizontal="left"/>
    </xf>
    <xf numFmtId="49" fontId="12" fillId="5" borderId="12" xfId="0" applyNumberFormat="1" applyFont="1" applyFill="1" applyBorder="1" applyAlignment="1">
      <alignment horizontal="left"/>
    </xf>
    <xf numFmtId="49" fontId="12" fillId="5" borderId="72" xfId="0" applyNumberFormat="1" applyFont="1" applyFill="1" applyBorder="1" applyAlignment="1">
      <alignment horizontal="left"/>
    </xf>
    <xf numFmtId="0" fontId="28" fillId="0" borderId="9" xfId="0" applyFont="1" applyBorder="1" applyAlignment="1" applyProtection="1">
      <alignment vertical="center"/>
      <protection locked="0"/>
    </xf>
    <xf numFmtId="0" fontId="28" fillId="0" borderId="0" xfId="0" applyFont="1" applyAlignment="1" applyProtection="1">
      <alignment vertical="center" wrapText="1"/>
      <protection locked="0"/>
    </xf>
    <xf numFmtId="0" fontId="1" fillId="6" borderId="6" xfId="0" applyFont="1" applyFill="1" applyBorder="1" applyProtection="1">
      <protection locked="0"/>
    </xf>
    <xf numFmtId="0" fontId="1" fillId="0" borderId="0" xfId="0" applyFont="1" applyAlignment="1" applyProtection="1">
      <alignment vertical="center"/>
      <protection locked="0"/>
    </xf>
    <xf numFmtId="0" fontId="0" fillId="6" borderId="0" xfId="0" applyFill="1" applyAlignment="1" applyProtection="1">
      <alignment vertical="center"/>
      <protection locked="0"/>
    </xf>
    <xf numFmtId="0" fontId="1" fillId="6" borderId="0" xfId="0" applyFont="1" applyFill="1" applyAlignment="1" applyProtection="1">
      <alignment vertical="center"/>
      <protection locked="0"/>
    </xf>
    <xf numFmtId="0" fontId="1" fillId="15" borderId="42" xfId="0" applyFont="1" applyFill="1" applyBorder="1" applyAlignment="1" applyProtection="1">
      <alignment horizontal="center" vertical="center"/>
      <protection locked="0"/>
    </xf>
    <xf numFmtId="49" fontId="1" fillId="15" borderId="46" xfId="0" applyNumberFormat="1" applyFont="1" applyFill="1" applyBorder="1" applyAlignment="1" applyProtection="1">
      <alignment horizontal="center" vertical="center"/>
      <protection locked="0"/>
    </xf>
    <xf numFmtId="0" fontId="8" fillId="15" borderId="43" xfId="0" applyFont="1" applyFill="1" applyBorder="1" applyAlignment="1" applyProtection="1">
      <alignment horizontal="center" vertical="center" wrapText="1"/>
      <protection locked="0"/>
    </xf>
    <xf numFmtId="0" fontId="8" fillId="15" borderId="44" xfId="0" applyFont="1" applyFill="1" applyBorder="1" applyAlignment="1" applyProtection="1">
      <alignment horizontal="center" vertical="center" wrapText="1"/>
      <protection locked="0"/>
    </xf>
    <xf numFmtId="166" fontId="1" fillId="3" borderId="7" xfId="1" applyNumberFormat="1" applyFont="1" applyFill="1" applyBorder="1" applyProtection="1"/>
    <xf numFmtId="166" fontId="1" fillId="3" borderId="16" xfId="1" applyNumberFormat="1" applyFont="1" applyFill="1" applyBorder="1" applyProtection="1"/>
    <xf numFmtId="0" fontId="9" fillId="0" borderId="0" xfId="0" applyFont="1"/>
    <xf numFmtId="0" fontId="33" fillId="9" borderId="1" xfId="0" applyFont="1" applyFill="1" applyBorder="1" applyAlignment="1">
      <alignment horizontal="left" wrapText="1"/>
    </xf>
    <xf numFmtId="0" fontId="33" fillId="0" borderId="14" xfId="0" applyFont="1" applyBorder="1" applyAlignment="1">
      <alignment wrapText="1"/>
    </xf>
    <xf numFmtId="0" fontId="34" fillId="4" borderId="14" xfId="0" applyFont="1" applyFill="1" applyBorder="1" applyAlignment="1">
      <alignment wrapText="1"/>
    </xf>
    <xf numFmtId="0" fontId="35" fillId="8" borderId="57" xfId="0" applyFont="1" applyFill="1" applyBorder="1"/>
    <xf numFmtId="0" fontId="12" fillId="9" borderId="1" xfId="0" applyFont="1" applyFill="1" applyBorder="1" applyAlignment="1">
      <alignment horizontal="left" wrapText="1"/>
    </xf>
    <xf numFmtId="0" fontId="12" fillId="0" borderId="14" xfId="0" applyFont="1" applyBorder="1" applyAlignment="1">
      <alignment wrapText="1"/>
    </xf>
    <xf numFmtId="0" fontId="36" fillId="6" borderId="14" xfId="0" applyFont="1" applyFill="1" applyBorder="1" applyAlignment="1">
      <alignment wrapText="1"/>
    </xf>
    <xf numFmtId="0" fontId="35" fillId="8" borderId="58" xfId="0" applyFont="1" applyFill="1" applyBorder="1"/>
    <xf numFmtId="0" fontId="37" fillId="8" borderId="59" xfId="0" applyFont="1" applyFill="1" applyBorder="1"/>
    <xf numFmtId="0" fontId="9" fillId="0" borderId="0" xfId="0" applyFont="1" applyAlignment="1">
      <alignment horizontal="left" indent="2"/>
    </xf>
    <xf numFmtId="0" fontId="37" fillId="8" borderId="60" xfId="0" applyFont="1" applyFill="1" applyBorder="1"/>
    <xf numFmtId="0" fontId="37" fillId="8" borderId="61" xfId="0" applyFont="1" applyFill="1" applyBorder="1"/>
    <xf numFmtId="0" fontId="33" fillId="6" borderId="1" xfId="0" applyFont="1" applyFill="1" applyBorder="1" applyAlignment="1">
      <alignment horizontal="left" wrapText="1"/>
    </xf>
    <xf numFmtId="0" fontId="33" fillId="0" borderId="1" xfId="0" applyFont="1" applyBorder="1" applyAlignment="1">
      <alignment horizontal="left" wrapText="1"/>
    </xf>
    <xf numFmtId="0" fontId="12" fillId="0" borderId="1" xfId="0" applyFont="1" applyBorder="1" applyAlignment="1">
      <alignment horizontal="left" wrapText="1" indent="2"/>
    </xf>
    <xf numFmtId="0" fontId="34" fillId="4" borderId="1" xfId="0" applyFont="1" applyFill="1" applyBorder="1" applyAlignment="1">
      <alignment horizontal="left" wrapText="1"/>
    </xf>
    <xf numFmtId="0" fontId="33" fillId="0" borderId="1" xfId="0" applyFont="1" applyBorder="1" applyAlignment="1">
      <alignment wrapText="1"/>
    </xf>
    <xf numFmtId="0" fontId="12" fillId="6" borderId="1" xfId="0" applyFont="1" applyFill="1" applyBorder="1" applyAlignment="1">
      <alignment horizontal="left" wrapText="1"/>
    </xf>
    <xf numFmtId="0" fontId="12" fillId="0" borderId="1" xfId="0" applyFont="1" applyBorder="1" applyAlignment="1">
      <alignment horizontal="left" wrapText="1"/>
    </xf>
    <xf numFmtId="0" fontId="36" fillId="6" borderId="1" xfId="0" applyFont="1" applyFill="1" applyBorder="1" applyAlignment="1">
      <alignment horizontal="left" wrapText="1"/>
    </xf>
    <xf numFmtId="0" fontId="12" fillId="0" borderId="1" xfId="0" applyFont="1" applyBorder="1" applyAlignment="1">
      <alignment wrapText="1"/>
    </xf>
    <xf numFmtId="0" fontId="36" fillId="11" borderId="22" xfId="0" applyFont="1" applyFill="1" applyBorder="1" applyAlignment="1">
      <alignment horizontal="left" wrapText="1" indent="2"/>
    </xf>
    <xf numFmtId="0" fontId="38" fillId="0" borderId="0" xfId="0" applyFont="1" applyAlignment="1">
      <alignment horizontal="center"/>
    </xf>
    <xf numFmtId="0" fontId="36" fillId="11" borderId="1" xfId="0" applyFont="1" applyFill="1" applyBorder="1" applyAlignment="1">
      <alignment horizontal="left" wrapText="1" indent="2"/>
    </xf>
    <xf numFmtId="0" fontId="33" fillId="10" borderId="1" xfId="0" applyFont="1" applyFill="1" applyBorder="1" applyAlignment="1">
      <alignment horizontal="left" wrapText="1"/>
    </xf>
    <xf numFmtId="0" fontId="33" fillId="0" borderId="17" xfId="0" applyFont="1" applyBorder="1" applyAlignment="1">
      <alignment horizontal="left" wrapText="1"/>
    </xf>
    <xf numFmtId="0" fontId="12" fillId="3" borderId="1" xfId="0" applyFont="1" applyFill="1" applyBorder="1" applyAlignment="1">
      <alignment horizontal="left" wrapText="1" indent="2"/>
    </xf>
    <xf numFmtId="0" fontId="33" fillId="0" borderId="23" xfId="0" applyFont="1" applyBorder="1" applyAlignment="1">
      <alignment wrapText="1"/>
    </xf>
    <xf numFmtId="0" fontId="12" fillId="10" borderId="1" xfId="0" applyFont="1" applyFill="1" applyBorder="1" applyAlignment="1">
      <alignment horizontal="left" wrapText="1"/>
    </xf>
    <xf numFmtId="0" fontId="12" fillId="0" borderId="17" xfId="0" applyFont="1" applyBorder="1" applyAlignment="1">
      <alignment horizontal="left" wrapText="1"/>
    </xf>
    <xf numFmtId="0" fontId="12" fillId="0" borderId="23" xfId="0" applyFont="1" applyBorder="1" applyAlignment="1">
      <alignment wrapText="1"/>
    </xf>
    <xf numFmtId="0" fontId="36" fillId="11" borderId="17" xfId="0" applyFont="1" applyFill="1" applyBorder="1" applyAlignment="1">
      <alignment horizontal="left" wrapText="1" indent="2"/>
    </xf>
    <xf numFmtId="0" fontId="9" fillId="13" borderId="0" xfId="0" applyFont="1" applyFill="1"/>
    <xf numFmtId="0" fontId="33" fillId="0" borderId="1" xfId="0" applyFont="1" applyBorder="1" applyAlignment="1">
      <alignment horizontal="left" wrapText="1" indent="2"/>
    </xf>
    <xf numFmtId="0" fontId="12" fillId="3" borderId="17" xfId="0" applyFont="1" applyFill="1" applyBorder="1" applyAlignment="1">
      <alignment horizontal="left" wrapText="1"/>
    </xf>
    <xf numFmtId="0" fontId="12" fillId="0" borderId="0" xfId="0" applyFont="1" applyAlignment="1">
      <alignment horizontal="left" wrapText="1" indent="2"/>
    </xf>
    <xf numFmtId="0" fontId="33" fillId="0" borderId="0" xfId="0" applyFont="1" applyAlignment="1">
      <alignment horizontal="left" wrapText="1" indent="2"/>
    </xf>
    <xf numFmtId="0" fontId="37" fillId="8" borderId="62" xfId="0" applyFont="1" applyFill="1" applyBorder="1"/>
    <xf numFmtId="0" fontId="37" fillId="0" borderId="27" xfId="0" applyFont="1" applyBorder="1"/>
    <xf numFmtId="0" fontId="37" fillId="8" borderId="63" xfId="0" applyFont="1" applyFill="1" applyBorder="1"/>
    <xf numFmtId="0" fontId="3" fillId="14" borderId="89" xfId="0" applyFont="1" applyFill="1" applyBorder="1" applyAlignment="1">
      <alignment horizontal="left" vertical="center" wrapText="1"/>
    </xf>
    <xf numFmtId="0" fontId="3" fillId="14" borderId="81" xfId="0" applyFont="1" applyFill="1" applyBorder="1" applyAlignment="1">
      <alignment horizontal="left" vertical="center" wrapText="1"/>
    </xf>
    <xf numFmtId="0" fontId="3" fillId="14" borderId="82" xfId="0" applyFont="1" applyFill="1" applyBorder="1" applyAlignment="1">
      <alignment horizontal="left" vertical="center" wrapText="1"/>
    </xf>
    <xf numFmtId="0" fontId="7" fillId="14" borderId="87" xfId="0" applyFont="1" applyFill="1" applyBorder="1" applyAlignment="1">
      <alignment horizontal="center" vertical="center" wrapText="1"/>
    </xf>
    <xf numFmtId="0" fontId="7" fillId="14" borderId="18" xfId="0" applyFont="1" applyFill="1" applyBorder="1" applyAlignment="1">
      <alignment horizontal="center" vertical="center" wrapText="1"/>
    </xf>
    <xf numFmtId="0" fontId="43" fillId="6" borderId="0" xfId="0" applyFont="1" applyFill="1" applyProtection="1">
      <protection locked="0"/>
    </xf>
    <xf numFmtId="0" fontId="43" fillId="6" borderId="0" xfId="0" applyFont="1" applyFill="1"/>
    <xf numFmtId="0" fontId="0" fillId="6" borderId="0" xfId="0" applyFill="1" applyAlignment="1" applyProtection="1">
      <alignment vertical="top" wrapText="1"/>
      <protection locked="0"/>
    </xf>
    <xf numFmtId="43" fontId="0" fillId="0" borderId="14" xfId="0" applyNumberFormat="1" applyBorder="1" applyProtection="1">
      <protection locked="0"/>
    </xf>
    <xf numFmtId="43" fontId="0" fillId="0" borderId="1" xfId="0" applyNumberFormat="1" applyBorder="1" applyProtection="1">
      <protection locked="0"/>
    </xf>
    <xf numFmtId="43" fontId="0" fillId="6" borderId="2" xfId="0" applyNumberFormat="1" applyFill="1" applyBorder="1" applyProtection="1">
      <protection locked="0"/>
    </xf>
    <xf numFmtId="43" fontId="0" fillId="6" borderId="3" xfId="0" applyNumberFormat="1" applyFill="1" applyBorder="1" applyProtection="1">
      <protection locked="0"/>
    </xf>
    <xf numFmtId="166" fontId="1" fillId="3" borderId="3" xfId="1" applyNumberFormat="1" applyFont="1" applyFill="1" applyBorder="1" applyAlignment="1" applyProtection="1"/>
    <xf numFmtId="166" fontId="1" fillId="3" borderId="16" xfId="1" applyNumberFormat="1" applyFont="1" applyFill="1" applyBorder="1" applyAlignment="1" applyProtection="1"/>
    <xf numFmtId="166" fontId="1" fillId="3" borderId="44" xfId="1" applyNumberFormat="1" applyFont="1" applyFill="1" applyBorder="1" applyAlignment="1" applyProtection="1"/>
    <xf numFmtId="166" fontId="4" fillId="3" borderId="3" xfId="1" applyNumberFormat="1" applyFont="1" applyFill="1" applyBorder="1" applyProtection="1"/>
    <xf numFmtId="166" fontId="4" fillId="12" borderId="22" xfId="1" applyNumberFormat="1" applyFont="1" applyFill="1" applyBorder="1" applyProtection="1"/>
    <xf numFmtId="166" fontId="4" fillId="12" borderId="32" xfId="1" applyNumberFormat="1" applyFont="1" applyFill="1" applyBorder="1" applyProtection="1"/>
    <xf numFmtId="166" fontId="1" fillId="3" borderId="1" xfId="1" applyNumberFormat="1" applyFont="1" applyFill="1" applyBorder="1" applyAlignment="1" applyProtection="1">
      <alignment wrapText="1"/>
    </xf>
    <xf numFmtId="166" fontId="1" fillId="0" borderId="1" xfId="1" applyNumberFormat="1" applyFont="1" applyBorder="1" applyAlignment="1" applyProtection="1">
      <alignment wrapText="1"/>
      <protection locked="0"/>
    </xf>
    <xf numFmtId="166" fontId="1" fillId="0" borderId="16" xfId="1" applyNumberFormat="1" applyFont="1" applyBorder="1" applyAlignment="1" applyProtection="1">
      <alignment wrapText="1"/>
      <protection locked="0"/>
    </xf>
    <xf numFmtId="166" fontId="1" fillId="3" borderId="23" xfId="1" applyNumberFormat="1" applyFont="1" applyFill="1" applyBorder="1" applyAlignment="1" applyProtection="1">
      <alignment wrapText="1"/>
    </xf>
    <xf numFmtId="166" fontId="1" fillId="0" borderId="23" xfId="1" applyNumberFormat="1" applyFont="1" applyBorder="1" applyAlignment="1" applyProtection="1">
      <alignment wrapText="1"/>
      <protection locked="0"/>
    </xf>
    <xf numFmtId="166" fontId="1" fillId="0" borderId="77" xfId="1" applyNumberFormat="1" applyFont="1" applyBorder="1" applyAlignment="1" applyProtection="1">
      <alignment wrapText="1"/>
      <protection locked="0"/>
    </xf>
    <xf numFmtId="166" fontId="4" fillId="12" borderId="14" xfId="1" applyNumberFormat="1" applyFont="1" applyFill="1" applyBorder="1" applyProtection="1"/>
    <xf numFmtId="166" fontId="4" fillId="12" borderId="3" xfId="1" applyNumberFormat="1" applyFont="1" applyFill="1" applyBorder="1" applyProtection="1"/>
    <xf numFmtId="166" fontId="1" fillId="3" borderId="17" xfId="1" applyNumberFormat="1" applyFont="1" applyFill="1" applyBorder="1" applyAlignment="1" applyProtection="1">
      <alignment wrapText="1"/>
    </xf>
    <xf numFmtId="166" fontId="1" fillId="6" borderId="38" xfId="1" applyNumberFormat="1" applyFont="1" applyFill="1" applyBorder="1" applyAlignment="1" applyProtection="1">
      <alignment horizontal="left" vertical="top" wrapText="1" indent="2"/>
      <protection locked="0"/>
    </xf>
    <xf numFmtId="166" fontId="1" fillId="6" borderId="3" xfId="1" applyNumberFormat="1" applyFont="1" applyFill="1" applyBorder="1" applyAlignment="1" applyProtection="1">
      <alignment horizontal="left" vertical="top" wrapText="1" indent="2"/>
      <protection locked="0"/>
    </xf>
    <xf numFmtId="166" fontId="13" fillId="12" borderId="35" xfId="1" applyNumberFormat="1" applyFont="1" applyFill="1" applyBorder="1" applyProtection="1"/>
    <xf numFmtId="166" fontId="13" fillId="12" borderId="16" xfId="1" applyNumberFormat="1" applyFont="1" applyFill="1" applyBorder="1" applyProtection="1"/>
    <xf numFmtId="166" fontId="4" fillId="3" borderId="69" xfId="1" applyNumberFormat="1" applyFont="1" applyFill="1" applyBorder="1" applyAlignment="1" applyProtection="1">
      <alignment horizontal="right"/>
    </xf>
    <xf numFmtId="166" fontId="4" fillId="3" borderId="35" xfId="1" applyNumberFormat="1" applyFont="1" applyFill="1" applyBorder="1" applyProtection="1"/>
    <xf numFmtId="166" fontId="4" fillId="3" borderId="16" xfId="1" applyNumberFormat="1" applyFont="1" applyFill="1" applyBorder="1" applyProtection="1"/>
    <xf numFmtId="166" fontId="4" fillId="11" borderId="67" xfId="1" applyNumberFormat="1" applyFont="1" applyFill="1" applyBorder="1" applyAlignment="1" applyProtection="1">
      <alignment horizontal="right"/>
    </xf>
    <xf numFmtId="166" fontId="1" fillId="6" borderId="35" xfId="1" applyNumberFormat="1" applyFont="1" applyFill="1" applyBorder="1" applyProtection="1">
      <protection locked="0"/>
    </xf>
    <xf numFmtId="166" fontId="1" fillId="6" borderId="16" xfId="1" applyNumberFormat="1" applyFont="1" applyFill="1" applyBorder="1" applyProtection="1">
      <protection locked="0"/>
    </xf>
    <xf numFmtId="166" fontId="4" fillId="3" borderId="68" xfId="1" applyNumberFormat="1" applyFont="1" applyFill="1" applyBorder="1" applyAlignment="1" applyProtection="1">
      <alignment horizontal="right"/>
    </xf>
    <xf numFmtId="166" fontId="1" fillId="6" borderId="41" xfId="1" applyNumberFormat="1" applyFont="1" applyFill="1" applyBorder="1" applyProtection="1">
      <protection locked="0"/>
    </xf>
    <xf numFmtId="166" fontId="1" fillId="6" borderId="5" xfId="1" applyNumberFormat="1" applyFont="1" applyFill="1" applyBorder="1" applyProtection="1">
      <protection locked="0"/>
    </xf>
    <xf numFmtId="166" fontId="1" fillId="6" borderId="40" xfId="1" applyNumberFormat="1" applyFont="1" applyFill="1" applyBorder="1" applyAlignment="1" applyProtection="1">
      <alignment horizontal="left" vertical="top" wrapText="1" indent="2"/>
      <protection locked="0"/>
    </xf>
    <xf numFmtId="166" fontId="1" fillId="6" borderId="32" xfId="1" applyNumberFormat="1" applyFont="1" applyFill="1" applyBorder="1" applyAlignment="1" applyProtection="1">
      <alignment horizontal="left" vertical="top" wrapText="1" indent="2"/>
      <protection locked="0"/>
    </xf>
    <xf numFmtId="166" fontId="4" fillId="3" borderId="67" xfId="1" applyNumberFormat="1" applyFont="1" applyFill="1" applyBorder="1" applyAlignment="1" applyProtection="1">
      <alignment horizontal="right"/>
    </xf>
    <xf numFmtId="166" fontId="4" fillId="3" borderId="18" xfId="1" applyNumberFormat="1" applyFont="1" applyFill="1" applyBorder="1" applyAlignment="1" applyProtection="1">
      <alignment horizontal="right"/>
    </xf>
    <xf numFmtId="166" fontId="1" fillId="3" borderId="27" xfId="1" applyNumberFormat="1" applyFont="1" applyFill="1" applyBorder="1" applyProtection="1"/>
    <xf numFmtId="166" fontId="1" fillId="3" borderId="28" xfId="1" applyNumberFormat="1" applyFont="1" applyFill="1" applyBorder="1" applyProtection="1"/>
    <xf numFmtId="166" fontId="44" fillId="0" borderId="0" xfId="0" applyNumberFormat="1" applyFont="1" applyProtection="1">
      <protection locked="0"/>
    </xf>
    <xf numFmtId="0" fontId="1" fillId="15" borderId="47" xfId="0" applyFont="1" applyFill="1" applyBorder="1" applyAlignment="1">
      <alignment horizontal="center" vertical="center" wrapText="1"/>
    </xf>
    <xf numFmtId="0" fontId="1" fillId="15" borderId="10" xfId="0" applyFont="1" applyFill="1" applyBorder="1" applyAlignment="1">
      <alignment horizontal="center" vertical="center" wrapText="1"/>
    </xf>
    <xf numFmtId="0" fontId="1" fillId="15" borderId="26" xfId="0" applyFont="1" applyFill="1" applyBorder="1" applyAlignment="1" applyProtection="1">
      <alignment horizontal="center"/>
    </xf>
    <xf numFmtId="166" fontId="4" fillId="6" borderId="32" xfId="1" applyNumberFormat="1" applyFont="1" applyFill="1" applyBorder="1" applyProtection="1">
      <protection locked="0"/>
    </xf>
    <xf numFmtId="166" fontId="4" fillId="6" borderId="77" xfId="1" applyNumberFormat="1" applyFont="1" applyFill="1" applyBorder="1" applyProtection="1">
      <protection locked="0"/>
    </xf>
    <xf numFmtId="166" fontId="1" fillId="0" borderId="17" xfId="1" applyNumberFormat="1" applyFont="1" applyBorder="1" applyAlignment="1" applyProtection="1">
      <alignment wrapText="1"/>
      <protection locked="0"/>
    </xf>
    <xf numFmtId="166" fontId="1" fillId="0" borderId="5" xfId="1" applyNumberFormat="1" applyFont="1" applyBorder="1" applyAlignment="1" applyProtection="1">
      <alignment wrapText="1"/>
      <protection locked="0"/>
    </xf>
    <xf numFmtId="0" fontId="1" fillId="15" borderId="56" xfId="0" applyFont="1" applyFill="1" applyBorder="1" applyAlignment="1" applyProtection="1">
      <alignment horizontal="center"/>
    </xf>
    <xf numFmtId="0" fontId="1" fillId="6" borderId="3" xfId="0" applyFont="1" applyFill="1" applyBorder="1" applyAlignment="1" applyProtection="1">
      <alignment horizontal="left" vertical="top" wrapText="1" indent="2"/>
      <protection locked="0"/>
    </xf>
    <xf numFmtId="0" fontId="1" fillId="6" borderId="32" xfId="0" applyFont="1" applyFill="1" applyBorder="1" applyAlignment="1" applyProtection="1">
      <alignment horizontal="left" vertical="top" wrapText="1" indent="2"/>
      <protection locked="0"/>
    </xf>
    <xf numFmtId="0" fontId="1" fillId="6" borderId="5" xfId="0" applyFont="1" applyFill="1" applyBorder="1" applyProtection="1">
      <protection locked="0"/>
    </xf>
    <xf numFmtId="0" fontId="13" fillId="12" borderId="16" xfId="0" applyFont="1" applyFill="1" applyBorder="1" applyProtection="1"/>
    <xf numFmtId="0" fontId="4" fillId="3" borderId="16" xfId="0" applyFont="1" applyFill="1" applyBorder="1" applyProtection="1"/>
    <xf numFmtId="0" fontId="1" fillId="6" borderId="16" xfId="0" applyFont="1" applyFill="1" applyBorder="1" applyProtection="1">
      <protection locked="0"/>
    </xf>
    <xf numFmtId="0" fontId="1" fillId="6" borderId="13" xfId="0" applyFont="1" applyFill="1" applyBorder="1" applyProtection="1">
      <protection locked="0"/>
    </xf>
    <xf numFmtId="0" fontId="0" fillId="6" borderId="0" xfId="0" applyFill="1" applyBorder="1" applyProtection="1"/>
    <xf numFmtId="0" fontId="0" fillId="6" borderId="73" xfId="0" applyFill="1" applyBorder="1" applyProtection="1"/>
    <xf numFmtId="0" fontId="0" fillId="6" borderId="65" xfId="0" applyFill="1" applyBorder="1" applyProtection="1"/>
    <xf numFmtId="0" fontId="1" fillId="6" borderId="0" xfId="0" applyFont="1" applyFill="1" applyBorder="1" applyProtection="1"/>
    <xf numFmtId="0" fontId="1" fillId="15" borderId="10" xfId="0" applyFont="1" applyFill="1" applyBorder="1" applyAlignment="1" applyProtection="1">
      <alignment horizontal="center" vertical="center" wrapText="1"/>
    </xf>
    <xf numFmtId="0" fontId="1" fillId="15" borderId="75" xfId="0" applyFont="1" applyFill="1" applyBorder="1" applyAlignment="1" applyProtection="1">
      <alignment horizontal="center" vertical="center" wrapText="1"/>
    </xf>
    <xf numFmtId="0" fontId="1" fillId="15" borderId="33" xfId="0" applyFont="1" applyFill="1" applyBorder="1" applyAlignment="1" applyProtection="1">
      <alignment horizontal="center" vertical="center" wrapText="1"/>
    </xf>
    <xf numFmtId="0" fontId="1" fillId="15" borderId="34" xfId="0" applyFont="1" applyFill="1" applyBorder="1" applyAlignment="1" applyProtection="1">
      <alignment horizontal="center" vertical="center" wrapText="1"/>
    </xf>
    <xf numFmtId="0" fontId="4" fillId="15" borderId="47" xfId="0" applyFont="1" applyFill="1" applyBorder="1" applyAlignment="1" applyProtection="1">
      <alignment horizontal="center" vertical="center" wrapText="1"/>
    </xf>
    <xf numFmtId="0" fontId="1" fillId="15" borderId="47" xfId="0" applyFont="1" applyFill="1" applyBorder="1" applyAlignment="1" applyProtection="1">
      <alignment horizontal="center" vertical="center" wrapText="1"/>
    </xf>
    <xf numFmtId="166" fontId="2" fillId="3" borderId="14" xfId="1" applyNumberFormat="1" applyFont="1" applyFill="1" applyBorder="1" applyProtection="1"/>
    <xf numFmtId="166" fontId="0" fillId="0" borderId="38" xfId="1" applyNumberFormat="1" applyFont="1" applyBorder="1" applyProtection="1">
      <protection locked="0"/>
    </xf>
    <xf numFmtId="166" fontId="0" fillId="0" borderId="14" xfId="1" applyNumberFormat="1" applyFont="1" applyBorder="1" applyProtection="1">
      <protection locked="0"/>
    </xf>
    <xf numFmtId="166" fontId="0" fillId="0" borderId="52" xfId="1" applyNumberFormat="1" applyFont="1" applyBorder="1" applyProtection="1">
      <protection locked="0"/>
    </xf>
    <xf numFmtId="166" fontId="2" fillId="11" borderId="47" xfId="1" applyNumberFormat="1" applyFont="1" applyFill="1" applyBorder="1" applyProtection="1"/>
    <xf numFmtId="166" fontId="0" fillId="6" borderId="2" xfId="1" applyNumberFormat="1" applyFont="1" applyFill="1" applyBorder="1" applyProtection="1">
      <protection locked="0"/>
    </xf>
    <xf numFmtId="166" fontId="0" fillId="6" borderId="3" xfId="1" applyNumberFormat="1" applyFont="1" applyFill="1" applyBorder="1" applyProtection="1">
      <protection locked="0"/>
    </xf>
    <xf numFmtId="166" fontId="2" fillId="3" borderId="1" xfId="1" applyNumberFormat="1" applyFont="1" applyFill="1" applyBorder="1" applyProtection="1"/>
    <xf numFmtId="166" fontId="0" fillId="0" borderId="35" xfId="1" applyNumberFormat="1" applyFont="1" applyBorder="1" applyProtection="1">
      <protection locked="0"/>
    </xf>
    <xf numFmtId="166" fontId="0" fillId="0" borderId="1" xfId="1" applyNumberFormat="1" applyFont="1" applyBorder="1" applyProtection="1">
      <protection locked="0"/>
    </xf>
    <xf numFmtId="166" fontId="0" fillId="0" borderId="53" xfId="1" applyNumberFormat="1" applyFont="1" applyBorder="1" applyProtection="1">
      <protection locked="0"/>
    </xf>
    <xf numFmtId="166" fontId="2" fillId="11" borderId="67" xfId="1" applyNumberFormat="1" applyFont="1" applyFill="1" applyBorder="1" applyProtection="1"/>
    <xf numFmtId="166" fontId="0" fillId="6" borderId="15" xfId="1" applyNumberFormat="1" applyFont="1" applyFill="1" applyBorder="1" applyProtection="1">
      <protection locked="0"/>
    </xf>
    <xf numFmtId="166" fontId="0" fillId="6" borderId="16" xfId="1" applyNumberFormat="1" applyFont="1" applyFill="1" applyBorder="1" applyProtection="1">
      <protection locked="0"/>
    </xf>
    <xf numFmtId="166" fontId="2" fillId="3" borderId="17" xfId="1" applyNumberFormat="1" applyFont="1" applyFill="1" applyBorder="1" applyProtection="1"/>
    <xf numFmtId="166" fontId="0" fillId="0" borderId="41" xfId="1" applyNumberFormat="1" applyFont="1" applyBorder="1" applyProtection="1">
      <protection locked="0"/>
    </xf>
    <xf numFmtId="166" fontId="0" fillId="0" borderId="17" xfId="1" applyNumberFormat="1" applyFont="1" applyBorder="1" applyProtection="1">
      <protection locked="0"/>
    </xf>
    <xf numFmtId="166" fontId="0" fillId="0" borderId="105" xfId="1" applyNumberFormat="1" applyFont="1" applyBorder="1" applyProtection="1">
      <protection locked="0"/>
    </xf>
    <xf numFmtId="166" fontId="2" fillId="11" borderId="68" xfId="1" applyNumberFormat="1" applyFont="1" applyFill="1" applyBorder="1" applyProtection="1"/>
    <xf numFmtId="166" fontId="0" fillId="6" borderId="4" xfId="1" applyNumberFormat="1" applyFont="1" applyFill="1" applyBorder="1" applyProtection="1">
      <protection locked="0"/>
    </xf>
    <xf numFmtId="166" fontId="0" fillId="6" borderId="5" xfId="1" applyNumberFormat="1" applyFont="1" applyFill="1" applyBorder="1" applyProtection="1">
      <protection locked="0"/>
    </xf>
    <xf numFmtId="166" fontId="0" fillId="6" borderId="0" xfId="1" applyNumberFormat="1" applyFont="1" applyFill="1" applyProtection="1"/>
    <xf numFmtId="166" fontId="0" fillId="6" borderId="9" xfId="1" applyNumberFormat="1" applyFont="1" applyFill="1" applyBorder="1" applyAlignment="1" applyProtection="1">
      <alignment vertical="center" wrapText="1"/>
    </xf>
    <xf numFmtId="166" fontId="0" fillId="6" borderId="56" xfId="1" applyNumberFormat="1" applyFont="1" applyFill="1" applyBorder="1" applyAlignment="1" applyProtection="1">
      <alignment vertical="center" wrapText="1"/>
    </xf>
    <xf numFmtId="166" fontId="0" fillId="0" borderId="100" xfId="1" applyNumberFormat="1" applyFont="1" applyBorder="1" applyProtection="1">
      <protection locked="0"/>
    </xf>
    <xf numFmtId="166" fontId="0" fillId="0" borderId="13" xfId="1" applyNumberFormat="1" applyFont="1" applyBorder="1" applyProtection="1">
      <protection locked="0"/>
    </xf>
    <xf numFmtId="0" fontId="1" fillId="6" borderId="38" xfId="0" applyFont="1" applyFill="1" applyBorder="1" applyAlignment="1" applyProtection="1">
      <alignment horizontal="left" vertical="top" wrapText="1" indent="2"/>
      <protection locked="0"/>
    </xf>
    <xf numFmtId="0" fontId="1" fillId="6" borderId="40" xfId="0" applyFont="1" applyFill="1" applyBorder="1" applyAlignment="1" applyProtection="1">
      <alignment horizontal="left" vertical="top" wrapText="1" indent="2"/>
      <protection locked="0"/>
    </xf>
    <xf numFmtId="0" fontId="13" fillId="12" borderId="35" xfId="0" applyFont="1" applyFill="1" applyBorder="1"/>
    <xf numFmtId="0" fontId="13" fillId="12" borderId="16" xfId="0" applyFont="1" applyFill="1" applyBorder="1"/>
    <xf numFmtId="0" fontId="4" fillId="3" borderId="67" xfId="0" applyFont="1" applyFill="1" applyBorder="1" applyAlignment="1">
      <alignment horizontal="right"/>
    </xf>
    <xf numFmtId="0" fontId="4" fillId="3" borderId="35" xfId="0" applyFont="1" applyFill="1" applyBorder="1"/>
    <xf numFmtId="0" fontId="4" fillId="3" borderId="16" xfId="0" applyFont="1" applyFill="1" applyBorder="1"/>
    <xf numFmtId="0" fontId="4" fillId="11" borderId="67" xfId="0" applyFont="1" applyFill="1" applyBorder="1" applyAlignment="1">
      <alignment horizontal="right"/>
    </xf>
    <xf numFmtId="0" fontId="1" fillId="6" borderId="35" xfId="0" applyFont="1" applyFill="1" applyBorder="1" applyProtection="1">
      <protection locked="0"/>
    </xf>
    <xf numFmtId="0" fontId="4" fillId="3" borderId="18" xfId="0" applyFont="1" applyFill="1" applyBorder="1" applyAlignment="1">
      <alignment horizontal="right"/>
    </xf>
    <xf numFmtId="0" fontId="1" fillId="6" borderId="76" xfId="0" applyFont="1" applyFill="1" applyBorder="1" applyProtection="1">
      <protection locked="0"/>
    </xf>
    <xf numFmtId="0" fontId="1" fillId="3" borderId="16" xfId="0" applyFont="1" applyFill="1" applyBorder="1"/>
    <xf numFmtId="0" fontId="1" fillId="25" borderId="103" xfId="0" applyFont="1" applyFill="1" applyBorder="1" applyAlignment="1" applyProtection="1">
      <alignment horizontal="center" vertical="center" wrapText="1"/>
      <protection locked="0"/>
    </xf>
    <xf numFmtId="0" fontId="1" fillId="22" borderId="103" xfId="0" applyFont="1" applyFill="1" applyBorder="1" applyAlignment="1" applyProtection="1">
      <alignment horizontal="center" vertical="center" wrapText="1"/>
      <protection locked="0"/>
    </xf>
    <xf numFmtId="0" fontId="1" fillId="21" borderId="103" xfId="0" applyFont="1" applyFill="1" applyBorder="1" applyAlignment="1" applyProtection="1">
      <alignment horizontal="center" vertical="center" wrapText="1"/>
      <protection locked="0"/>
    </xf>
    <xf numFmtId="0" fontId="0" fillId="0" borderId="14" xfId="0" applyBorder="1" applyProtection="1">
      <protection locked="0"/>
    </xf>
    <xf numFmtId="0" fontId="0" fillId="6" borderId="2" xfId="0" applyFill="1" applyBorder="1" applyProtection="1">
      <protection locked="0"/>
    </xf>
    <xf numFmtId="0" fontId="0" fillId="0" borderId="1" xfId="0" applyBorder="1" applyProtection="1">
      <protection locked="0"/>
    </xf>
    <xf numFmtId="0" fontId="0" fillId="6" borderId="15" xfId="0" applyFill="1" applyBorder="1" applyProtection="1">
      <protection locked="0"/>
    </xf>
    <xf numFmtId="0" fontId="0" fillId="0" borderId="17" xfId="0" applyBorder="1" applyProtection="1">
      <protection locked="0"/>
    </xf>
    <xf numFmtId="0" fontId="0" fillId="0" borderId="105" xfId="0" applyBorder="1" applyProtection="1">
      <protection locked="0"/>
    </xf>
    <xf numFmtId="0" fontId="0" fillId="6" borderId="4" xfId="0" applyFill="1" applyBorder="1" applyProtection="1">
      <protection locked="0"/>
    </xf>
    <xf numFmtId="0" fontId="4" fillId="21" borderId="10" xfId="0" applyFont="1" applyFill="1" applyBorder="1" applyAlignment="1">
      <alignment horizontal="center" vertical="center" wrapText="1"/>
    </xf>
    <xf numFmtId="0" fontId="2" fillId="21" borderId="14" xfId="0" applyFont="1" applyFill="1" applyBorder="1"/>
    <xf numFmtId="0" fontId="2" fillId="21" borderId="1" xfId="0" applyFont="1" applyFill="1" applyBorder="1"/>
    <xf numFmtId="0" fontId="2" fillId="21" borderId="17" xfId="0" applyFont="1" applyFill="1" applyBorder="1"/>
    <xf numFmtId="43" fontId="2" fillId="21" borderId="46" xfId="1" applyFont="1" applyFill="1" applyBorder="1" applyProtection="1"/>
    <xf numFmtId="0" fontId="4" fillId="22" borderId="10" xfId="0" applyFont="1" applyFill="1" applyBorder="1" applyAlignment="1" applyProtection="1">
      <alignment horizontal="center" vertical="center" wrapText="1"/>
    </xf>
    <xf numFmtId="0" fontId="4" fillId="25" borderId="10" xfId="0" applyFont="1" applyFill="1" applyBorder="1" applyAlignment="1">
      <alignment horizontal="center" vertical="center" wrapText="1"/>
    </xf>
    <xf numFmtId="0" fontId="0" fillId="6" borderId="3" xfId="0" applyFill="1" applyBorder="1" applyProtection="1">
      <protection locked="0"/>
    </xf>
    <xf numFmtId="0" fontId="0" fillId="6" borderId="16" xfId="0" applyFill="1" applyBorder="1" applyProtection="1">
      <protection locked="0"/>
    </xf>
    <xf numFmtId="0" fontId="0" fillId="6" borderId="5" xfId="0" applyFill="1" applyBorder="1" applyProtection="1">
      <protection locked="0"/>
    </xf>
    <xf numFmtId="0" fontId="1" fillId="3" borderId="3" xfId="0" applyFont="1" applyFill="1" applyBorder="1" applyAlignment="1" applyProtection="1"/>
    <xf numFmtId="0" fontId="1" fillId="3" borderId="16" xfId="0" applyFont="1" applyFill="1" applyBorder="1" applyAlignment="1" applyProtection="1"/>
    <xf numFmtId="0" fontId="1" fillId="3" borderId="44" xfId="0" applyFont="1" applyFill="1" applyBorder="1" applyAlignment="1" applyProtection="1"/>
    <xf numFmtId="0" fontId="4" fillId="3" borderId="3" xfId="0" applyFont="1" applyFill="1" applyBorder="1" applyProtection="1"/>
    <xf numFmtId="0" fontId="4" fillId="6" borderId="32" xfId="0" applyFont="1" applyFill="1" applyBorder="1" applyProtection="1">
      <protection locked="0"/>
    </xf>
    <xf numFmtId="0" fontId="4" fillId="6" borderId="77" xfId="0" applyFont="1" applyFill="1" applyBorder="1" applyProtection="1">
      <protection locked="0"/>
    </xf>
    <xf numFmtId="0" fontId="4" fillId="12" borderId="22" xfId="0" applyFont="1" applyFill="1" applyBorder="1" applyProtection="1"/>
    <xf numFmtId="0" fontId="4" fillId="12" borderId="32" xfId="0" applyFont="1" applyFill="1" applyBorder="1" applyProtection="1"/>
    <xf numFmtId="0" fontId="1" fillId="3" borderId="1" xfId="0" applyFont="1" applyFill="1" applyBorder="1" applyAlignment="1" applyProtection="1">
      <alignment wrapText="1"/>
    </xf>
    <xf numFmtId="0" fontId="1" fillId="0" borderId="16" xfId="0" applyFont="1" applyBorder="1" applyAlignment="1" applyProtection="1">
      <alignment wrapText="1"/>
      <protection locked="0"/>
    </xf>
    <xf numFmtId="0" fontId="1" fillId="3" borderId="23" xfId="0" applyFont="1" applyFill="1" applyBorder="1" applyAlignment="1" applyProtection="1">
      <alignment wrapText="1"/>
    </xf>
    <xf numFmtId="0" fontId="4" fillId="12" borderId="14" xfId="0" applyFont="1" applyFill="1" applyBorder="1" applyProtection="1"/>
    <xf numFmtId="0" fontId="4" fillId="12" borderId="3" xfId="0" applyFont="1" applyFill="1" applyBorder="1" applyProtection="1"/>
    <xf numFmtId="0" fontId="1" fillId="3" borderId="17" xfId="0" applyFont="1" applyFill="1" applyBorder="1" applyAlignment="1" applyProtection="1">
      <alignment wrapText="1"/>
    </xf>
    <xf numFmtId="0" fontId="0" fillId="6" borderId="0" xfId="0" applyFill="1" applyProtection="1"/>
    <xf numFmtId="0" fontId="0" fillId="6" borderId="9" xfId="0" applyFill="1" applyBorder="1" applyAlignment="1" applyProtection="1">
      <alignment vertical="center" wrapText="1"/>
    </xf>
    <xf numFmtId="0" fontId="0" fillId="6" borderId="56" xfId="0" applyFill="1" applyBorder="1" applyAlignment="1" applyProtection="1">
      <alignment vertical="center" wrapText="1"/>
    </xf>
    <xf numFmtId="0" fontId="4" fillId="26" borderId="10" xfId="0" applyFont="1" applyFill="1" applyBorder="1" applyAlignment="1" applyProtection="1">
      <alignment horizontal="center" vertical="center" wrapText="1"/>
    </xf>
    <xf numFmtId="0" fontId="1" fillId="15" borderId="47" xfId="0" applyFont="1" applyFill="1" applyBorder="1" applyAlignment="1">
      <alignment horizontal="center" vertical="center" wrapText="1"/>
    </xf>
    <xf numFmtId="0" fontId="0" fillId="6" borderId="0" xfId="0" applyFill="1" applyAlignment="1">
      <alignment horizontal="justify" vertical="top" wrapText="1"/>
    </xf>
    <xf numFmtId="0" fontId="1" fillId="15" borderId="10" xfId="0" applyFont="1" applyFill="1" applyBorder="1" applyAlignment="1">
      <alignment horizontal="center" vertical="center" wrapText="1"/>
    </xf>
    <xf numFmtId="0" fontId="9" fillId="5" borderId="72" xfId="0" applyFont="1" applyFill="1" applyBorder="1" applyAlignment="1">
      <alignment horizontal="right"/>
    </xf>
    <xf numFmtId="166" fontId="4" fillId="3" borderId="106" xfId="1" applyNumberFormat="1" applyFont="1" applyFill="1" applyBorder="1" applyAlignment="1" applyProtection="1">
      <alignment horizontal="right"/>
    </xf>
    <xf numFmtId="166" fontId="4" fillId="11" borderId="49" xfId="1" applyNumberFormat="1" applyFont="1" applyFill="1" applyBorder="1" applyAlignment="1" applyProtection="1">
      <alignment horizontal="right"/>
    </xf>
    <xf numFmtId="166" fontId="4" fillId="3" borderId="50" xfId="1" applyNumberFormat="1" applyFont="1" applyFill="1" applyBorder="1" applyAlignment="1" applyProtection="1">
      <alignment horizontal="right"/>
    </xf>
    <xf numFmtId="166" fontId="4" fillId="3" borderId="49" xfId="1" applyNumberFormat="1" applyFont="1" applyFill="1" applyBorder="1" applyAlignment="1" applyProtection="1">
      <alignment horizontal="right"/>
    </xf>
    <xf numFmtId="166" fontId="4" fillId="3" borderId="13" xfId="1" applyNumberFormat="1" applyFont="1" applyFill="1" applyBorder="1" applyAlignment="1" applyProtection="1">
      <alignment horizontal="right"/>
    </xf>
    <xf numFmtId="43" fontId="1" fillId="3" borderId="49" xfId="1" applyFont="1" applyFill="1" applyBorder="1" applyAlignment="1" applyProtection="1">
      <alignment horizontal="right"/>
    </xf>
    <xf numFmtId="43" fontId="1" fillId="0" borderId="49" xfId="1" applyFont="1" applyFill="1" applyBorder="1" applyAlignment="1" applyProtection="1">
      <alignment horizontal="right"/>
      <protection locked="0"/>
    </xf>
    <xf numFmtId="0" fontId="9" fillId="5" borderId="0" xfId="0" applyFont="1" applyFill="1" applyBorder="1" applyAlignment="1">
      <alignment horizontal="right"/>
    </xf>
    <xf numFmtId="0" fontId="9" fillId="5" borderId="72" xfId="0" applyFont="1" applyFill="1" applyBorder="1" applyAlignment="1">
      <alignment horizontal="right"/>
    </xf>
    <xf numFmtId="0" fontId="1" fillId="3" borderId="27" xfId="0" applyFont="1" applyFill="1" applyBorder="1" applyAlignment="1">
      <alignment horizontal="left" wrapText="1" indent="4"/>
    </xf>
    <xf numFmtId="0" fontId="1" fillId="3" borderId="28" xfId="0" applyFont="1" applyFill="1" applyBorder="1" applyAlignment="1">
      <alignment horizontal="left" wrapText="1" indent="4"/>
    </xf>
    <xf numFmtId="0" fontId="4" fillId="6" borderId="54" xfId="0" applyFont="1" applyFill="1" applyBorder="1" applyAlignment="1" applyProtection="1">
      <alignment wrapText="1"/>
      <protection locked="0"/>
    </xf>
    <xf numFmtId="0" fontId="1" fillId="6" borderId="27" xfId="0" applyFont="1" applyFill="1" applyBorder="1" applyAlignment="1" applyProtection="1">
      <alignment horizontal="left" wrapText="1" indent="2"/>
      <protection locked="0"/>
    </xf>
    <xf numFmtId="0" fontId="1" fillId="6" borderId="55" xfId="0" applyFont="1" applyFill="1" applyBorder="1" applyAlignment="1" applyProtection="1">
      <alignment horizontal="left" wrapText="1" indent="2"/>
      <protection locked="0"/>
    </xf>
    <xf numFmtId="0" fontId="4" fillId="6" borderId="66" xfId="0" applyFont="1" applyFill="1" applyBorder="1" applyAlignment="1" applyProtection="1">
      <alignment horizontal="left" wrapText="1"/>
      <protection locked="0"/>
    </xf>
    <xf numFmtId="0" fontId="1" fillId="6" borderId="28" xfId="0" applyFont="1" applyFill="1" applyBorder="1" applyAlignment="1" applyProtection="1">
      <alignment horizontal="left" wrapText="1" indent="2"/>
      <protection locked="0"/>
    </xf>
    <xf numFmtId="0" fontId="4" fillId="6" borderId="54" xfId="0" applyFont="1" applyFill="1" applyBorder="1" applyAlignment="1" applyProtection="1">
      <alignment horizontal="left" wrapText="1"/>
      <protection locked="0"/>
    </xf>
    <xf numFmtId="0" fontId="1" fillId="6" borderId="27" xfId="0" applyFont="1" applyFill="1" applyBorder="1" applyAlignment="1" applyProtection="1">
      <alignment horizontal="left" wrapText="1"/>
      <protection locked="0"/>
    </xf>
    <xf numFmtId="0" fontId="1" fillId="6" borderId="55" xfId="0" applyFont="1" applyFill="1" applyBorder="1" applyAlignment="1" applyProtection="1">
      <alignment horizontal="left" wrapText="1"/>
      <protection locked="0"/>
    </xf>
    <xf numFmtId="0" fontId="1" fillId="3" borderId="66" xfId="0" applyFont="1" applyFill="1" applyBorder="1" applyAlignment="1">
      <alignment vertical="center" wrapText="1"/>
    </xf>
    <xf numFmtId="0" fontId="1" fillId="3" borderId="28" xfId="0" applyFont="1" applyFill="1" applyBorder="1" applyAlignment="1">
      <alignment wrapText="1"/>
    </xf>
    <xf numFmtId="166" fontId="4" fillId="12" borderId="40" xfId="1" applyNumberFormat="1" applyFont="1" applyFill="1" applyBorder="1" applyProtection="1"/>
    <xf numFmtId="166" fontId="1" fillId="3" borderId="35" xfId="1" applyNumberFormat="1" applyFont="1" applyFill="1" applyBorder="1" applyAlignment="1" applyProtection="1">
      <alignment wrapText="1"/>
    </xf>
    <xf numFmtId="166" fontId="1" fillId="3" borderId="36" xfId="1" applyNumberFormat="1" applyFont="1" applyFill="1" applyBorder="1" applyAlignment="1" applyProtection="1">
      <alignment wrapText="1"/>
    </xf>
    <xf numFmtId="166" fontId="4" fillId="12" borderId="38" xfId="1" applyNumberFormat="1" applyFont="1" applyFill="1" applyBorder="1" applyProtection="1"/>
    <xf numFmtId="166" fontId="1" fillId="3" borderId="41" xfId="1" applyNumberFormat="1" applyFont="1" applyFill="1" applyBorder="1" applyAlignment="1" applyProtection="1">
      <alignment wrapText="1"/>
    </xf>
    <xf numFmtId="43" fontId="1" fillId="3" borderId="38" xfId="1" applyFont="1" applyFill="1" applyBorder="1" applyAlignment="1" applyProtection="1">
      <alignment vertical="center" wrapText="1"/>
    </xf>
    <xf numFmtId="43" fontId="1" fillId="3" borderId="35" xfId="1" applyFont="1" applyFill="1" applyBorder="1" applyAlignment="1" applyProtection="1">
      <alignment vertical="center" wrapText="1"/>
    </xf>
    <xf numFmtId="43" fontId="1" fillId="3" borderId="41" xfId="1" applyFont="1" applyFill="1" applyBorder="1" applyAlignment="1" applyProtection="1">
      <alignment vertical="center" wrapText="1"/>
    </xf>
    <xf numFmtId="166" fontId="4" fillId="10" borderId="67" xfId="1" applyNumberFormat="1" applyFont="1" applyFill="1" applyBorder="1" applyAlignment="1" applyProtection="1">
      <alignment wrapText="1"/>
      <protection locked="0"/>
    </xf>
    <xf numFmtId="166" fontId="1" fillId="10" borderId="67" xfId="1" applyNumberFormat="1" applyFont="1" applyFill="1" applyBorder="1" applyAlignment="1" applyProtection="1">
      <alignment wrapText="1"/>
      <protection locked="0"/>
    </xf>
    <xf numFmtId="166" fontId="1" fillId="10" borderId="68" xfId="1" applyNumberFormat="1" applyFont="1" applyFill="1" applyBorder="1" applyAlignment="1" applyProtection="1">
      <alignment wrapText="1"/>
      <protection locked="0"/>
    </xf>
    <xf numFmtId="0" fontId="4" fillId="10" borderId="10" xfId="0" applyFont="1" applyFill="1" applyBorder="1" applyAlignment="1">
      <alignment horizontal="center"/>
    </xf>
    <xf numFmtId="166" fontId="4" fillId="10" borderId="71" xfId="1" applyNumberFormat="1" applyFont="1" applyFill="1" applyBorder="1" applyAlignment="1" applyProtection="1">
      <alignment wrapText="1"/>
      <protection locked="0"/>
    </xf>
    <xf numFmtId="0" fontId="1" fillId="0" borderId="77" xfId="0" applyFont="1" applyBorder="1" applyAlignment="1" applyProtection="1">
      <alignment wrapText="1"/>
      <protection locked="0"/>
    </xf>
    <xf numFmtId="0" fontId="1" fillId="0" borderId="17" xfId="0" applyFont="1" applyBorder="1" applyAlignment="1" applyProtection="1">
      <alignment wrapText="1"/>
      <protection locked="0"/>
    </xf>
    <xf numFmtId="0" fontId="1" fillId="0" borderId="5" xfId="0" applyFont="1" applyBorder="1" applyAlignment="1" applyProtection="1">
      <alignment wrapText="1"/>
      <protection locked="0"/>
    </xf>
    <xf numFmtId="0" fontId="12" fillId="33" borderId="65" xfId="0" applyFont="1" applyFill="1" applyBorder="1" applyAlignment="1" applyProtection="1">
      <alignment horizontal="center" vertical="center" wrapText="1"/>
    </xf>
    <xf numFmtId="0" fontId="2" fillId="3" borderId="14" xfId="0" applyFont="1" applyFill="1" applyBorder="1" applyProtection="1"/>
    <xf numFmtId="0" fontId="2" fillId="11" borderId="47" xfId="0" applyFont="1" applyFill="1" applyBorder="1" applyProtection="1"/>
    <xf numFmtId="0" fontId="2" fillId="3" borderId="1" xfId="0" applyFont="1" applyFill="1" applyBorder="1" applyProtection="1"/>
    <xf numFmtId="0" fontId="2" fillId="11" borderId="67" xfId="0" applyFont="1" applyFill="1" applyBorder="1" applyProtection="1"/>
    <xf numFmtId="0" fontId="2" fillId="3" borderId="17" xfId="0" applyFont="1" applyFill="1" applyBorder="1" applyProtection="1"/>
    <xf numFmtId="0" fontId="2" fillId="11" borderId="68" xfId="0" applyFont="1" applyFill="1" applyBorder="1" applyProtection="1"/>
    <xf numFmtId="0" fontId="2" fillId="31" borderId="14" xfId="0" applyFont="1" applyFill="1" applyBorder="1" applyProtection="1"/>
    <xf numFmtId="0" fontId="2" fillId="31" borderId="1" xfId="0" applyFont="1" applyFill="1" applyBorder="1" applyProtection="1"/>
    <xf numFmtId="0" fontId="2" fillId="31" borderId="17" xfId="0" applyFont="1" applyFill="1" applyBorder="1" applyProtection="1"/>
    <xf numFmtId="0" fontId="12" fillId="32" borderId="65" xfId="0" applyFont="1" applyFill="1" applyBorder="1" applyAlignment="1" applyProtection="1">
      <alignment horizontal="center" vertical="center" wrapText="1"/>
    </xf>
    <xf numFmtId="0" fontId="2" fillId="32" borderId="14" xfId="0" applyFont="1" applyFill="1" applyBorder="1" applyProtection="1"/>
    <xf numFmtId="0" fontId="2" fillId="32" borderId="1" xfId="0" applyFont="1" applyFill="1" applyBorder="1" applyProtection="1"/>
    <xf numFmtId="0" fontId="2" fillId="32" borderId="17" xfId="0" applyFont="1" applyFill="1" applyBorder="1" applyProtection="1"/>
    <xf numFmtId="43" fontId="2" fillId="32" borderId="46" xfId="1" applyFont="1" applyFill="1" applyBorder="1" applyProtection="1"/>
    <xf numFmtId="43" fontId="0" fillId="6" borderId="0" xfId="0" applyNumberFormat="1" applyFill="1" applyProtection="1"/>
    <xf numFmtId="0" fontId="1" fillId="3" borderId="3" xfId="0" applyFont="1" applyFill="1" applyBorder="1"/>
    <xf numFmtId="0" fontId="1" fillId="3" borderId="44" xfId="0" applyFont="1" applyFill="1" applyBorder="1"/>
    <xf numFmtId="0" fontId="4" fillId="3" borderId="3" xfId="0" applyFont="1" applyFill="1" applyBorder="1"/>
    <xf numFmtId="0" fontId="2" fillId="3" borderId="14" xfId="0" applyFont="1" applyFill="1" applyBorder="1"/>
    <xf numFmtId="0" fontId="2" fillId="3" borderId="1" xfId="0" applyFont="1" applyFill="1" applyBorder="1"/>
    <xf numFmtId="0" fontId="2" fillId="3" borderId="17" xfId="0" applyFont="1" applyFill="1" applyBorder="1"/>
    <xf numFmtId="0" fontId="2" fillId="31" borderId="14" xfId="0" applyFont="1" applyFill="1" applyBorder="1"/>
    <xf numFmtId="0" fontId="2" fillId="31" borderId="1" xfId="0" applyFont="1" applyFill="1" applyBorder="1"/>
    <xf numFmtId="0" fontId="2" fillId="31" borderId="17" xfId="0" applyFont="1" applyFill="1" applyBorder="1"/>
    <xf numFmtId="43" fontId="2" fillId="31" borderId="46" xfId="1" applyFont="1" applyFill="1" applyBorder="1" applyProtection="1"/>
    <xf numFmtId="166" fontId="1" fillId="6" borderId="0" xfId="1" applyNumberFormat="1" applyFont="1" applyFill="1" applyProtection="1">
      <protection locked="0"/>
    </xf>
    <xf numFmtId="166" fontId="0" fillId="6" borderId="0" xfId="1" applyNumberFormat="1" applyFont="1" applyFill="1" applyProtection="1">
      <protection locked="0"/>
    </xf>
    <xf numFmtId="166" fontId="1" fillId="15" borderId="26" xfId="1" applyNumberFormat="1" applyFont="1" applyFill="1" applyBorder="1" applyAlignment="1" applyProtection="1">
      <alignment horizontal="center"/>
    </xf>
    <xf numFmtId="166" fontId="1" fillId="3" borderId="49" xfId="1" applyNumberFormat="1" applyFont="1" applyFill="1" applyBorder="1" applyProtection="1"/>
    <xf numFmtId="43" fontId="0" fillId="6" borderId="0" xfId="1" applyFont="1" applyFill="1" applyProtection="1"/>
    <xf numFmtId="43" fontId="14" fillId="0" borderId="100" xfId="1" applyFont="1" applyBorder="1" applyProtection="1">
      <protection locked="0"/>
    </xf>
    <xf numFmtId="43" fontId="14" fillId="0" borderId="13" xfId="1" applyFont="1" applyBorder="1" applyProtection="1">
      <protection locked="0"/>
    </xf>
    <xf numFmtId="43" fontId="0" fillId="6" borderId="0" xfId="1" applyFont="1" applyFill="1"/>
    <xf numFmtId="0" fontId="1" fillId="15" borderId="9" xfId="0" applyFont="1" applyFill="1" applyBorder="1" applyAlignment="1" applyProtection="1">
      <alignment horizontal="center"/>
    </xf>
    <xf numFmtId="0" fontId="1" fillId="6" borderId="41" xfId="0" applyFont="1" applyFill="1" applyBorder="1" applyProtection="1">
      <protection locked="0"/>
    </xf>
    <xf numFmtId="0" fontId="13" fillId="12" borderId="35" xfId="0" applyFont="1" applyFill="1" applyBorder="1" applyProtection="1"/>
    <xf numFmtId="0" fontId="4" fillId="3" borderId="35" xfId="0" applyFont="1" applyFill="1" applyBorder="1" applyProtection="1"/>
    <xf numFmtId="166" fontId="13" fillId="0" borderId="1" xfId="4" applyNumberFormat="1" applyFont="1" applyBorder="1" applyAlignment="1" applyProtection="1">
      <alignment horizontal="right"/>
    </xf>
    <xf numFmtId="3" fontId="8" fillId="30" borderId="1" xfId="3" applyNumberFormat="1" applyFont="1" applyFill="1" applyBorder="1" applyAlignment="1" applyProtection="1">
      <protection locked="0"/>
    </xf>
    <xf numFmtId="3" fontId="8" fillId="10" borderId="1" xfId="3" applyNumberFormat="1" applyFont="1" applyFill="1" applyBorder="1" applyAlignment="1" applyProtection="1">
      <protection locked="0"/>
    </xf>
    <xf numFmtId="166" fontId="4" fillId="30" borderId="1" xfId="1" applyNumberFormat="1" applyFont="1" applyFill="1" applyBorder="1" applyProtection="1">
      <protection locked="0"/>
    </xf>
    <xf numFmtId="166" fontId="4" fillId="30" borderId="1" xfId="1" applyNumberFormat="1" applyFont="1" applyFill="1" applyBorder="1" applyProtection="1"/>
    <xf numFmtId="166" fontId="13" fillId="0" borderId="1" xfId="2" applyNumberFormat="1" applyFont="1" applyFill="1" applyBorder="1" applyAlignment="1" applyProtection="1">
      <alignment horizontal="right"/>
    </xf>
    <xf numFmtId="3" fontId="8" fillId="29" borderId="1" xfId="1" applyNumberFormat="1" applyFont="1" applyFill="1" applyBorder="1" applyAlignment="1" applyProtection="1">
      <alignment wrapText="1"/>
      <protection locked="0"/>
    </xf>
    <xf numFmtId="3" fontId="8" fillId="34" borderId="1" xfId="1" applyNumberFormat="1" applyFont="1" applyFill="1" applyBorder="1" applyAlignment="1" applyProtection="1">
      <alignment wrapText="1"/>
      <protection locked="0"/>
    </xf>
    <xf numFmtId="3" fontId="8" fillId="35" borderId="1" xfId="1" applyNumberFormat="1" applyFont="1" applyFill="1" applyBorder="1" applyAlignment="1" applyProtection="1">
      <alignment wrapText="1"/>
      <protection locked="0"/>
    </xf>
    <xf numFmtId="0" fontId="16" fillId="6" borderId="0" xfId="0" applyFont="1" applyFill="1" applyBorder="1" applyAlignment="1" applyProtection="1">
      <alignment horizontal="center"/>
      <protection locked="0"/>
    </xf>
    <xf numFmtId="0" fontId="16" fillId="6" borderId="104" xfId="0" applyFont="1" applyFill="1" applyBorder="1" applyAlignment="1" applyProtection="1">
      <alignment horizontal="center"/>
      <protection locked="0"/>
    </xf>
    <xf numFmtId="166" fontId="13" fillId="12" borderId="56" xfId="1" applyNumberFormat="1" applyFont="1" applyFill="1" applyBorder="1" applyAlignment="1" applyProtection="1"/>
    <xf numFmtId="166" fontId="13" fillId="12" borderId="10" xfId="1" applyNumberFormat="1" applyFont="1" applyFill="1" applyBorder="1" applyAlignment="1" applyProtection="1">
      <alignment vertical="center"/>
    </xf>
    <xf numFmtId="0" fontId="49" fillId="15" borderId="71" xfId="0" applyFont="1" applyFill="1" applyBorder="1" applyAlignment="1">
      <alignment horizontal="center"/>
    </xf>
    <xf numFmtId="166" fontId="48" fillId="10" borderId="67" xfId="1" applyNumberFormat="1" applyFont="1" applyFill="1" applyBorder="1" applyAlignment="1" applyProtection="1">
      <alignment wrapText="1"/>
      <protection locked="0"/>
    </xf>
    <xf numFmtId="43" fontId="48" fillId="10" borderId="69" xfId="0" applyNumberFormat="1" applyFont="1" applyFill="1" applyBorder="1" applyAlignment="1">
      <alignment wrapText="1"/>
    </xf>
    <xf numFmtId="43" fontId="1" fillId="10" borderId="67" xfId="1" applyFont="1" applyFill="1" applyBorder="1" applyAlignment="1">
      <alignment wrapText="1"/>
    </xf>
    <xf numFmtId="43" fontId="1" fillId="10" borderId="68" xfId="1" applyFont="1" applyFill="1" applyBorder="1" applyAlignment="1">
      <alignment wrapText="1"/>
    </xf>
    <xf numFmtId="43" fontId="4" fillId="10" borderId="67" xfId="1" applyFont="1" applyFill="1" applyBorder="1" applyAlignment="1">
      <alignment wrapText="1"/>
    </xf>
    <xf numFmtId="43" fontId="4" fillId="10" borderId="11" xfId="1" applyFont="1" applyFill="1" applyBorder="1" applyAlignment="1">
      <alignment wrapText="1"/>
    </xf>
    <xf numFmtId="3" fontId="8" fillId="6" borderId="1" xfId="3" applyNumberFormat="1" applyFont="1" applyFill="1" applyBorder="1" applyAlignment="1" applyProtection="1">
      <alignment wrapText="1"/>
      <protection locked="0"/>
    </xf>
    <xf numFmtId="10" fontId="50" fillId="0" borderId="1" xfId="2" applyNumberFormat="1" applyFont="1" applyFill="1" applyBorder="1" applyAlignment="1" applyProtection="1">
      <alignment horizontal="right" wrapText="1"/>
    </xf>
    <xf numFmtId="10" fontId="50" fillId="0" borderId="27" xfId="2" applyNumberFormat="1" applyFont="1" applyFill="1" applyBorder="1" applyAlignment="1" applyProtection="1">
      <alignment horizontal="right" wrapText="1"/>
    </xf>
    <xf numFmtId="0" fontId="0" fillId="0" borderId="0" xfId="0" applyBorder="1"/>
    <xf numFmtId="0" fontId="0" fillId="0" borderId="72" xfId="0" applyBorder="1"/>
    <xf numFmtId="10" fontId="50" fillId="0" borderId="17" xfId="2" applyNumberFormat="1" applyFont="1" applyFill="1" applyBorder="1" applyAlignment="1" applyProtection="1">
      <alignment horizontal="right" wrapText="1"/>
    </xf>
    <xf numFmtId="3" fontId="8" fillId="6" borderId="0" xfId="3" applyNumberFormat="1" applyFont="1" applyFill="1" applyBorder="1" applyAlignment="1" applyProtection="1">
      <alignment wrapText="1"/>
      <protection locked="0"/>
    </xf>
    <xf numFmtId="166" fontId="13" fillId="6" borderId="1" xfId="1" applyNumberFormat="1" applyFont="1" applyFill="1" applyBorder="1" applyProtection="1"/>
    <xf numFmtId="3" fontId="2" fillId="30" borderId="0" xfId="0" applyNumberFormat="1" applyFont="1" applyFill="1" applyBorder="1"/>
    <xf numFmtId="166" fontId="50" fillId="0" borderId="0" xfId="2" applyNumberFormat="1" applyFont="1" applyFill="1" applyBorder="1" applyAlignment="1" applyProtection="1">
      <alignment horizontal="right" wrapText="1"/>
    </xf>
    <xf numFmtId="17" fontId="0" fillId="0" borderId="20" xfId="0" applyNumberFormat="1" applyBorder="1" applyAlignment="1">
      <alignment horizontal="center"/>
    </xf>
    <xf numFmtId="166" fontId="13" fillId="0" borderId="54" xfId="3" applyNumberFormat="1" applyFont="1" applyFill="1" applyBorder="1" applyAlignment="1" applyProtection="1">
      <alignment horizontal="right" wrapText="1"/>
    </xf>
    <xf numFmtId="0" fontId="43" fillId="0" borderId="27" xfId="0" applyFont="1" applyBorder="1"/>
    <xf numFmtId="3" fontId="8" fillId="6" borderId="27" xfId="3" applyNumberFormat="1" applyFont="1" applyFill="1" applyBorder="1" applyAlignment="1" applyProtection="1">
      <alignment wrapText="1"/>
      <protection locked="0"/>
    </xf>
    <xf numFmtId="166" fontId="13" fillId="0" borderId="27" xfId="4" applyNumberFormat="1" applyFont="1" applyBorder="1" applyAlignment="1" applyProtection="1">
      <alignment horizontal="right"/>
    </xf>
    <xf numFmtId="3" fontId="8" fillId="30" borderId="27" xfId="3" applyNumberFormat="1" applyFont="1" applyFill="1" applyBorder="1" applyAlignment="1" applyProtection="1">
      <protection locked="0"/>
    </xf>
    <xf numFmtId="3" fontId="8" fillId="10" borderId="27" xfId="3" applyNumberFormat="1" applyFont="1" applyFill="1" applyBorder="1" applyAlignment="1" applyProtection="1">
      <protection locked="0"/>
    </xf>
    <xf numFmtId="0" fontId="16" fillId="6" borderId="23" xfId="0" applyFont="1" applyFill="1" applyBorder="1" applyAlignment="1" applyProtection="1">
      <alignment horizontal="center"/>
      <protection locked="0"/>
    </xf>
    <xf numFmtId="0" fontId="4" fillId="10" borderId="1" xfId="0" applyFont="1" applyFill="1" applyBorder="1" applyAlignment="1">
      <alignment horizontal="center"/>
    </xf>
    <xf numFmtId="166" fontId="4" fillId="10" borderId="1" xfId="1" applyNumberFormat="1" applyFont="1" applyFill="1" applyBorder="1" applyAlignment="1" applyProtection="1">
      <alignment wrapText="1"/>
      <protection locked="0"/>
    </xf>
    <xf numFmtId="166" fontId="4" fillId="10" borderId="74" xfId="0" applyNumberFormat="1" applyFont="1" applyFill="1" applyBorder="1" applyAlignment="1">
      <alignment wrapText="1"/>
    </xf>
    <xf numFmtId="0" fontId="1" fillId="0" borderId="0" xfId="0" applyFont="1" applyAlignment="1">
      <alignment horizontal="left" indent="2"/>
    </xf>
    <xf numFmtId="0" fontId="11" fillId="0" borderId="6" xfId="0" applyFont="1" applyBorder="1"/>
    <xf numFmtId="0" fontId="1" fillId="0" borderId="6" xfId="0" applyFont="1" applyBorder="1" applyAlignment="1">
      <alignment horizontal="left" indent="2"/>
    </xf>
    <xf numFmtId="0" fontId="4" fillId="30" borderId="6" xfId="0" applyFont="1" applyFill="1" applyBorder="1"/>
    <xf numFmtId="0" fontId="11" fillId="0" borderId="12" xfId="0" applyFont="1" applyBorder="1"/>
    <xf numFmtId="0" fontId="1" fillId="0" borderId="0" xfId="0" applyFont="1"/>
    <xf numFmtId="0" fontId="11" fillId="0" borderId="0" xfId="0" applyFont="1"/>
    <xf numFmtId="0" fontId="1" fillId="30" borderId="0" xfId="0" applyFont="1" applyFill="1"/>
    <xf numFmtId="0" fontId="1" fillId="10" borderId="0" xfId="0" applyFont="1" applyFill="1"/>
    <xf numFmtId="0" fontId="0" fillId="6" borderId="0" xfId="0" applyFill="1" applyBorder="1"/>
    <xf numFmtId="10" fontId="50" fillId="6" borderId="0" xfId="2" applyNumberFormat="1" applyFont="1" applyFill="1" applyBorder="1" applyAlignment="1" applyProtection="1">
      <alignment horizontal="right" wrapText="1"/>
    </xf>
    <xf numFmtId="17" fontId="0" fillId="6" borderId="20" xfId="0" applyNumberFormat="1" applyFill="1" applyBorder="1"/>
    <xf numFmtId="0" fontId="11" fillId="6" borderId="0" xfId="0" applyFont="1" applyFill="1"/>
    <xf numFmtId="0" fontId="0" fillId="13" borderId="0" xfId="0" applyFill="1" applyBorder="1"/>
    <xf numFmtId="0" fontId="4" fillId="13" borderId="1" xfId="0" applyFont="1" applyFill="1" applyBorder="1" applyAlignment="1">
      <alignment wrapText="1"/>
    </xf>
    <xf numFmtId="0" fontId="1" fillId="0" borderId="65" xfId="0" applyFont="1" applyBorder="1" applyAlignment="1">
      <alignment horizontal="left" indent="2"/>
    </xf>
    <xf numFmtId="10" fontId="0" fillId="6" borderId="0" xfId="0" applyNumberFormat="1" applyFill="1"/>
    <xf numFmtId="0" fontId="0" fillId="6" borderId="0" xfId="0" applyFill="1" applyAlignment="1"/>
    <xf numFmtId="0" fontId="1" fillId="15" borderId="74" xfId="0" applyFont="1" applyFill="1" applyBorder="1" applyAlignment="1" applyProtection="1">
      <alignment horizontal="center" vertical="center" wrapText="1"/>
    </xf>
    <xf numFmtId="0" fontId="0" fillId="6" borderId="66" xfId="0" applyFill="1" applyBorder="1" applyProtection="1">
      <protection locked="0"/>
    </xf>
    <xf numFmtId="0" fontId="0" fillId="6" borderId="27" xfId="0" applyFill="1" applyBorder="1" applyProtection="1">
      <protection locked="0"/>
    </xf>
    <xf numFmtId="0" fontId="0" fillId="6" borderId="28" xfId="0" applyFill="1" applyBorder="1" applyProtection="1">
      <protection locked="0"/>
    </xf>
    <xf numFmtId="43" fontId="0" fillId="0" borderId="72" xfId="1" applyFont="1" applyBorder="1" applyProtection="1">
      <protection locked="0"/>
    </xf>
    <xf numFmtId="0" fontId="0" fillId="31" borderId="100" xfId="0" applyFill="1" applyBorder="1" applyAlignment="1" applyProtection="1">
      <alignment wrapText="1"/>
      <protection locked="0"/>
    </xf>
    <xf numFmtId="0" fontId="12" fillId="36" borderId="0" xfId="0" applyFont="1" applyFill="1" applyAlignment="1" applyProtection="1">
      <alignment wrapText="1"/>
      <protection locked="0"/>
    </xf>
    <xf numFmtId="0" fontId="32" fillId="31" borderId="100" xfId="0" applyFont="1" applyFill="1" applyBorder="1" applyAlignment="1" applyProtection="1">
      <alignment wrapText="1"/>
      <protection locked="0"/>
    </xf>
    <xf numFmtId="0" fontId="4" fillId="15" borderId="10" xfId="0" applyFont="1" applyFill="1" applyBorder="1" applyAlignment="1" applyProtection="1">
      <alignment horizontal="center" vertical="center" wrapText="1"/>
    </xf>
    <xf numFmtId="0" fontId="4" fillId="3" borderId="54" xfId="0" applyFont="1" applyFill="1" applyBorder="1" applyAlignment="1">
      <alignment wrapText="1"/>
    </xf>
    <xf numFmtId="0" fontId="51" fillId="36" borderId="10" xfId="0" applyFont="1" applyFill="1" applyBorder="1" applyAlignment="1" applyProtection="1">
      <alignment horizontal="center" vertical="center" wrapText="1"/>
    </xf>
    <xf numFmtId="0" fontId="12" fillId="36" borderId="10" xfId="0" applyFont="1" applyFill="1" applyBorder="1" applyAlignment="1" applyProtection="1">
      <alignment horizontal="center" vertical="center" wrapText="1"/>
    </xf>
    <xf numFmtId="0" fontId="12" fillId="36" borderId="42" xfId="0" applyFont="1" applyFill="1" applyBorder="1" applyAlignment="1" applyProtection="1">
      <alignment horizontal="center"/>
    </xf>
    <xf numFmtId="0" fontId="52" fillId="36" borderId="10" xfId="0" applyFont="1" applyFill="1" applyBorder="1" applyAlignment="1" applyProtection="1">
      <alignment horizontal="center" vertical="center" wrapText="1"/>
    </xf>
    <xf numFmtId="0" fontId="12" fillId="36" borderId="42" xfId="0" applyFont="1" applyFill="1" applyBorder="1" applyAlignment="1" applyProtection="1">
      <alignment horizontal="center" wrapText="1"/>
    </xf>
    <xf numFmtId="0" fontId="53" fillId="36" borderId="10" xfId="0" applyFont="1" applyFill="1" applyBorder="1" applyAlignment="1" applyProtection="1">
      <alignment horizontal="center" vertical="center" wrapText="1"/>
    </xf>
    <xf numFmtId="0" fontId="33" fillId="36" borderId="10" xfId="0" applyFont="1" applyFill="1" applyBorder="1" applyAlignment="1" applyProtection="1">
      <alignment horizontal="center" vertical="center" wrapText="1"/>
    </xf>
    <xf numFmtId="37" fontId="13" fillId="30" borderId="1" xfId="0" applyNumberFormat="1" applyFont="1" applyFill="1" applyBorder="1" applyProtection="1">
      <protection locked="0"/>
    </xf>
    <xf numFmtId="166" fontId="13" fillId="30" borderId="1" xfId="1" applyNumberFormat="1" applyFont="1" applyFill="1" applyBorder="1" applyProtection="1"/>
    <xf numFmtId="166" fontId="0" fillId="6" borderId="0" xfId="0" applyNumberFormat="1" applyFill="1"/>
    <xf numFmtId="166" fontId="47" fillId="6" borderId="1" xfId="3" applyNumberFormat="1" applyFont="1" applyFill="1" applyBorder="1" applyAlignment="1" applyProtection="1">
      <alignment vertical="center" wrapText="1"/>
    </xf>
    <xf numFmtId="166" fontId="0" fillId="6" borderId="0" xfId="0" applyNumberFormat="1" applyFill="1" applyProtection="1">
      <protection locked="0"/>
    </xf>
    <xf numFmtId="168" fontId="0" fillId="0" borderId="20" xfId="0" applyNumberFormat="1" applyBorder="1" applyAlignment="1">
      <alignment horizontal="center"/>
    </xf>
    <xf numFmtId="43" fontId="1" fillId="6" borderId="38" xfId="1" applyFont="1" applyFill="1" applyBorder="1" applyProtection="1">
      <protection locked="0"/>
    </xf>
    <xf numFmtId="0" fontId="12" fillId="37" borderId="42" xfId="0" applyFont="1" applyFill="1" applyBorder="1" applyAlignment="1" applyProtection="1">
      <alignment horizontal="center" wrapText="1"/>
    </xf>
    <xf numFmtId="166" fontId="1" fillId="3" borderId="0" xfId="1" applyNumberFormat="1" applyFont="1" applyFill="1" applyBorder="1" applyProtection="1"/>
    <xf numFmtId="43" fontId="4" fillId="10" borderId="101" xfId="1" applyNumberFormat="1" applyFont="1" applyFill="1" applyBorder="1" applyAlignment="1" applyProtection="1">
      <alignment wrapText="1"/>
      <protection locked="0"/>
    </xf>
    <xf numFmtId="0" fontId="4" fillId="10" borderId="70" xfId="0" applyFont="1" applyFill="1" applyBorder="1" applyAlignment="1">
      <alignment horizontal="center"/>
    </xf>
    <xf numFmtId="0" fontId="1" fillId="0" borderId="55" xfId="0" applyFont="1" applyBorder="1" applyAlignment="1" applyProtection="1">
      <alignment wrapText="1"/>
      <protection locked="0"/>
    </xf>
    <xf numFmtId="0" fontId="2" fillId="28" borderId="0" xfId="0" applyFont="1" applyFill="1" applyAlignment="1">
      <alignment horizontal="center"/>
    </xf>
    <xf numFmtId="0" fontId="9" fillId="5" borderId="72" xfId="0" applyFont="1" applyFill="1" applyBorder="1" applyAlignment="1">
      <alignment horizontal="right"/>
    </xf>
    <xf numFmtId="166" fontId="4" fillId="38" borderId="32" xfId="1" applyNumberFormat="1" applyFont="1" applyFill="1" applyBorder="1" applyProtection="1">
      <protection locked="0"/>
    </xf>
    <xf numFmtId="166" fontId="4" fillId="38" borderId="77" xfId="1" applyNumberFormat="1" applyFont="1" applyFill="1" applyBorder="1" applyProtection="1">
      <protection locked="0"/>
    </xf>
    <xf numFmtId="0" fontId="4" fillId="38" borderId="32" xfId="0" applyFont="1" applyFill="1" applyBorder="1" applyProtection="1">
      <protection locked="0"/>
    </xf>
    <xf numFmtId="0" fontId="4" fillId="38" borderId="77" xfId="0" applyFont="1" applyFill="1" applyBorder="1" applyProtection="1">
      <protection locked="0"/>
    </xf>
    <xf numFmtId="0" fontId="4" fillId="6" borderId="32" xfId="0" applyFont="1" applyFill="1" applyBorder="1" applyAlignment="1" applyProtection="1">
      <alignment horizontal="center"/>
      <protection locked="0"/>
    </xf>
    <xf numFmtId="0" fontId="4" fillId="3" borderId="3" xfId="0" applyFont="1" applyFill="1" applyBorder="1" applyAlignment="1">
      <alignment horizontal="center"/>
    </xf>
    <xf numFmtId="0" fontId="1" fillId="3" borderId="66" xfId="0" applyFont="1" applyFill="1" applyBorder="1" applyAlignment="1" applyProtection="1"/>
    <xf numFmtId="0" fontId="1" fillId="3" borderId="27" xfId="0" applyFont="1" applyFill="1" applyBorder="1" applyAlignment="1" applyProtection="1"/>
    <xf numFmtId="0" fontId="1" fillId="3" borderId="103" xfId="0" applyFont="1" applyFill="1" applyBorder="1" applyAlignment="1" applyProtection="1"/>
    <xf numFmtId="0" fontId="4" fillId="38" borderId="54" xfId="0" applyFont="1" applyFill="1" applyBorder="1" applyProtection="1">
      <protection locked="0"/>
    </xf>
    <xf numFmtId="0" fontId="1" fillId="3" borderId="48" xfId="0" applyFont="1" applyFill="1" applyBorder="1" applyAlignment="1" applyProtection="1"/>
    <xf numFmtId="0" fontId="1" fillId="3" borderId="49" xfId="0" applyFont="1" applyFill="1" applyBorder="1" applyAlignment="1" applyProtection="1"/>
    <xf numFmtId="0" fontId="1" fillId="3" borderId="7" xfId="0" applyFont="1" applyFill="1" applyBorder="1" applyAlignment="1" applyProtection="1"/>
    <xf numFmtId="0" fontId="4" fillId="3" borderId="48" xfId="0" applyFont="1" applyFill="1" applyBorder="1" applyProtection="1"/>
    <xf numFmtId="0" fontId="4" fillId="6" borderId="106" xfId="0" applyFont="1" applyFill="1" applyBorder="1" applyProtection="1">
      <protection locked="0"/>
    </xf>
    <xf numFmtId="0" fontId="4" fillId="6" borderId="107" xfId="0" applyFont="1" applyFill="1" applyBorder="1" applyProtection="1">
      <protection locked="0"/>
    </xf>
    <xf numFmtId="0" fontId="1" fillId="3" borderId="1" xfId="0" applyFont="1" applyFill="1" applyBorder="1" applyAlignment="1" applyProtection="1"/>
    <xf numFmtId="0" fontId="4" fillId="38" borderId="1" xfId="0" applyFont="1" applyFill="1" applyBorder="1" applyProtection="1">
      <protection locked="0"/>
    </xf>
    <xf numFmtId="166" fontId="1" fillId="3" borderId="1" xfId="1" applyNumberFormat="1" applyFont="1" applyFill="1" applyBorder="1" applyProtection="1"/>
    <xf numFmtId="166" fontId="1" fillId="3" borderId="22" xfId="1" applyNumberFormat="1" applyFont="1" applyFill="1" applyBorder="1" applyProtection="1"/>
    <xf numFmtId="166" fontId="1" fillId="3" borderId="17" xfId="1" applyNumberFormat="1" applyFont="1" applyFill="1" applyBorder="1" applyProtection="1"/>
    <xf numFmtId="0" fontId="4" fillId="6" borderId="77" xfId="0" applyFont="1" applyFill="1" applyBorder="1" applyAlignment="1" applyProtection="1">
      <alignment horizontal="center"/>
      <protection locked="0"/>
    </xf>
    <xf numFmtId="166" fontId="1" fillId="3" borderId="5" xfId="1" applyNumberFormat="1" applyFont="1" applyFill="1" applyBorder="1" applyAlignment="1" applyProtection="1">
      <alignment horizontal="center"/>
    </xf>
    <xf numFmtId="0" fontId="4" fillId="15" borderId="6" xfId="0" applyFont="1" applyFill="1" applyBorder="1"/>
    <xf numFmtId="166" fontId="2" fillId="15" borderId="0" xfId="0" applyNumberFormat="1" applyFont="1" applyFill="1" applyBorder="1"/>
    <xf numFmtId="3" fontId="2" fillId="15" borderId="0" xfId="0" applyNumberFormat="1" applyFont="1" applyFill="1" applyBorder="1"/>
    <xf numFmtId="3" fontId="1" fillId="6" borderId="0" xfId="0" applyNumberFormat="1" applyFont="1" applyFill="1"/>
    <xf numFmtId="0" fontId="4" fillId="11" borderId="0" xfId="0" applyFont="1" applyFill="1"/>
    <xf numFmtId="166" fontId="2" fillId="11" borderId="27" xfId="0" applyNumberFormat="1" applyFont="1" applyFill="1" applyBorder="1"/>
    <xf numFmtId="166" fontId="0" fillId="11" borderId="1" xfId="0" applyNumberFormat="1" applyFill="1" applyBorder="1"/>
    <xf numFmtId="0" fontId="1" fillId="11" borderId="0" xfId="0" applyFont="1" applyFill="1"/>
    <xf numFmtId="0" fontId="2" fillId="0" borderId="19" xfId="0" applyFont="1" applyBorder="1" applyAlignment="1">
      <alignment horizontal="center"/>
    </xf>
    <xf numFmtId="0" fontId="11" fillId="6" borderId="0" xfId="0" applyFont="1" applyFill="1" applyBorder="1"/>
    <xf numFmtId="166" fontId="0" fillId="6" borderId="0" xfId="0" applyNumberFormat="1" applyFill="1" applyBorder="1" applyAlignment="1">
      <alignment horizontal="center" vertical="center"/>
    </xf>
    <xf numFmtId="167" fontId="0" fillId="6" borderId="0" xfId="2" applyNumberFormat="1" applyFont="1" applyFill="1" applyBorder="1" applyAlignment="1">
      <alignment horizontal="center" vertical="center"/>
    </xf>
    <xf numFmtId="166" fontId="1" fillId="11" borderId="1" xfId="0" applyNumberFormat="1" applyFont="1" applyFill="1" applyBorder="1"/>
    <xf numFmtId="167" fontId="1" fillId="11" borderId="1" xfId="2" applyNumberFormat="1" applyFont="1" applyFill="1" applyBorder="1"/>
    <xf numFmtId="166" fontId="1" fillId="0" borderId="1" xfId="0" applyNumberFormat="1" applyFont="1" applyBorder="1"/>
    <xf numFmtId="167" fontId="1" fillId="0" borderId="1" xfId="2" applyNumberFormat="1" applyFont="1" applyBorder="1"/>
    <xf numFmtId="10" fontId="56" fillId="0" borderId="1" xfId="2" applyNumberFormat="1" applyFont="1" applyFill="1" applyBorder="1" applyAlignment="1" applyProtection="1">
      <alignment horizontal="right" wrapText="1"/>
    </xf>
    <xf numFmtId="0" fontId="1" fillId="0" borderId="1" xfId="0" applyFont="1" applyBorder="1"/>
    <xf numFmtId="166" fontId="4" fillId="11" borderId="1" xfId="0" applyNumberFormat="1" applyFont="1" applyFill="1" applyBorder="1"/>
    <xf numFmtId="166" fontId="8" fillId="30" borderId="1" xfId="0" applyNumberFormat="1" applyFont="1" applyFill="1" applyBorder="1"/>
    <xf numFmtId="167" fontId="8" fillId="30" borderId="1" xfId="2" applyNumberFormat="1" applyFont="1" applyFill="1" applyBorder="1"/>
    <xf numFmtId="166" fontId="46" fillId="0" borderId="1" xfId="0" applyNumberFormat="1" applyFont="1" applyBorder="1"/>
    <xf numFmtId="167" fontId="46" fillId="0" borderId="1" xfId="2" applyNumberFormat="1" applyFont="1" applyBorder="1"/>
    <xf numFmtId="166" fontId="1" fillId="10" borderId="1" xfId="1" applyNumberFormat="1" applyFont="1" applyFill="1" applyBorder="1"/>
    <xf numFmtId="166" fontId="1" fillId="10" borderId="1" xfId="0" applyNumberFormat="1" applyFont="1" applyFill="1" applyBorder="1"/>
    <xf numFmtId="167" fontId="1" fillId="10" borderId="1" xfId="2" applyNumberFormat="1" applyFont="1" applyFill="1" applyBorder="1"/>
    <xf numFmtId="3" fontId="1" fillId="0" borderId="1" xfId="0" applyNumberFormat="1" applyFont="1" applyBorder="1"/>
    <xf numFmtId="10" fontId="56" fillId="6" borderId="0" xfId="2" applyNumberFormat="1" applyFont="1" applyFill="1" applyBorder="1" applyAlignment="1" applyProtection="1">
      <alignment horizontal="right" wrapText="1"/>
    </xf>
    <xf numFmtId="17" fontId="1" fillId="0" borderId="20" xfId="0" applyNumberFormat="1" applyFont="1" applyBorder="1" applyAlignment="1">
      <alignment horizontal="center"/>
    </xf>
    <xf numFmtId="10" fontId="56" fillId="6" borderId="1" xfId="2" applyNumberFormat="1" applyFont="1" applyFill="1" applyBorder="1" applyAlignment="1" applyProtection="1">
      <alignment horizontal="right" wrapText="1"/>
    </xf>
    <xf numFmtId="166" fontId="1" fillId="30" borderId="1" xfId="0" applyNumberFormat="1" applyFont="1" applyFill="1" applyBorder="1"/>
    <xf numFmtId="167" fontId="1" fillId="30" borderId="1" xfId="2" applyNumberFormat="1" applyFont="1" applyFill="1" applyBorder="1"/>
    <xf numFmtId="166" fontId="8" fillId="0" borderId="1" xfId="3" applyNumberFormat="1" applyFont="1" applyBorder="1" applyAlignment="1" applyProtection="1">
      <alignment vertical="center" wrapText="1"/>
    </xf>
    <xf numFmtId="3" fontId="8" fillId="30" borderId="1" xfId="3" applyNumberFormat="1" applyFont="1" applyFill="1" applyBorder="1" applyAlignment="1" applyProtection="1">
      <alignment horizontal="right" wrapText="1"/>
      <protection locked="0"/>
    </xf>
    <xf numFmtId="3" fontId="8" fillId="10" borderId="1" xfId="3" applyNumberFormat="1" applyFont="1" applyFill="1" applyBorder="1" applyAlignment="1" applyProtection="1">
      <alignment horizontal="right" wrapText="1"/>
      <protection locked="0"/>
    </xf>
    <xf numFmtId="166" fontId="8" fillId="6" borderId="1" xfId="3" applyNumberFormat="1" applyFont="1" applyFill="1" applyBorder="1" applyAlignment="1" applyProtection="1">
      <alignment vertical="center" wrapText="1"/>
    </xf>
    <xf numFmtId="166" fontId="1" fillId="6" borderId="1" xfId="0" applyNumberFormat="1" applyFont="1" applyFill="1" applyBorder="1"/>
    <xf numFmtId="167" fontId="1" fillId="6" borderId="1" xfId="2" applyNumberFormat="1" applyFont="1" applyFill="1" applyBorder="1"/>
    <xf numFmtId="10" fontId="50" fillId="0" borderId="28" xfId="2" applyNumberFormat="1" applyFont="1" applyFill="1" applyBorder="1" applyAlignment="1" applyProtection="1">
      <alignment horizontal="right" wrapText="1"/>
    </xf>
    <xf numFmtId="0" fontId="4" fillId="13" borderId="65" xfId="0" applyFont="1" applyFill="1" applyBorder="1" applyAlignment="1">
      <alignment wrapText="1"/>
    </xf>
    <xf numFmtId="0" fontId="43" fillId="6" borderId="19" xfId="0" applyFont="1" applyFill="1" applyBorder="1"/>
    <xf numFmtId="0" fontId="0" fillId="6" borderId="20" xfId="0" applyFill="1" applyBorder="1"/>
    <xf numFmtId="166" fontId="4" fillId="13" borderId="39" xfId="1" applyNumberFormat="1" applyFont="1" applyFill="1" applyBorder="1"/>
    <xf numFmtId="9" fontId="4" fillId="13" borderId="32" xfId="2" applyFont="1" applyFill="1" applyBorder="1"/>
    <xf numFmtId="166" fontId="4" fillId="13" borderId="15" xfId="1" applyNumberFormat="1" applyFont="1" applyFill="1" applyBorder="1"/>
    <xf numFmtId="9" fontId="4" fillId="13" borderId="16" xfId="2" applyFont="1" applyFill="1" applyBorder="1"/>
    <xf numFmtId="166" fontId="1" fillId="6" borderId="15" xfId="2" applyNumberFormat="1" applyFont="1" applyFill="1" applyBorder="1"/>
    <xf numFmtId="9" fontId="1" fillId="13" borderId="16" xfId="2" applyFont="1" applyFill="1" applyBorder="1"/>
    <xf numFmtId="166" fontId="1" fillId="6" borderId="4" xfId="2" applyNumberFormat="1" applyFont="1" applyFill="1" applyBorder="1"/>
    <xf numFmtId="9" fontId="1" fillId="13" borderId="5" xfId="2" applyFont="1" applyFill="1" applyBorder="1"/>
    <xf numFmtId="0" fontId="49" fillId="6" borderId="100" xfId="0" applyFont="1" applyFill="1" applyBorder="1"/>
    <xf numFmtId="166" fontId="8" fillId="0" borderId="22" xfId="3" applyNumberFormat="1" applyFont="1" applyFill="1" applyBorder="1" applyAlignment="1" applyProtection="1">
      <alignment horizontal="right" wrapText="1"/>
    </xf>
    <xf numFmtId="166" fontId="1" fillId="0" borderId="22" xfId="0" applyNumberFormat="1" applyFont="1" applyBorder="1"/>
    <xf numFmtId="167" fontId="1" fillId="0" borderId="22" xfId="2" applyNumberFormat="1" applyFont="1" applyBorder="1"/>
    <xf numFmtId="0" fontId="49" fillId="6" borderId="19" xfId="0" applyFont="1" applyFill="1" applyBorder="1"/>
    <xf numFmtId="166" fontId="13" fillId="0" borderId="22" xfId="3" applyNumberFormat="1" applyFont="1" applyFill="1" applyBorder="1" applyAlignment="1" applyProtection="1">
      <alignment horizontal="right" wrapText="1"/>
    </xf>
    <xf numFmtId="166" fontId="13" fillId="0" borderId="22" xfId="2" applyNumberFormat="1" applyFont="1" applyFill="1" applyBorder="1" applyAlignment="1" applyProtection="1">
      <alignment horizontal="right"/>
    </xf>
    <xf numFmtId="0" fontId="4" fillId="6" borderId="19" xfId="0" applyFont="1" applyFill="1" applyBorder="1"/>
    <xf numFmtId="3" fontId="8" fillId="6" borderId="1" xfId="3" applyNumberFormat="1" applyFont="1" applyFill="1" applyBorder="1" applyAlignment="1" applyProtection="1">
      <alignment horizontal="right" wrapText="1"/>
      <protection locked="0"/>
    </xf>
    <xf numFmtId="166" fontId="47" fillId="6" borderId="22" xfId="3" applyNumberFormat="1" applyFont="1" applyFill="1" applyBorder="1" applyAlignment="1" applyProtection="1">
      <alignment vertical="center" wrapText="1"/>
    </xf>
    <xf numFmtId="166" fontId="8" fillId="6" borderId="22" xfId="3" applyNumberFormat="1" applyFont="1" applyFill="1" applyBorder="1" applyAlignment="1" applyProtection="1">
      <alignment vertical="center" wrapText="1"/>
    </xf>
    <xf numFmtId="166" fontId="1" fillId="6" borderId="22" xfId="0" applyNumberFormat="1" applyFont="1" applyFill="1" applyBorder="1"/>
    <xf numFmtId="167" fontId="1" fillId="6" borderId="22" xfId="2" applyNumberFormat="1" applyFont="1" applyFill="1" applyBorder="1"/>
    <xf numFmtId="0" fontId="11" fillId="0" borderId="40" xfId="0" applyFont="1" applyBorder="1"/>
    <xf numFmtId="0" fontId="1" fillId="6" borderId="40" xfId="0" applyFont="1" applyFill="1" applyBorder="1"/>
    <xf numFmtId="0" fontId="19" fillId="6" borderId="0" xfId="0" applyFont="1" applyFill="1" applyAlignment="1">
      <alignment horizontal="center" vertical="center"/>
    </xf>
    <xf numFmtId="0" fontId="39" fillId="7" borderId="0" xfId="0" applyFont="1" applyFill="1" applyAlignment="1">
      <alignment horizontal="center" vertical="center"/>
    </xf>
    <xf numFmtId="0" fontId="3" fillId="6" borderId="92" xfId="0" applyFont="1" applyFill="1" applyBorder="1" applyAlignment="1">
      <alignment horizontal="center" vertical="center" wrapText="1"/>
    </xf>
    <xf numFmtId="0" fontId="3" fillId="6" borderId="93" xfId="0" applyFont="1" applyFill="1" applyBorder="1" applyAlignment="1">
      <alignment horizontal="center" vertical="center" wrapText="1"/>
    </xf>
    <xf numFmtId="0" fontId="3" fillId="6" borderId="94" xfId="0" applyFont="1" applyFill="1" applyBorder="1" applyAlignment="1">
      <alignment horizontal="center" vertical="center" wrapText="1"/>
    </xf>
    <xf numFmtId="0" fontId="7" fillId="6" borderId="89" xfId="0" applyFont="1" applyFill="1" applyBorder="1" applyAlignment="1">
      <alignment horizontal="center" vertical="center" wrapText="1"/>
    </xf>
    <xf numFmtId="0" fontId="7" fillId="6" borderId="82" xfId="0" applyFont="1" applyFill="1" applyBorder="1" applyAlignment="1">
      <alignment horizontal="center" vertical="center" wrapText="1"/>
    </xf>
    <xf numFmtId="0" fontId="7" fillId="6" borderId="81" xfId="0" applyFont="1" applyFill="1" applyBorder="1" applyAlignment="1">
      <alignment horizontal="center" vertical="center" wrapText="1"/>
    </xf>
    <xf numFmtId="0" fontId="3" fillId="14" borderId="89" xfId="0" applyFont="1" applyFill="1" applyBorder="1" applyAlignment="1">
      <alignment horizontal="left" vertical="center" wrapText="1"/>
    </xf>
    <xf numFmtId="0" fontId="3" fillId="14" borderId="81" xfId="0" applyFont="1" applyFill="1" applyBorder="1" applyAlignment="1">
      <alignment horizontal="left" vertical="center" wrapText="1"/>
    </xf>
    <xf numFmtId="0" fontId="7" fillId="14" borderId="89" xfId="0" applyFont="1" applyFill="1" applyBorder="1" applyAlignment="1">
      <alignment horizontal="left" vertical="center" wrapText="1"/>
    </xf>
    <xf numFmtId="0" fontId="7" fillId="14" borderId="81" xfId="0" applyFont="1" applyFill="1" applyBorder="1" applyAlignment="1">
      <alignment horizontal="left" vertical="center" wrapText="1"/>
    </xf>
    <xf numFmtId="0" fontId="7" fillId="14" borderId="89" xfId="0" applyFont="1" applyFill="1" applyBorder="1" applyAlignment="1">
      <alignment horizontal="center" vertical="center" wrapText="1"/>
    </xf>
    <xf numFmtId="0" fontId="7" fillId="14" borderId="81" xfId="0" applyFont="1" applyFill="1" applyBorder="1" applyAlignment="1">
      <alignment horizontal="center" vertical="center" wrapText="1"/>
    </xf>
    <xf numFmtId="0" fontId="7" fillId="14" borderId="87" xfId="0" applyFont="1" applyFill="1" applyBorder="1" applyAlignment="1">
      <alignment horizontal="center" vertical="center" wrapText="1"/>
    </xf>
    <xf numFmtId="0" fontId="3" fillId="14" borderId="82" xfId="0" applyFont="1" applyFill="1" applyBorder="1" applyAlignment="1">
      <alignment horizontal="left" vertical="center" wrapText="1"/>
    </xf>
    <xf numFmtId="0" fontId="7" fillId="14" borderId="82" xfId="0" applyFont="1" applyFill="1" applyBorder="1" applyAlignment="1">
      <alignment horizontal="center" vertical="center" wrapText="1"/>
    </xf>
    <xf numFmtId="0" fontId="3" fillId="14" borderId="10" xfId="0" applyFont="1" applyFill="1" applyBorder="1" applyAlignment="1">
      <alignment horizontal="left" vertical="center" wrapText="1"/>
    </xf>
    <xf numFmtId="0" fontId="3" fillId="14" borderId="18" xfId="0" applyFont="1" applyFill="1" applyBorder="1" applyAlignment="1">
      <alignment horizontal="left" vertical="center" wrapText="1"/>
    </xf>
    <xf numFmtId="0" fontId="7" fillId="14" borderId="10" xfId="0" applyFont="1" applyFill="1" applyBorder="1" applyAlignment="1">
      <alignment horizontal="center" vertical="center" wrapText="1"/>
    </xf>
    <xf numFmtId="0" fontId="7" fillId="14" borderId="18" xfId="0" applyFont="1" applyFill="1" applyBorder="1" applyAlignment="1">
      <alignment horizontal="center" vertical="center" wrapText="1"/>
    </xf>
    <xf numFmtId="0" fontId="3" fillId="14" borderId="11" xfId="0" applyFont="1" applyFill="1" applyBorder="1" applyAlignment="1">
      <alignment horizontal="left" vertical="center" wrapText="1"/>
    </xf>
    <xf numFmtId="0" fontId="3" fillId="14" borderId="11" xfId="0" applyFont="1" applyFill="1" applyBorder="1" applyAlignment="1">
      <alignment horizontal="justify" vertical="center" wrapText="1"/>
    </xf>
    <xf numFmtId="0" fontId="3" fillId="14" borderId="18" xfId="0" applyFont="1" applyFill="1" applyBorder="1" applyAlignment="1">
      <alignment horizontal="justify" vertical="center" wrapText="1"/>
    </xf>
    <xf numFmtId="0" fontId="7" fillId="14" borderId="11" xfId="0" applyFont="1" applyFill="1" applyBorder="1" applyAlignment="1">
      <alignment horizontal="center" vertical="center" wrapText="1"/>
    </xf>
    <xf numFmtId="0" fontId="3" fillId="14" borderId="85" xfId="0" applyFont="1" applyFill="1" applyBorder="1" applyAlignment="1">
      <alignment horizontal="left" vertical="center" wrapText="1"/>
    </xf>
    <xf numFmtId="0" fontId="3" fillId="14" borderId="87" xfId="0" applyFont="1" applyFill="1" applyBorder="1" applyAlignment="1">
      <alignment horizontal="left" vertical="center" wrapText="1"/>
    </xf>
    <xf numFmtId="0" fontId="7" fillId="14" borderId="85" xfId="0" applyFont="1" applyFill="1" applyBorder="1" applyAlignment="1">
      <alignment horizontal="center" vertical="center" wrapText="1"/>
    </xf>
    <xf numFmtId="0" fontId="3" fillId="14" borderId="85" xfId="0" applyFont="1" applyFill="1" applyBorder="1" applyAlignment="1">
      <alignment horizontal="justify" vertical="center" wrapText="1"/>
    </xf>
    <xf numFmtId="0" fontId="3" fillId="14" borderId="82" xfId="0" applyFont="1" applyFill="1" applyBorder="1" applyAlignment="1">
      <alignment horizontal="justify" vertical="center" wrapText="1"/>
    </xf>
    <xf numFmtId="0" fontId="3" fillId="14" borderId="81" xfId="0" applyFont="1" applyFill="1" applyBorder="1" applyAlignment="1">
      <alignment horizontal="justify" vertical="center" wrapText="1"/>
    </xf>
    <xf numFmtId="0" fontId="3" fillId="14" borderId="87" xfId="0" applyFont="1" applyFill="1" applyBorder="1" applyAlignment="1">
      <alignment horizontal="justify" vertical="center" wrapText="1"/>
    </xf>
    <xf numFmtId="0" fontId="7" fillId="14" borderId="85" xfId="0" applyFont="1" applyFill="1" applyBorder="1" applyAlignment="1">
      <alignment horizontal="left" vertical="center" wrapText="1"/>
    </xf>
    <xf numFmtId="0" fontId="7" fillId="14" borderId="82" xfId="0" applyFont="1" applyFill="1" applyBorder="1" applyAlignment="1">
      <alignment horizontal="left" vertical="center" wrapText="1"/>
    </xf>
    <xf numFmtId="0" fontId="7" fillId="14" borderId="87" xfId="0" applyFont="1" applyFill="1" applyBorder="1" applyAlignment="1">
      <alignment horizontal="left" vertical="center" wrapText="1"/>
    </xf>
    <xf numFmtId="0" fontId="3" fillId="0" borderId="85" xfId="0" applyFont="1" applyBorder="1" applyAlignment="1">
      <alignment horizontal="left" vertical="center" wrapText="1"/>
    </xf>
    <xf numFmtId="0" fontId="3" fillId="0" borderId="82" xfId="0" applyFont="1" applyBorder="1" applyAlignment="1">
      <alignment horizontal="left" vertical="center" wrapText="1"/>
    </xf>
    <xf numFmtId="0" fontId="3" fillId="0" borderId="81" xfId="0" applyFont="1" applyBorder="1" applyAlignment="1">
      <alignment horizontal="left" vertical="center" wrapText="1"/>
    </xf>
    <xf numFmtId="0" fontId="7" fillId="0" borderId="85"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81" xfId="0" applyFont="1" applyBorder="1" applyAlignment="1">
      <alignment horizontal="center" vertical="center" wrapText="1"/>
    </xf>
    <xf numFmtId="0" fontId="40" fillId="14" borderId="85" xfId="0" applyFont="1" applyFill="1" applyBorder="1" applyAlignment="1">
      <alignment horizontal="center" vertical="center" wrapText="1"/>
    </xf>
    <xf numFmtId="0" fontId="3" fillId="6" borderId="85" xfId="0" applyFont="1" applyFill="1" applyBorder="1" applyAlignment="1">
      <alignment horizontal="left" vertical="center" wrapText="1"/>
    </xf>
    <xf numFmtId="0" fontId="3" fillId="6" borderId="82" xfId="0" applyFont="1" applyFill="1" applyBorder="1" applyAlignment="1">
      <alignment horizontal="left" vertical="center" wrapText="1"/>
    </xf>
    <xf numFmtId="0" fontId="3" fillId="6" borderId="81" xfId="0" applyFont="1" applyFill="1" applyBorder="1" applyAlignment="1">
      <alignment horizontal="left" vertical="center" wrapText="1"/>
    </xf>
    <xf numFmtId="0" fontId="7" fillId="6" borderId="85" xfId="0" applyFont="1" applyFill="1" applyBorder="1" applyAlignment="1">
      <alignment horizontal="center" vertical="center" wrapText="1"/>
    </xf>
    <xf numFmtId="0" fontId="3" fillId="0" borderId="82"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89" xfId="0" applyFont="1" applyBorder="1" applyAlignment="1">
      <alignment horizontal="center" vertical="center" wrapText="1"/>
    </xf>
    <xf numFmtId="0" fontId="7" fillId="0" borderId="89" xfId="0" applyFont="1" applyBorder="1" applyAlignment="1">
      <alignment horizontal="center" vertical="center" wrapText="1"/>
    </xf>
    <xf numFmtId="0" fontId="3" fillId="14" borderId="89" xfId="0" applyFont="1" applyFill="1" applyBorder="1" applyAlignment="1">
      <alignment horizontal="justify" vertical="center" wrapText="1"/>
    </xf>
    <xf numFmtId="0" fontId="22" fillId="14" borderId="85" xfId="0" applyFont="1" applyFill="1" applyBorder="1" applyAlignment="1">
      <alignment horizontal="left" vertical="center" wrapText="1"/>
    </xf>
    <xf numFmtId="0" fontId="22" fillId="14" borderId="82" xfId="0" applyFont="1" applyFill="1" applyBorder="1" applyAlignment="1">
      <alignment horizontal="left" vertical="center" wrapText="1"/>
    </xf>
    <xf numFmtId="0" fontId="22" fillId="14" borderId="87" xfId="0" applyFont="1" applyFill="1" applyBorder="1" applyAlignment="1">
      <alignment horizontal="left" vertical="center" wrapText="1"/>
    </xf>
    <xf numFmtId="0" fontId="3" fillId="6" borderId="87" xfId="0" applyFont="1" applyFill="1" applyBorder="1" applyAlignment="1">
      <alignment horizontal="left" vertical="center" wrapText="1"/>
    </xf>
    <xf numFmtId="0" fontId="7" fillId="6" borderId="87" xfId="0" applyFont="1" applyFill="1" applyBorder="1" applyAlignment="1">
      <alignment horizontal="center" vertical="center" wrapText="1"/>
    </xf>
    <xf numFmtId="0" fontId="7" fillId="0" borderId="87" xfId="0" applyFont="1" applyBorder="1" applyAlignment="1">
      <alignment horizontal="center" vertical="center" wrapText="1"/>
    </xf>
    <xf numFmtId="0" fontId="3" fillId="6" borderId="89" xfId="0" applyFont="1" applyFill="1" applyBorder="1" applyAlignment="1">
      <alignment horizontal="left" vertical="center" wrapText="1"/>
    </xf>
    <xf numFmtId="0" fontId="3" fillId="14" borderId="85" xfId="0" applyFont="1" applyFill="1" applyBorder="1" applyAlignment="1">
      <alignment horizontal="center" vertical="center" wrapText="1"/>
    </xf>
    <xf numFmtId="0" fontId="3" fillId="14" borderId="82" xfId="0" applyFont="1" applyFill="1" applyBorder="1" applyAlignment="1">
      <alignment horizontal="center" vertical="center" wrapText="1"/>
    </xf>
    <xf numFmtId="0" fontId="3" fillId="14" borderId="87" xfId="0" applyFont="1" applyFill="1" applyBorder="1" applyAlignment="1">
      <alignment horizontal="center" vertical="center" wrapText="1"/>
    </xf>
    <xf numFmtId="0" fontId="3" fillId="14" borderId="81" xfId="0" applyFont="1" applyFill="1" applyBorder="1" applyAlignment="1">
      <alignment horizontal="center" vertical="center" wrapText="1"/>
    </xf>
    <xf numFmtId="0" fontId="20" fillId="5" borderId="85" xfId="0" applyFont="1" applyFill="1" applyBorder="1" applyAlignment="1">
      <alignment horizontal="center" vertical="center" wrapText="1"/>
    </xf>
    <xf numFmtId="0" fontId="20" fillId="5" borderId="81" xfId="0" applyFont="1" applyFill="1" applyBorder="1" applyAlignment="1">
      <alignment horizontal="center" vertical="center" wrapText="1"/>
    </xf>
    <xf numFmtId="0" fontId="3" fillId="0" borderId="85" xfId="0" applyFont="1" applyBorder="1" applyAlignment="1">
      <alignment horizontal="center" vertical="center" wrapText="1"/>
    </xf>
    <xf numFmtId="0" fontId="21" fillId="14" borderId="85" xfId="0" applyFont="1" applyFill="1" applyBorder="1" applyAlignment="1">
      <alignment horizontal="center" vertical="center" wrapText="1"/>
    </xf>
    <xf numFmtId="0" fontId="21" fillId="14" borderId="82" xfId="0" applyFont="1" applyFill="1" applyBorder="1" applyAlignment="1">
      <alignment horizontal="center" vertical="center" wrapText="1"/>
    </xf>
    <xf numFmtId="0" fontId="21" fillId="14" borderId="81" xfId="0" applyFont="1" applyFill="1" applyBorder="1" applyAlignment="1">
      <alignment horizontal="center" vertical="center" wrapText="1"/>
    </xf>
    <xf numFmtId="0" fontId="21" fillId="0" borderId="85" xfId="0" applyFont="1" applyBorder="1" applyAlignment="1">
      <alignment horizontal="center" vertical="center" wrapText="1"/>
    </xf>
    <xf numFmtId="0" fontId="21" fillId="0" borderId="82" xfId="0" applyFont="1" applyBorder="1" applyAlignment="1">
      <alignment horizontal="center" vertical="center" wrapText="1"/>
    </xf>
    <xf numFmtId="0" fontId="21" fillId="0" borderId="81" xfId="0" applyFont="1" applyBorder="1" applyAlignment="1">
      <alignment horizontal="center" vertical="center" wrapText="1"/>
    </xf>
    <xf numFmtId="166" fontId="58" fillId="6" borderId="0" xfId="1" applyNumberFormat="1" applyFont="1" applyFill="1" applyAlignment="1">
      <alignment horizontal="left" wrapText="1"/>
    </xf>
    <xf numFmtId="167" fontId="0" fillId="15" borderId="16" xfId="2" applyNumberFormat="1" applyFont="1" applyFill="1" applyBorder="1" applyAlignment="1">
      <alignment horizontal="center" vertical="center"/>
    </xf>
    <xf numFmtId="167" fontId="0" fillId="15" borderId="5" xfId="2" applyNumberFormat="1" applyFont="1" applyFill="1" applyBorder="1" applyAlignment="1">
      <alignment horizontal="center" vertical="center"/>
    </xf>
    <xf numFmtId="166" fontId="0" fillId="0" borderId="37" xfId="0" applyNumberFormat="1" applyFill="1" applyBorder="1" applyAlignment="1">
      <alignment horizontal="center" vertical="center"/>
    </xf>
    <xf numFmtId="166" fontId="0" fillId="0" borderId="39" xfId="0" applyNumberFormat="1" applyFill="1" applyBorder="1" applyAlignment="1">
      <alignment horizontal="center" vertical="center"/>
    </xf>
    <xf numFmtId="167" fontId="0" fillId="0" borderId="77" xfId="2" applyNumberFormat="1" applyFont="1" applyFill="1" applyBorder="1" applyAlignment="1">
      <alignment horizontal="center" vertical="center"/>
    </xf>
    <xf numFmtId="167" fontId="0" fillId="0" borderId="32" xfId="2" applyNumberFormat="1" applyFont="1" applyFill="1" applyBorder="1" applyAlignment="1">
      <alignment horizontal="center" vertical="center"/>
    </xf>
    <xf numFmtId="166" fontId="16" fillId="30" borderId="37" xfId="0" applyNumberFormat="1" applyFont="1" applyFill="1" applyBorder="1" applyAlignment="1">
      <alignment horizontal="center" vertical="center"/>
    </xf>
    <xf numFmtId="166" fontId="16" fillId="30" borderId="39" xfId="0" applyNumberFormat="1" applyFont="1" applyFill="1" applyBorder="1" applyAlignment="1">
      <alignment horizontal="center" vertical="center"/>
    </xf>
    <xf numFmtId="167" fontId="16" fillId="30" borderId="77" xfId="2" applyNumberFormat="1" applyFont="1" applyFill="1" applyBorder="1" applyAlignment="1">
      <alignment horizontal="center" vertical="center"/>
    </xf>
    <xf numFmtId="167" fontId="16" fillId="30" borderId="32" xfId="2" applyNumberFormat="1" applyFont="1" applyFill="1" applyBorder="1" applyAlignment="1">
      <alignment horizontal="center" vertical="center"/>
    </xf>
    <xf numFmtId="166" fontId="1" fillId="6" borderId="1" xfId="1" applyNumberFormat="1" applyFont="1" applyFill="1" applyBorder="1" applyAlignment="1" applyProtection="1">
      <alignment horizontal="center" wrapText="1"/>
    </xf>
    <xf numFmtId="166" fontId="1" fillId="6" borderId="27" xfId="1" applyNumberFormat="1" applyFont="1" applyFill="1" applyBorder="1" applyAlignment="1" applyProtection="1">
      <alignment horizontal="center" wrapText="1"/>
    </xf>
    <xf numFmtId="166" fontId="4" fillId="13" borderId="22" xfId="1" applyNumberFormat="1" applyFont="1" applyFill="1" applyBorder="1" applyAlignment="1" applyProtection="1">
      <alignment horizontal="center" wrapText="1"/>
    </xf>
    <xf numFmtId="166" fontId="4" fillId="13" borderId="54" xfId="1" applyNumberFormat="1" applyFont="1" applyFill="1" applyBorder="1" applyAlignment="1" applyProtection="1">
      <alignment horizontal="center" wrapText="1"/>
    </xf>
    <xf numFmtId="166" fontId="4" fillId="13" borderId="1" xfId="1" applyNumberFormat="1" applyFont="1" applyFill="1" applyBorder="1" applyAlignment="1" applyProtection="1">
      <alignment horizontal="center" wrapText="1"/>
    </xf>
    <xf numFmtId="166" fontId="4" fillId="13" borderId="27" xfId="1" applyNumberFormat="1" applyFont="1" applyFill="1" applyBorder="1" applyAlignment="1" applyProtection="1">
      <alignment horizontal="center" wrapText="1"/>
    </xf>
    <xf numFmtId="0" fontId="57" fillId="6" borderId="8" xfId="0" applyFont="1" applyFill="1" applyBorder="1" applyAlignment="1">
      <alignment horizontal="center"/>
    </xf>
    <xf numFmtId="0" fontId="57" fillId="6" borderId="56" xfId="0" applyFont="1" applyFill="1" applyBorder="1" applyAlignment="1">
      <alignment horizontal="center"/>
    </xf>
    <xf numFmtId="0" fontId="17" fillId="5" borderId="6" xfId="0" applyFont="1" applyFill="1" applyBorder="1" applyAlignment="1">
      <alignment horizontal="center" vertical="center"/>
    </xf>
    <xf numFmtId="0" fontId="17" fillId="5" borderId="0" xfId="0" applyFont="1" applyFill="1" applyBorder="1" applyAlignment="1">
      <alignment horizontal="center" vertical="center"/>
    </xf>
    <xf numFmtId="0" fontId="2" fillId="28" borderId="0" xfId="0" applyFont="1" applyFill="1" applyAlignment="1">
      <alignment horizontal="center"/>
    </xf>
    <xf numFmtId="166" fontId="0" fillId="15" borderId="37" xfId="0" applyNumberFormat="1" applyFill="1" applyBorder="1" applyAlignment="1">
      <alignment horizontal="center" vertical="center"/>
    </xf>
    <xf numFmtId="166" fontId="0" fillId="15" borderId="39" xfId="0" applyNumberFormat="1" applyFill="1" applyBorder="1" applyAlignment="1">
      <alignment horizontal="center" vertical="center"/>
    </xf>
    <xf numFmtId="167" fontId="0" fillId="15" borderId="77" xfId="2" applyNumberFormat="1" applyFont="1" applyFill="1" applyBorder="1" applyAlignment="1">
      <alignment horizontal="center" vertical="center"/>
    </xf>
    <xf numFmtId="167" fontId="0" fillId="15" borderId="32" xfId="2" applyNumberFormat="1" applyFont="1" applyFill="1" applyBorder="1" applyAlignment="1">
      <alignment horizontal="center" vertical="center"/>
    </xf>
    <xf numFmtId="166" fontId="0" fillId="15" borderId="108" xfId="0" applyNumberFormat="1" applyFill="1" applyBorder="1" applyAlignment="1">
      <alignment horizontal="center" vertical="center"/>
    </xf>
    <xf numFmtId="166" fontId="0" fillId="15" borderId="12" xfId="0" applyNumberFormat="1" applyFill="1" applyBorder="1" applyAlignment="1">
      <alignment horizontal="center" vertical="center"/>
    </xf>
    <xf numFmtId="0" fontId="1" fillId="6" borderId="70" xfId="0" applyFont="1" applyFill="1" applyBorder="1" applyAlignment="1">
      <alignment horizontal="center"/>
    </xf>
    <xf numFmtId="0" fontId="1" fillId="6" borderId="21" xfId="0" applyFont="1" applyFill="1" applyBorder="1" applyAlignment="1">
      <alignment horizontal="center"/>
    </xf>
    <xf numFmtId="17" fontId="0" fillId="0" borderId="25" xfId="0" applyNumberFormat="1" applyBorder="1" applyAlignment="1">
      <alignment horizontal="center"/>
    </xf>
    <xf numFmtId="17" fontId="0" fillId="0" borderId="70" xfId="0" applyNumberFormat="1" applyBorder="1" applyAlignment="1">
      <alignment horizontal="center"/>
    </xf>
    <xf numFmtId="166" fontId="4" fillId="13" borderId="22" xfId="1" applyNumberFormat="1" applyFont="1" applyFill="1" applyBorder="1" applyAlignment="1">
      <alignment horizontal="right" vertical="center"/>
    </xf>
    <xf numFmtId="166" fontId="4" fillId="13" borderId="1" xfId="1" applyNumberFormat="1" applyFont="1" applyFill="1" applyBorder="1" applyAlignment="1">
      <alignment horizontal="right" vertical="center"/>
    </xf>
    <xf numFmtId="166" fontId="1" fillId="6" borderId="1" xfId="1" applyNumberFormat="1" applyFont="1" applyFill="1" applyBorder="1" applyAlignment="1">
      <alignment horizontal="right" vertical="center"/>
    </xf>
    <xf numFmtId="166" fontId="4" fillId="6" borderId="1" xfId="1" applyNumberFormat="1" applyFont="1" applyFill="1" applyBorder="1" applyAlignment="1">
      <alignment horizontal="right" vertical="center"/>
    </xf>
    <xf numFmtId="0" fontId="0" fillId="6" borderId="19" xfId="0" applyFill="1" applyBorder="1" applyAlignment="1">
      <alignment horizontal="center"/>
    </xf>
    <xf numFmtId="0" fontId="0" fillId="6" borderId="21" xfId="0" applyFill="1" applyBorder="1" applyAlignment="1">
      <alignment horizontal="center"/>
    </xf>
    <xf numFmtId="0" fontId="12" fillId="5" borderId="72" xfId="0" applyFont="1" applyFill="1" applyBorder="1" applyAlignment="1">
      <alignment horizontal="left"/>
    </xf>
    <xf numFmtId="0" fontId="43" fillId="6" borderId="0" xfId="0" applyFont="1" applyFill="1" applyAlignment="1">
      <alignment horizontal="left" vertical="top" wrapText="1"/>
    </xf>
    <xf numFmtId="0" fontId="42" fillId="6" borderId="0" xfId="0" applyFont="1" applyFill="1" applyAlignment="1">
      <alignment horizontal="left" vertical="center" wrapText="1"/>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56" xfId="0" applyFont="1" applyFill="1" applyBorder="1" applyAlignment="1">
      <alignment horizontal="center" vertical="center"/>
    </xf>
    <xf numFmtId="0" fontId="1" fillId="15" borderId="47" xfId="0" applyFont="1" applyFill="1" applyBorder="1" applyAlignment="1">
      <alignment horizontal="center" vertical="center" wrapText="1"/>
    </xf>
    <xf numFmtId="0" fontId="1" fillId="15" borderId="43" xfId="0" applyFont="1" applyFill="1" applyBorder="1" applyAlignment="1">
      <alignment horizontal="center" vertical="center"/>
    </xf>
    <xf numFmtId="0" fontId="1" fillId="15" borderId="39" xfId="0" applyFont="1" applyFill="1" applyBorder="1" applyAlignment="1">
      <alignment horizontal="center" vertical="center"/>
    </xf>
    <xf numFmtId="0" fontId="1" fillId="15" borderId="43" xfId="0" applyFont="1" applyFill="1" applyBorder="1" applyAlignment="1">
      <alignment horizontal="center" vertical="center" wrapText="1"/>
    </xf>
    <xf numFmtId="0" fontId="1" fillId="15" borderId="45" xfId="0" applyFont="1" applyFill="1" applyBorder="1" applyAlignment="1">
      <alignment horizontal="center" vertical="center" wrapText="1"/>
    </xf>
    <xf numFmtId="49" fontId="1" fillId="15" borderId="10" xfId="0" applyNumberFormat="1" applyFont="1" applyFill="1" applyBorder="1" applyAlignment="1">
      <alignment horizontal="center" vertical="center" wrapText="1"/>
    </xf>
    <xf numFmtId="49" fontId="1" fillId="15" borderId="11" xfId="0" applyNumberFormat="1" applyFont="1" applyFill="1" applyBorder="1" applyAlignment="1">
      <alignment horizontal="center" vertical="center" wrapText="1"/>
    </xf>
    <xf numFmtId="49" fontId="1" fillId="15" borderId="18" xfId="0" applyNumberFormat="1" applyFont="1" applyFill="1" applyBorder="1" applyAlignment="1">
      <alignment horizontal="center" vertical="center" wrapText="1"/>
    </xf>
    <xf numFmtId="0" fontId="1" fillId="15" borderId="45" xfId="0" applyFont="1" applyFill="1" applyBorder="1" applyAlignment="1">
      <alignment horizontal="center" vertical="center"/>
    </xf>
    <xf numFmtId="0" fontId="0" fillId="6" borderId="0" xfId="0" applyFill="1" applyAlignment="1">
      <alignment horizontal="left" vertical="top" wrapText="1"/>
    </xf>
    <xf numFmtId="49" fontId="1" fillId="15" borderId="47" xfId="0" applyNumberFormat="1" applyFont="1" applyFill="1" applyBorder="1" applyAlignment="1">
      <alignment horizontal="center" vertical="center" wrapText="1"/>
    </xf>
    <xf numFmtId="49" fontId="1" fillId="15" borderId="43" xfId="0" applyNumberFormat="1" applyFont="1" applyFill="1" applyBorder="1" applyAlignment="1">
      <alignment horizontal="center" vertical="center" wrapText="1"/>
    </xf>
    <xf numFmtId="49" fontId="1" fillId="15" borderId="45" xfId="0" applyNumberFormat="1" applyFont="1" applyFill="1" applyBorder="1" applyAlignment="1">
      <alignment horizontal="center" vertical="center" wrapText="1"/>
    </xf>
    <xf numFmtId="0" fontId="0" fillId="6" borderId="0" xfId="0" applyFill="1" applyAlignment="1">
      <alignment horizontal="justify" vertical="top" wrapText="1"/>
    </xf>
    <xf numFmtId="0" fontId="9" fillId="5" borderId="72" xfId="0" applyFont="1" applyFill="1" applyBorder="1" applyAlignment="1">
      <alignment horizontal="center"/>
    </xf>
    <xf numFmtId="0" fontId="9" fillId="5" borderId="13" xfId="0" applyFont="1" applyFill="1" applyBorder="1" applyAlignment="1">
      <alignment horizontal="center"/>
    </xf>
    <xf numFmtId="49" fontId="1" fillId="9" borderId="71" xfId="0" applyNumberFormat="1" applyFont="1" applyFill="1" applyBorder="1" applyAlignment="1">
      <alignment horizontal="center" vertical="center" wrapText="1"/>
    </xf>
    <xf numFmtId="49" fontId="1" fillId="9" borderId="67" xfId="0" applyNumberFormat="1" applyFont="1" applyFill="1" applyBorder="1" applyAlignment="1">
      <alignment horizontal="center" vertical="center"/>
    </xf>
    <xf numFmtId="49" fontId="1" fillId="9" borderId="68" xfId="0" applyNumberFormat="1" applyFont="1" applyFill="1" applyBorder="1" applyAlignment="1">
      <alignment horizontal="center" vertical="center"/>
    </xf>
    <xf numFmtId="49" fontId="1" fillId="9" borderId="10" xfId="0" applyNumberFormat="1" applyFont="1" applyFill="1" applyBorder="1" applyAlignment="1">
      <alignment horizontal="center" vertical="center" wrapText="1"/>
    </xf>
    <xf numFmtId="49" fontId="1" fillId="9" borderId="11" xfId="0" applyNumberFormat="1" applyFont="1" applyFill="1" applyBorder="1" applyAlignment="1">
      <alignment horizontal="center" vertical="center" wrapText="1"/>
    </xf>
    <xf numFmtId="49" fontId="1" fillId="9" borderId="18" xfId="0" applyNumberFormat="1" applyFont="1" applyFill="1" applyBorder="1" applyAlignment="1">
      <alignment horizontal="center" vertical="center" wrapText="1"/>
    </xf>
    <xf numFmtId="49" fontId="1" fillId="9" borderId="10" xfId="0" applyNumberFormat="1" applyFont="1" applyFill="1" applyBorder="1" applyAlignment="1" applyProtection="1">
      <alignment horizontal="center" vertical="center" wrapText="1"/>
      <protection locked="0"/>
    </xf>
    <xf numFmtId="49" fontId="1" fillId="9" borderId="11" xfId="0" applyNumberFormat="1" applyFont="1" applyFill="1" applyBorder="1" applyAlignment="1" applyProtection="1">
      <alignment horizontal="center" vertical="center"/>
      <protection locked="0"/>
    </xf>
    <xf numFmtId="49" fontId="1" fillId="9" borderId="18" xfId="0" applyNumberFormat="1" applyFont="1" applyFill="1" applyBorder="1" applyAlignment="1" applyProtection="1">
      <alignment horizontal="center" vertical="center"/>
      <protection locked="0"/>
    </xf>
    <xf numFmtId="0" fontId="1" fillId="15" borderId="101" xfId="0" applyFont="1" applyFill="1" applyBorder="1" applyAlignment="1">
      <alignment horizontal="center"/>
    </xf>
    <xf numFmtId="0" fontId="1" fillId="15" borderId="18" xfId="0" applyFont="1" applyFill="1" applyBorder="1" applyAlignment="1">
      <alignment horizontal="center"/>
    </xf>
    <xf numFmtId="166" fontId="13" fillId="12" borderId="69" xfId="1" applyNumberFormat="1" applyFont="1" applyFill="1" applyBorder="1" applyAlignment="1" applyProtection="1">
      <alignment horizontal="right" vertical="center"/>
    </xf>
    <xf numFmtId="166" fontId="13" fillId="12" borderId="67" xfId="1" applyNumberFormat="1" applyFont="1" applyFill="1" applyBorder="1" applyAlignment="1" applyProtection="1">
      <alignment horizontal="right" vertical="center"/>
    </xf>
    <xf numFmtId="0" fontId="13" fillId="12" borderId="69" xfId="0" applyFont="1" applyFill="1" applyBorder="1" applyAlignment="1">
      <alignment horizontal="right" vertical="center"/>
    </xf>
    <xf numFmtId="0" fontId="13" fillId="12" borderId="67" xfId="0" applyFont="1" applyFill="1" applyBorder="1" applyAlignment="1">
      <alignment horizontal="right" vertical="center"/>
    </xf>
    <xf numFmtId="0" fontId="1" fillId="15" borderId="10" xfId="0" applyFont="1" applyFill="1" applyBorder="1" applyAlignment="1">
      <alignment horizontal="center"/>
    </xf>
    <xf numFmtId="0" fontId="1" fillId="15" borderId="69" xfId="0" applyFont="1" applyFill="1" applyBorder="1" applyAlignment="1">
      <alignment horizontal="center"/>
    </xf>
    <xf numFmtId="166" fontId="1" fillId="15" borderId="10" xfId="1" applyNumberFormat="1" applyFont="1" applyFill="1" applyBorder="1" applyAlignment="1" applyProtection="1">
      <alignment horizontal="center"/>
    </xf>
    <xf numFmtId="166" fontId="1" fillId="15" borderId="69" xfId="1" applyNumberFormat="1" applyFont="1" applyFill="1" applyBorder="1" applyAlignment="1" applyProtection="1">
      <alignment horizontal="center"/>
    </xf>
    <xf numFmtId="0" fontId="1" fillId="15" borderId="101" xfId="0" applyFont="1" applyFill="1" applyBorder="1" applyAlignment="1" applyProtection="1">
      <alignment horizontal="center"/>
    </xf>
    <xf numFmtId="0" fontId="1" fillId="15" borderId="18" xfId="0" applyFont="1" applyFill="1" applyBorder="1" applyAlignment="1" applyProtection="1">
      <alignment horizontal="center"/>
    </xf>
    <xf numFmtId="0" fontId="1" fillId="15" borderId="56" xfId="0" applyFont="1" applyFill="1" applyBorder="1" applyAlignment="1">
      <alignment horizontal="center"/>
    </xf>
    <xf numFmtId="0" fontId="1" fillId="15" borderId="106" xfId="0" applyFont="1" applyFill="1" applyBorder="1" applyAlignment="1">
      <alignment horizontal="center"/>
    </xf>
    <xf numFmtId="0" fontId="1" fillId="15" borderId="107" xfId="0" applyFont="1" applyFill="1" applyBorder="1" applyAlignment="1">
      <alignment horizontal="center"/>
    </xf>
    <xf numFmtId="0" fontId="1" fillId="15" borderId="13" xfId="0" applyFont="1" applyFill="1" applyBorder="1" applyAlignment="1">
      <alignment horizontal="center"/>
    </xf>
    <xf numFmtId="49" fontId="1" fillId="15" borderId="11" xfId="0" applyNumberFormat="1" applyFont="1" applyFill="1" applyBorder="1" applyAlignment="1">
      <alignment horizontal="center" vertical="center"/>
    </xf>
    <xf numFmtId="49" fontId="1" fillId="15" borderId="18" xfId="0" applyNumberFormat="1" applyFont="1" applyFill="1" applyBorder="1" applyAlignment="1">
      <alignment horizontal="center" vertical="center"/>
    </xf>
    <xf numFmtId="166" fontId="13" fillId="12" borderId="106" xfId="1" applyNumberFormat="1" applyFont="1" applyFill="1" applyBorder="1" applyAlignment="1" applyProtection="1">
      <alignment horizontal="right" vertical="center"/>
    </xf>
    <xf numFmtId="166" fontId="13" fillId="12" borderId="49" xfId="1" applyNumberFormat="1" applyFont="1" applyFill="1" applyBorder="1" applyAlignment="1" applyProtection="1">
      <alignment horizontal="right" vertical="center"/>
    </xf>
    <xf numFmtId="166" fontId="1" fillId="10" borderId="101" xfId="1" applyNumberFormat="1" applyFont="1" applyFill="1" applyBorder="1" applyAlignment="1" applyProtection="1">
      <alignment horizontal="center" wrapText="1"/>
      <protection locked="0"/>
    </xf>
    <xf numFmtId="166" fontId="1" fillId="10" borderId="11" xfId="1" applyNumberFormat="1" applyFont="1" applyFill="1" applyBorder="1" applyAlignment="1" applyProtection="1">
      <alignment horizontal="center" wrapText="1"/>
      <protection locked="0"/>
    </xf>
    <xf numFmtId="166" fontId="1" fillId="10" borderId="69" xfId="1" applyNumberFormat="1" applyFont="1" applyFill="1" applyBorder="1" applyAlignment="1" applyProtection="1">
      <alignment horizontal="center" wrapText="1"/>
      <protection locked="0"/>
    </xf>
    <xf numFmtId="166" fontId="48" fillId="10" borderId="101" xfId="1" applyNumberFormat="1" applyFont="1" applyFill="1" applyBorder="1" applyAlignment="1" applyProtection="1">
      <alignment horizontal="center" wrapText="1"/>
      <protection locked="0"/>
    </xf>
    <xf numFmtId="166" fontId="48" fillId="10" borderId="69" xfId="1" applyNumberFormat="1" applyFont="1" applyFill="1" applyBorder="1" applyAlignment="1" applyProtection="1">
      <alignment horizontal="center" wrapText="1"/>
      <protection locked="0"/>
    </xf>
    <xf numFmtId="49" fontId="1" fillId="15" borderId="71" xfId="0" applyNumberFormat="1" applyFont="1" applyFill="1" applyBorder="1" applyAlignment="1">
      <alignment horizontal="center" vertical="center" wrapText="1"/>
    </xf>
    <xf numFmtId="49" fontId="1" fillId="15" borderId="67" xfId="0" applyNumberFormat="1" applyFont="1" applyFill="1" applyBorder="1" applyAlignment="1">
      <alignment horizontal="center" vertical="center"/>
    </xf>
    <xf numFmtId="49" fontId="1" fillId="15" borderId="68" xfId="0" applyNumberFormat="1" applyFont="1" applyFill="1" applyBorder="1" applyAlignment="1">
      <alignment horizontal="center" vertical="center"/>
    </xf>
    <xf numFmtId="0" fontId="4" fillId="6" borderId="66" xfId="0" applyFont="1" applyFill="1" applyBorder="1" applyAlignment="1" applyProtection="1">
      <alignment horizontal="left" vertical="center" wrapText="1"/>
      <protection locked="0"/>
    </xf>
    <xf numFmtId="0" fontId="4" fillId="6" borderId="27" xfId="0" applyFont="1" applyFill="1" applyBorder="1" applyAlignment="1" applyProtection="1">
      <alignment horizontal="left" vertical="center" wrapText="1"/>
      <protection locked="0"/>
    </xf>
    <xf numFmtId="0" fontId="4" fillId="6" borderId="54" xfId="0" applyFont="1" applyFill="1" applyBorder="1" applyAlignment="1" applyProtection="1">
      <alignment horizontal="left" vertical="center" wrapText="1"/>
      <protection locked="0"/>
    </xf>
    <xf numFmtId="49" fontId="1" fillId="12" borderId="33" xfId="0" applyNumberFormat="1" applyFont="1" applyFill="1" applyBorder="1" applyAlignment="1">
      <alignment horizontal="left" vertical="center" wrapText="1"/>
    </xf>
    <xf numFmtId="49" fontId="1" fillId="12" borderId="42" xfId="0" applyNumberFormat="1" applyFont="1" applyFill="1" applyBorder="1" applyAlignment="1">
      <alignment horizontal="left" vertical="center" wrapText="1"/>
    </xf>
    <xf numFmtId="49" fontId="1" fillId="12" borderId="22" xfId="0" applyNumberFormat="1" applyFont="1" applyFill="1" applyBorder="1" applyAlignment="1">
      <alignment horizontal="left" vertical="center" wrapText="1"/>
    </xf>
    <xf numFmtId="0" fontId="1" fillId="12" borderId="29" xfId="0" applyFont="1" applyFill="1" applyBorder="1" applyAlignment="1">
      <alignment horizontal="left" vertical="center" wrapText="1"/>
    </xf>
    <xf numFmtId="0" fontId="1" fillId="12" borderId="30" xfId="0" applyFont="1" applyFill="1" applyBorder="1" applyAlignment="1">
      <alignment horizontal="left" vertical="center" wrapText="1"/>
    </xf>
    <xf numFmtId="0" fontId="1" fillId="12" borderId="78" xfId="0" applyFont="1" applyFill="1" applyBorder="1" applyAlignment="1">
      <alignment horizontal="left" vertical="center" wrapText="1"/>
    </xf>
    <xf numFmtId="0" fontId="1" fillId="12" borderId="6" xfId="0" applyFont="1" applyFill="1" applyBorder="1" applyAlignment="1">
      <alignment horizontal="left" vertical="center" wrapText="1"/>
    </xf>
    <xf numFmtId="0" fontId="9" fillId="5" borderId="104" xfId="0" applyFont="1" applyFill="1" applyBorder="1" applyAlignment="1">
      <alignment horizontal="center"/>
    </xf>
    <xf numFmtId="0" fontId="9" fillId="5" borderId="19" xfId="0" applyFont="1" applyFill="1" applyBorder="1" applyAlignment="1">
      <alignment horizontal="center"/>
    </xf>
    <xf numFmtId="0" fontId="9" fillId="5" borderId="21" xfId="0" applyFont="1" applyFill="1" applyBorder="1" applyAlignment="1">
      <alignment horizontal="center"/>
    </xf>
    <xf numFmtId="0" fontId="1" fillId="15" borderId="8" xfId="0" applyFont="1" applyFill="1" applyBorder="1" applyAlignment="1">
      <alignment horizontal="center" vertical="center" wrapText="1"/>
    </xf>
    <xf numFmtId="0" fontId="1" fillId="15" borderId="6" xfId="0" applyFont="1" applyFill="1" applyBorder="1" applyAlignment="1">
      <alignment horizontal="center" vertical="center"/>
    </xf>
    <xf numFmtId="0" fontId="1" fillId="15" borderId="71" xfId="0" applyFont="1" applyFill="1" applyBorder="1" applyAlignment="1">
      <alignment horizontal="center" vertical="center" wrapText="1"/>
    </xf>
    <xf numFmtId="0" fontId="1" fillId="15" borderId="67" xfId="0" applyFont="1" applyFill="1" applyBorder="1" applyAlignment="1">
      <alignment horizontal="center" vertical="center"/>
    </xf>
    <xf numFmtId="0" fontId="1" fillId="15" borderId="68" xfId="0" applyFont="1" applyFill="1" applyBorder="1" applyAlignment="1">
      <alignment horizontal="center" vertical="center"/>
    </xf>
    <xf numFmtId="0" fontId="1" fillId="15" borderId="7" xfId="0" applyFont="1" applyFill="1" applyBorder="1" applyAlignment="1">
      <alignment horizontal="center" vertical="center" wrapText="1"/>
    </xf>
    <xf numFmtId="0" fontId="1" fillId="15" borderId="7" xfId="0" applyFont="1" applyFill="1" applyBorder="1" applyAlignment="1">
      <alignment horizontal="center" vertical="center"/>
    </xf>
    <xf numFmtId="0" fontId="1" fillId="15" borderId="13" xfId="0" applyFont="1" applyFill="1" applyBorder="1" applyAlignment="1">
      <alignment horizontal="center" vertical="center"/>
    </xf>
    <xf numFmtId="0" fontId="1" fillId="15" borderId="10" xfId="0" applyFont="1" applyFill="1" applyBorder="1" applyAlignment="1">
      <alignment horizontal="center" vertical="center" wrapText="1"/>
    </xf>
    <xf numFmtId="0" fontId="1" fillId="15" borderId="11" xfId="0" applyFont="1" applyFill="1" applyBorder="1" applyAlignment="1">
      <alignment horizontal="center" vertical="center"/>
    </xf>
    <xf numFmtId="0" fontId="1" fillId="15" borderId="18" xfId="0" applyFont="1" applyFill="1" applyBorder="1" applyAlignment="1">
      <alignment horizontal="center" vertical="center"/>
    </xf>
    <xf numFmtId="0" fontId="0" fillId="6" borderId="0" xfId="0" applyFill="1" applyAlignment="1" applyProtection="1">
      <alignment horizontal="left" vertical="top" wrapText="1"/>
      <protection locked="0"/>
    </xf>
    <xf numFmtId="0" fontId="0" fillId="15" borderId="19" xfId="0" applyFill="1" applyBorder="1" applyAlignment="1">
      <alignment horizontal="center"/>
    </xf>
    <xf numFmtId="0" fontId="0" fillId="15" borderId="20" xfId="0" applyFill="1" applyBorder="1" applyAlignment="1">
      <alignment horizontal="center"/>
    </xf>
    <xf numFmtId="0" fontId="0" fillId="15" borderId="21" xfId="0" applyFill="1" applyBorder="1" applyAlignment="1">
      <alignment horizontal="center"/>
    </xf>
    <xf numFmtId="0" fontId="1" fillId="15" borderId="8" xfId="0" applyFont="1" applyFill="1" applyBorder="1" applyAlignment="1">
      <alignment horizontal="left" vertical="center" wrapText="1"/>
    </xf>
    <xf numFmtId="0" fontId="1" fillId="15" borderId="6" xfId="0" applyFont="1" applyFill="1" applyBorder="1" applyAlignment="1">
      <alignment horizontal="left" vertical="center"/>
    </xf>
    <xf numFmtId="0" fontId="1" fillId="15" borderId="12" xfId="0" applyFont="1" applyFill="1" applyBorder="1" applyAlignment="1">
      <alignment horizontal="left" vertical="center"/>
    </xf>
    <xf numFmtId="0" fontId="9" fillId="7" borderId="0" xfId="0" applyFont="1" applyFill="1" applyAlignment="1">
      <alignment horizontal="center"/>
    </xf>
    <xf numFmtId="0" fontId="9" fillId="5" borderId="12" xfId="0" applyFont="1" applyFill="1" applyBorder="1" applyAlignment="1">
      <alignment horizontal="right"/>
    </xf>
    <xf numFmtId="0" fontId="9" fillId="5" borderId="72" xfId="0" applyFont="1" applyFill="1" applyBorder="1" applyAlignment="1">
      <alignment horizontal="right"/>
    </xf>
    <xf numFmtId="0" fontId="2" fillId="28" borderId="19" xfId="0" applyFont="1" applyFill="1" applyBorder="1" applyAlignment="1">
      <alignment horizontal="center"/>
    </xf>
    <xf numFmtId="0" fontId="2" fillId="28" borderId="20" xfId="0" applyFont="1" applyFill="1" applyBorder="1" applyAlignment="1">
      <alignment horizontal="center"/>
    </xf>
    <xf numFmtId="0" fontId="2" fillId="28" borderId="21" xfId="0" applyFont="1" applyFill="1" applyBorder="1" applyAlignment="1">
      <alignment horizontal="center"/>
    </xf>
    <xf numFmtId="0" fontId="2" fillId="6" borderId="0" xfId="0" applyFont="1" applyFill="1" applyAlignment="1">
      <alignment horizontal="center"/>
    </xf>
    <xf numFmtId="0" fontId="2" fillId="6" borderId="1" xfId="0" applyFont="1" applyFill="1" applyBorder="1" applyAlignment="1">
      <alignment horizontal="right"/>
    </xf>
    <xf numFmtId="9" fontId="4" fillId="13" borderId="32" xfId="2" applyFont="1" applyFill="1" applyBorder="1" applyAlignment="1">
      <alignment horizontal="right"/>
    </xf>
    <xf numFmtId="0" fontId="12" fillId="23" borderId="8" xfId="0" applyFont="1" applyFill="1" applyBorder="1" applyAlignment="1">
      <alignment horizontal="center" vertical="center"/>
    </xf>
    <xf numFmtId="0" fontId="12" fillId="23" borderId="12" xfId="0" applyFont="1" applyFill="1" applyBorder="1" applyAlignment="1">
      <alignment horizontal="center" vertical="center"/>
    </xf>
    <xf numFmtId="0" fontId="1" fillId="22" borderId="8" xfId="0" applyFont="1" applyFill="1" applyBorder="1" applyAlignment="1" applyProtection="1">
      <alignment horizontal="center" vertical="center"/>
    </xf>
    <xf numFmtId="0" fontId="1" fillId="22" borderId="12" xfId="0" applyFont="1" applyFill="1" applyBorder="1" applyAlignment="1" applyProtection="1">
      <alignment horizontal="center" vertical="center"/>
    </xf>
    <xf numFmtId="0" fontId="1" fillId="21" borderId="8" xfId="0" applyFont="1" applyFill="1" applyBorder="1" applyAlignment="1">
      <alignment horizontal="center" vertical="center"/>
    </xf>
    <xf numFmtId="0" fontId="1" fillId="21" borderId="12" xfId="0" applyFont="1" applyFill="1" applyBorder="1" applyAlignment="1">
      <alignment horizontal="center" vertical="center"/>
    </xf>
    <xf numFmtId="0" fontId="1" fillId="6" borderId="0" xfId="0" applyFont="1" applyFill="1" applyAlignment="1"/>
    <xf numFmtId="0" fontId="0" fillId="38" borderId="0" xfId="0" applyFont="1" applyFill="1" applyAlignment="1">
      <alignment horizontal="left" vertical="top" wrapText="1"/>
    </xf>
    <xf numFmtId="43" fontId="57" fillId="6" borderId="6" xfId="0" applyNumberFormat="1" applyFont="1" applyFill="1" applyBorder="1" applyAlignment="1">
      <alignment horizontal="center" vertical="center" wrapText="1"/>
    </xf>
    <xf numFmtId="0" fontId="57" fillId="6" borderId="0" xfId="0" applyFont="1" applyFill="1" applyAlignment="1">
      <alignment horizontal="center" vertical="center" wrapText="1"/>
    </xf>
    <xf numFmtId="0" fontId="57" fillId="6" borderId="6" xfId="0" applyFont="1" applyFill="1" applyBorder="1" applyAlignment="1">
      <alignment horizontal="center" vertical="center" wrapText="1"/>
    </xf>
    <xf numFmtId="0" fontId="4" fillId="3" borderId="23" xfId="0" applyFont="1" applyFill="1" applyBorder="1" applyAlignment="1">
      <alignment wrapText="1"/>
    </xf>
    <xf numFmtId="166" fontId="1" fillId="6" borderId="23" xfId="1" applyNumberFormat="1" applyFont="1" applyFill="1" applyBorder="1" applyAlignment="1" applyProtection="1">
      <alignment horizontal="center" wrapText="1"/>
    </xf>
    <xf numFmtId="0" fontId="43" fillId="6" borderId="1" xfId="0" applyFont="1" applyFill="1" applyBorder="1"/>
    <xf numFmtId="0" fontId="2" fillId="6" borderId="1" xfId="0" applyFont="1" applyFill="1" applyBorder="1" applyAlignment="1">
      <alignment horizontal="center"/>
    </xf>
    <xf numFmtId="0" fontId="11" fillId="6" borderId="1" xfId="0" applyFont="1" applyFill="1" applyBorder="1" applyAlignment="1" applyProtection="1">
      <alignment horizontal="left" wrapText="1" indent="2"/>
      <protection locked="0"/>
    </xf>
    <xf numFmtId="166" fontId="4" fillId="13" borderId="40" xfId="1" applyNumberFormat="1" applyFont="1" applyFill="1" applyBorder="1" applyAlignment="1">
      <alignment horizontal="right"/>
    </xf>
    <xf numFmtId="0" fontId="2" fillId="28" borderId="1" xfId="0" applyFont="1" applyFill="1" applyBorder="1" applyAlignment="1">
      <alignment horizontal="center"/>
    </xf>
    <xf numFmtId="9" fontId="1" fillId="6" borderId="1" xfId="2" applyFont="1" applyFill="1" applyBorder="1" applyAlignment="1">
      <alignment horizontal="center"/>
    </xf>
    <xf numFmtId="9" fontId="10" fillId="6" borderId="1" xfId="2" applyFont="1" applyFill="1" applyBorder="1" applyAlignment="1">
      <alignment horizontal="center"/>
    </xf>
    <xf numFmtId="17" fontId="0" fillId="0" borderId="1" xfId="0" applyNumberFormat="1" applyBorder="1" applyAlignment="1">
      <alignment horizontal="center"/>
    </xf>
    <xf numFmtId="0" fontId="2" fillId="6" borderId="1" xfId="0" applyFont="1" applyFill="1" applyBorder="1" applyAlignment="1">
      <alignment horizontal="center" vertical="center"/>
    </xf>
    <xf numFmtId="9" fontId="0" fillId="6" borderId="0" xfId="2" applyFont="1" applyFill="1"/>
    <xf numFmtId="0" fontId="59" fillId="6" borderId="0" xfId="0" applyFont="1" applyFill="1"/>
    <xf numFmtId="166" fontId="60" fillId="3" borderId="3" xfId="1" applyNumberFormat="1" applyFont="1" applyFill="1" applyBorder="1" applyProtection="1"/>
    <xf numFmtId="166" fontId="60" fillId="6" borderId="32" xfId="1" applyNumberFormat="1" applyFont="1" applyFill="1" applyBorder="1" applyProtection="1">
      <protection locked="0"/>
    </xf>
    <xf numFmtId="166" fontId="60" fillId="6" borderId="107" xfId="1" applyNumberFormat="1" applyFont="1" applyFill="1" applyBorder="1" applyProtection="1">
      <protection locked="0"/>
    </xf>
    <xf numFmtId="43" fontId="1" fillId="3" borderId="48" xfId="1" applyFont="1" applyFill="1" applyBorder="1" applyAlignment="1" applyProtection="1">
      <alignment horizontal="center"/>
    </xf>
    <xf numFmtId="43" fontId="1" fillId="3" borderId="49" xfId="1" applyFont="1" applyFill="1" applyBorder="1" applyAlignment="1" applyProtection="1">
      <alignment horizontal="center"/>
    </xf>
    <xf numFmtId="43" fontId="4" fillId="12" borderId="32" xfId="1" applyFont="1" applyFill="1" applyBorder="1" applyAlignment="1" applyProtection="1">
      <alignment horizontal="center"/>
    </xf>
    <xf numFmtId="166" fontId="4" fillId="12" borderId="32" xfId="1" applyNumberFormat="1" applyFont="1" applyFill="1" applyBorder="1" applyAlignment="1" applyProtection="1">
      <alignment horizontal="center"/>
    </xf>
    <xf numFmtId="43" fontId="4" fillId="12" borderId="54" xfId="1" applyFont="1" applyFill="1" applyBorder="1" applyAlignment="1" applyProtection="1">
      <alignment horizontal="center"/>
    </xf>
    <xf numFmtId="43" fontId="4" fillId="12" borderId="1" xfId="1" applyFont="1" applyFill="1" applyBorder="1" applyAlignment="1" applyProtection="1">
      <alignment horizontal="center"/>
    </xf>
    <xf numFmtId="43" fontId="4" fillId="12" borderId="106" xfId="1" applyFont="1" applyFill="1" applyBorder="1" applyAlignment="1" applyProtection="1">
      <alignment horizontal="center"/>
    </xf>
    <xf numFmtId="43" fontId="1" fillId="3" borderId="16" xfId="1" applyFont="1" applyFill="1" applyBorder="1" applyAlignment="1" applyProtection="1">
      <alignment horizontal="center"/>
    </xf>
    <xf numFmtId="166" fontId="1" fillId="3" borderId="16" xfId="1" applyNumberFormat="1" applyFont="1" applyFill="1" applyBorder="1" applyAlignment="1" applyProtection="1">
      <alignment horizontal="center"/>
    </xf>
    <xf numFmtId="43" fontId="1" fillId="3" borderId="27" xfId="1" applyFont="1" applyFill="1" applyBorder="1" applyAlignment="1" applyProtection="1">
      <alignment horizontal="center"/>
    </xf>
    <xf numFmtId="43" fontId="1" fillId="3" borderId="1" xfId="1" applyFont="1" applyFill="1" applyBorder="1" applyAlignment="1" applyProtection="1">
      <alignment horizontal="center"/>
    </xf>
    <xf numFmtId="43" fontId="1" fillId="11" borderId="5" xfId="1" applyFont="1" applyFill="1" applyBorder="1" applyAlignment="1" applyProtection="1">
      <alignment horizontal="center"/>
    </xf>
    <xf numFmtId="166" fontId="1" fillId="11" borderId="5" xfId="1" applyNumberFormat="1" applyFont="1" applyFill="1" applyBorder="1" applyAlignment="1" applyProtection="1">
      <alignment horizontal="center"/>
    </xf>
    <xf numFmtId="43" fontId="1" fillId="11" borderId="28" xfId="1" applyFont="1" applyFill="1" applyBorder="1" applyAlignment="1" applyProtection="1">
      <alignment horizontal="center"/>
    </xf>
    <xf numFmtId="43" fontId="1" fillId="11" borderId="1" xfId="1" applyFont="1" applyFill="1" applyBorder="1" applyAlignment="1" applyProtection="1">
      <alignment horizontal="center"/>
    </xf>
    <xf numFmtId="43" fontId="1" fillId="11" borderId="50" xfId="1" applyFont="1" applyFill="1" applyBorder="1" applyAlignment="1" applyProtection="1">
      <alignment horizontal="center"/>
    </xf>
    <xf numFmtId="43" fontId="4" fillId="3" borderId="16" xfId="1" applyFont="1" applyFill="1" applyBorder="1" applyAlignment="1" applyProtection="1">
      <alignment horizontal="center"/>
    </xf>
    <xf numFmtId="43" fontId="4" fillId="3" borderId="49" xfId="1" applyFont="1" applyFill="1" applyBorder="1" applyAlignment="1" applyProtection="1">
      <alignment horizontal="center"/>
    </xf>
    <xf numFmtId="43" fontId="1" fillId="11" borderId="16" xfId="1" applyFont="1" applyFill="1" applyBorder="1" applyAlignment="1" applyProtection="1">
      <alignment horizontal="center"/>
    </xf>
    <xf numFmtId="43" fontId="1" fillId="6" borderId="16" xfId="1" applyFont="1" applyFill="1" applyBorder="1" applyAlignment="1" applyProtection="1">
      <alignment horizontal="center"/>
      <protection locked="0"/>
    </xf>
    <xf numFmtId="43" fontId="1" fillId="6" borderId="49" xfId="1" applyFont="1" applyFill="1" applyBorder="1" applyAlignment="1" applyProtection="1">
      <alignment horizontal="center"/>
      <protection locked="0"/>
    </xf>
    <xf numFmtId="0" fontId="60" fillId="3" borderId="66" xfId="0" applyFont="1" applyFill="1" applyBorder="1" applyProtection="1"/>
    <xf numFmtId="3" fontId="61" fillId="6" borderId="1" xfId="3" applyNumberFormat="1" applyFont="1" applyFill="1" applyBorder="1" applyAlignment="1" applyProtection="1">
      <alignment horizontal="right" wrapText="1"/>
      <protection locked="0"/>
    </xf>
    <xf numFmtId="0" fontId="1" fillId="15" borderId="27" xfId="0" applyFont="1" applyFill="1" applyBorder="1" applyAlignment="1">
      <alignment horizontal="left" wrapText="1" indent="3"/>
    </xf>
    <xf numFmtId="0" fontId="28" fillId="0" borderId="0" xfId="0" applyFont="1" applyBorder="1" applyAlignment="1" applyProtection="1">
      <alignment vertical="center"/>
      <protection locked="0"/>
    </xf>
    <xf numFmtId="166" fontId="1" fillId="10" borderId="67" xfId="1" applyNumberFormat="1" applyFont="1" applyFill="1" applyBorder="1" applyAlignment="1" applyProtection="1">
      <alignment horizontal="center" wrapText="1"/>
      <protection locked="0"/>
    </xf>
    <xf numFmtId="43" fontId="1" fillId="0" borderId="16" xfId="1" applyFont="1" applyBorder="1" applyAlignment="1" applyProtection="1">
      <alignment horizontal="center"/>
      <protection locked="0"/>
    </xf>
    <xf numFmtId="43" fontId="1" fillId="6" borderId="5" xfId="1" applyFont="1" applyFill="1" applyBorder="1" applyAlignment="1" applyProtection="1">
      <alignment horizontal="center"/>
      <protection locked="0"/>
    </xf>
    <xf numFmtId="43" fontId="4" fillId="12" borderId="3" xfId="1" applyFont="1" applyFill="1" applyBorder="1" applyAlignment="1" applyProtection="1">
      <alignment horizontal="center"/>
    </xf>
    <xf numFmtId="43" fontId="1" fillId="0" borderId="5" xfId="1" applyFont="1" applyBorder="1" applyAlignment="1" applyProtection="1">
      <alignment horizontal="center"/>
      <protection locked="0"/>
    </xf>
    <xf numFmtId="43" fontId="4" fillId="6" borderId="49" xfId="1" applyFont="1" applyFill="1" applyBorder="1" applyAlignment="1" applyProtection="1">
      <alignment horizontal="center"/>
      <protection locked="0"/>
    </xf>
    <xf numFmtId="43" fontId="4" fillId="3" borderId="7" xfId="1" applyFont="1" applyFill="1" applyBorder="1" applyAlignment="1" applyProtection="1">
      <alignment horizontal="center"/>
    </xf>
    <xf numFmtId="43" fontId="1" fillId="6" borderId="50" xfId="1" applyFont="1" applyFill="1" applyBorder="1" applyAlignment="1" applyProtection="1">
      <alignment horizontal="center"/>
      <protection locked="0"/>
    </xf>
    <xf numFmtId="43" fontId="4" fillId="12" borderId="48" xfId="1" applyFont="1" applyFill="1" applyBorder="1" applyAlignment="1" applyProtection="1">
      <alignment horizontal="center"/>
    </xf>
    <xf numFmtId="43" fontId="4" fillId="2" borderId="106" xfId="1" applyFont="1" applyFill="1" applyBorder="1" applyAlignment="1" applyProtection="1">
      <alignment horizontal="center"/>
    </xf>
    <xf numFmtId="43" fontId="4" fillId="11" borderId="49" xfId="1" applyFont="1" applyFill="1" applyBorder="1" applyAlignment="1" applyProtection="1">
      <alignment horizontal="center"/>
    </xf>
    <xf numFmtId="43" fontId="4" fillId="3" borderId="50" xfId="1" applyFont="1" applyFill="1" applyBorder="1" applyAlignment="1" applyProtection="1">
      <alignment horizontal="center"/>
    </xf>
    <xf numFmtId="43" fontId="4" fillId="12" borderId="38" xfId="1" applyFont="1" applyFill="1" applyBorder="1" applyAlignment="1" applyProtection="1">
      <alignment horizontal="center"/>
    </xf>
    <xf numFmtId="43" fontId="4" fillId="12" borderId="71" xfId="1" applyFont="1" applyFill="1" applyBorder="1" applyAlignment="1" applyProtection="1">
      <alignment horizontal="center"/>
    </xf>
    <xf numFmtId="43" fontId="0" fillId="6" borderId="0" xfId="1" applyFont="1" applyFill="1" applyBorder="1" applyAlignment="1" applyProtection="1">
      <alignment horizontal="center"/>
    </xf>
    <xf numFmtId="43" fontId="0" fillId="6" borderId="73" xfId="1" applyFont="1" applyFill="1" applyBorder="1" applyAlignment="1" applyProtection="1">
      <alignment horizontal="center"/>
    </xf>
    <xf numFmtId="43" fontId="4" fillId="3" borderId="67" xfId="1" applyFont="1" applyFill="1" applyBorder="1" applyAlignment="1" applyProtection="1">
      <alignment horizontal="center"/>
    </xf>
    <xf numFmtId="43" fontId="4" fillId="6" borderId="67" xfId="1" applyFont="1" applyFill="1" applyBorder="1" applyAlignment="1" applyProtection="1">
      <alignment horizontal="center"/>
      <protection locked="0"/>
    </xf>
    <xf numFmtId="43" fontId="0" fillId="6" borderId="65" xfId="1" applyFont="1" applyFill="1" applyBorder="1" applyAlignment="1" applyProtection="1">
      <alignment horizontal="center"/>
    </xf>
    <xf numFmtId="43" fontId="4" fillId="2" borderId="35" xfId="1" applyFont="1" applyFill="1" applyBorder="1" applyAlignment="1" applyProtection="1">
      <alignment horizontal="center"/>
    </xf>
    <xf numFmtId="43" fontId="4" fillId="2" borderId="16" xfId="1" applyFont="1" applyFill="1" applyBorder="1" applyAlignment="1" applyProtection="1">
      <alignment horizontal="center"/>
    </xf>
    <xf numFmtId="43" fontId="4" fillId="2" borderId="69" xfId="1" applyFont="1" applyFill="1" applyBorder="1" applyAlignment="1" applyProtection="1">
      <alignment horizontal="center"/>
    </xf>
    <xf numFmtId="43" fontId="1" fillId="0" borderId="35" xfId="1" applyFont="1" applyFill="1" applyBorder="1" applyAlignment="1" applyProtection="1">
      <alignment horizontal="center"/>
      <protection locked="0"/>
    </xf>
    <xf numFmtId="43" fontId="1" fillId="0" borderId="16" xfId="1" applyFont="1" applyFill="1" applyBorder="1" applyAlignment="1" applyProtection="1">
      <alignment horizontal="center"/>
      <protection locked="0"/>
    </xf>
    <xf numFmtId="43" fontId="4" fillId="11" borderId="67" xfId="1" applyFont="1" applyFill="1" applyBorder="1" applyAlignment="1" applyProtection="1">
      <alignment horizontal="center"/>
    </xf>
    <xf numFmtId="43" fontId="1" fillId="0" borderId="41" xfId="1" applyFont="1" applyFill="1" applyBorder="1" applyAlignment="1" applyProtection="1">
      <alignment horizontal="center"/>
      <protection locked="0"/>
    </xf>
    <xf numFmtId="43" fontId="4" fillId="3" borderId="68" xfId="1" applyFont="1" applyFill="1" applyBorder="1" applyAlignment="1" applyProtection="1">
      <alignment horizontal="center"/>
    </xf>
    <xf numFmtId="43" fontId="1" fillId="0" borderId="5" xfId="1" applyFont="1" applyFill="1" applyBorder="1" applyAlignment="1" applyProtection="1">
      <alignment horizontal="center"/>
      <protection locked="0"/>
    </xf>
    <xf numFmtId="43" fontId="4" fillId="6" borderId="16" xfId="1" applyFont="1" applyFill="1" applyBorder="1" applyAlignment="1" applyProtection="1">
      <alignment horizontal="center"/>
      <protection locked="0"/>
    </xf>
    <xf numFmtId="43" fontId="4" fillId="3" borderId="44" xfId="1" applyFont="1" applyFill="1" applyBorder="1" applyAlignment="1" applyProtection="1">
      <alignment horizontal="center"/>
    </xf>
    <xf numFmtId="49" fontId="10" fillId="15" borderId="0" xfId="0" applyNumberFormat="1" applyFont="1" applyFill="1" applyAlignment="1">
      <alignment horizontal="center"/>
    </xf>
    <xf numFmtId="0" fontId="10" fillId="15" borderId="0" xfId="0" applyFont="1" applyFill="1" applyAlignment="1">
      <alignment horizontal="center"/>
    </xf>
    <xf numFmtId="0" fontId="10" fillId="15" borderId="42" xfId="0" applyFont="1" applyFill="1" applyBorder="1" applyAlignment="1">
      <alignment horizontal="center"/>
    </xf>
    <xf numFmtId="0" fontId="60" fillId="10" borderId="17" xfId="0" applyFont="1" applyFill="1" applyBorder="1" applyAlignment="1">
      <alignment horizontal="center"/>
    </xf>
    <xf numFmtId="0" fontId="10" fillId="25" borderId="42" xfId="0" applyFont="1" applyFill="1" applyBorder="1" applyAlignment="1">
      <alignment horizontal="center"/>
    </xf>
    <xf numFmtId="0" fontId="10" fillId="15" borderId="42" xfId="0" applyFont="1" applyFill="1" applyBorder="1" applyAlignment="1">
      <alignment horizontal="center" wrapText="1"/>
    </xf>
    <xf numFmtId="0" fontId="62" fillId="24" borderId="42" xfId="0" applyFont="1" applyFill="1" applyBorder="1" applyAlignment="1" applyProtection="1">
      <alignment horizontal="center"/>
    </xf>
    <xf numFmtId="0" fontId="62" fillId="16" borderId="42" xfId="0" applyFont="1" applyFill="1" applyBorder="1" applyAlignment="1" applyProtection="1">
      <alignment horizontal="center" wrapText="1"/>
    </xf>
    <xf numFmtId="0" fontId="62" fillId="16" borderId="42" xfId="0" applyFont="1" applyFill="1" applyBorder="1" applyAlignment="1" applyProtection="1">
      <alignment horizontal="center"/>
    </xf>
    <xf numFmtId="0" fontId="10" fillId="21" borderId="42" xfId="0" applyFont="1" applyFill="1" applyBorder="1" applyAlignment="1">
      <alignment horizontal="center"/>
    </xf>
    <xf numFmtId="0" fontId="10" fillId="27" borderId="42" xfId="0" applyFont="1" applyFill="1" applyBorder="1" applyAlignment="1" applyProtection="1">
      <alignment horizontal="center"/>
    </xf>
    <xf numFmtId="0" fontId="10" fillId="15" borderId="42" xfId="0" applyFont="1" applyFill="1" applyBorder="1" applyAlignment="1" applyProtection="1">
      <alignment horizontal="center" wrapText="1"/>
    </xf>
    <xf numFmtId="0" fontId="10" fillId="15" borderId="42" xfId="0" applyFont="1" applyFill="1" applyBorder="1" applyAlignment="1" applyProtection="1">
      <alignment horizontal="center"/>
    </xf>
    <xf numFmtId="0" fontId="10" fillId="26" borderId="42" xfId="0" applyFont="1" applyFill="1" applyBorder="1" applyAlignment="1" applyProtection="1">
      <alignment horizontal="center"/>
    </xf>
    <xf numFmtId="0" fontId="10" fillId="33" borderId="65" xfId="0" applyFont="1" applyFill="1" applyBorder="1" applyAlignment="1" applyProtection="1">
      <alignment horizontal="center" vertical="center" wrapText="1"/>
    </xf>
    <xf numFmtId="0" fontId="10" fillId="36" borderId="0" xfId="0" applyFont="1" applyFill="1" applyAlignment="1" applyProtection="1">
      <alignment wrapText="1"/>
      <protection locked="0"/>
    </xf>
    <xf numFmtId="0" fontId="10" fillId="36" borderId="42" xfId="0" applyFont="1" applyFill="1" applyBorder="1" applyAlignment="1" applyProtection="1">
      <alignment horizontal="center"/>
    </xf>
    <xf numFmtId="0" fontId="10" fillId="36" borderId="42" xfId="0" applyFont="1" applyFill="1" applyBorder="1" applyAlignment="1" applyProtection="1">
      <alignment horizontal="center" wrapText="1"/>
    </xf>
    <xf numFmtId="0" fontId="10" fillId="0" borderId="0" xfId="0" applyFont="1" applyProtection="1">
      <protection locked="0"/>
    </xf>
    <xf numFmtId="49" fontId="10" fillId="15" borderId="47" xfId="0" applyNumberFormat="1" applyFont="1" applyFill="1" applyBorder="1" applyAlignment="1">
      <alignment horizontal="center" vertical="center"/>
    </xf>
    <xf numFmtId="0" fontId="60" fillId="12" borderId="33" xfId="0" applyFont="1" applyFill="1" applyBorder="1" applyAlignment="1">
      <alignment wrapText="1"/>
    </xf>
    <xf numFmtId="0" fontId="60" fillId="12" borderId="25" xfId="0" applyFont="1" applyFill="1" applyBorder="1" applyAlignment="1">
      <alignment wrapText="1"/>
    </xf>
    <xf numFmtId="0" fontId="60" fillId="12" borderId="74" xfId="0" applyFont="1" applyFill="1" applyBorder="1" applyAlignment="1">
      <alignment wrapText="1"/>
    </xf>
    <xf numFmtId="166" fontId="63" fillId="10" borderId="25" xfId="0" applyNumberFormat="1" applyFont="1" applyFill="1" applyBorder="1"/>
    <xf numFmtId="166" fontId="60" fillId="12" borderId="25" xfId="1" applyNumberFormat="1" applyFont="1" applyFill="1" applyBorder="1" applyAlignment="1" applyProtection="1">
      <alignment wrapText="1"/>
    </xf>
    <xf numFmtId="166" fontId="60" fillId="12" borderId="33" xfId="1" applyNumberFormat="1" applyFont="1" applyFill="1" applyBorder="1" applyAlignment="1" applyProtection="1">
      <alignment horizontal="right"/>
    </xf>
    <xf numFmtId="166" fontId="64" fillId="17" borderId="25" xfId="1" applyNumberFormat="1" applyFont="1" applyFill="1" applyBorder="1" applyAlignment="1" applyProtection="1">
      <alignment wrapText="1"/>
    </xf>
    <xf numFmtId="166" fontId="64" fillId="17" borderId="33" xfId="1" applyNumberFormat="1" applyFont="1" applyFill="1" applyBorder="1" applyAlignment="1" applyProtection="1">
      <alignment horizontal="right"/>
    </xf>
    <xf numFmtId="0" fontId="60" fillId="12" borderId="33" xfId="0" applyFont="1" applyFill="1" applyBorder="1" applyAlignment="1">
      <alignment horizontal="right"/>
    </xf>
    <xf numFmtId="0" fontId="60" fillId="12" borderId="25" xfId="0" applyFont="1" applyFill="1" applyBorder="1" applyAlignment="1" applyProtection="1">
      <alignment wrapText="1"/>
    </xf>
    <xf numFmtId="0" fontId="60" fillId="12" borderId="33" xfId="0" applyFont="1" applyFill="1" applyBorder="1" applyAlignment="1" applyProtection="1">
      <alignment horizontal="right"/>
    </xf>
    <xf numFmtId="49" fontId="10" fillId="15" borderId="43" xfId="0" applyNumberFormat="1" applyFont="1" applyFill="1" applyBorder="1" applyAlignment="1">
      <alignment horizontal="center" vertical="center"/>
    </xf>
    <xf numFmtId="0" fontId="10" fillId="3" borderId="14" xfId="0" applyFont="1" applyFill="1" applyBorder="1" applyAlignment="1">
      <alignment wrapText="1"/>
    </xf>
    <xf numFmtId="49" fontId="10" fillId="3" borderId="14" xfId="0" applyNumberFormat="1" applyFont="1" applyFill="1" applyBorder="1"/>
    <xf numFmtId="0" fontId="10" fillId="6" borderId="66" xfId="0" applyFont="1" applyFill="1" applyBorder="1" applyAlignment="1" applyProtection="1">
      <alignment horizontal="left" wrapText="1" indent="2"/>
      <protection locked="0"/>
    </xf>
    <xf numFmtId="166" fontId="57" fillId="10" borderId="22" xfId="0" applyNumberFormat="1" applyFont="1" applyFill="1" applyBorder="1"/>
    <xf numFmtId="166" fontId="10" fillId="3" borderId="22" xfId="1" applyNumberFormat="1" applyFont="1" applyFill="1" applyBorder="1" applyAlignment="1" applyProtection="1">
      <alignment wrapText="1"/>
    </xf>
    <xf numFmtId="166" fontId="10" fillId="0" borderId="14" xfId="1" applyNumberFormat="1" applyFont="1" applyBorder="1" applyAlignment="1" applyProtection="1">
      <alignment horizontal="right"/>
      <protection locked="0"/>
    </xf>
    <xf numFmtId="166" fontId="62" fillId="18" borderId="22" xfId="1" applyNumberFormat="1" applyFont="1" applyFill="1" applyBorder="1" applyAlignment="1" applyProtection="1">
      <alignment wrapText="1"/>
    </xf>
    <xf numFmtId="166" fontId="62" fillId="0" borderId="14" xfId="1" applyNumberFormat="1" applyFont="1" applyFill="1" applyBorder="1" applyAlignment="1" applyProtection="1">
      <alignment horizontal="right"/>
      <protection locked="0"/>
    </xf>
    <xf numFmtId="0" fontId="10" fillId="3" borderId="22" xfId="0" applyFont="1" applyFill="1" applyBorder="1" applyAlignment="1">
      <alignment wrapText="1"/>
    </xf>
    <xf numFmtId="0" fontId="10" fillId="3" borderId="22" xfId="0" applyFont="1" applyFill="1" applyBorder="1" applyAlignment="1" applyProtection="1">
      <alignment wrapText="1"/>
    </xf>
    <xf numFmtId="43" fontId="10" fillId="0" borderId="1" xfId="1" applyNumberFormat="1" applyFont="1" applyBorder="1" applyAlignment="1" applyProtection="1">
      <alignment horizontal="right"/>
      <protection locked="0"/>
    </xf>
    <xf numFmtId="0" fontId="10" fillId="3" borderId="1" xfId="0" applyFont="1" applyFill="1" applyBorder="1" applyAlignment="1">
      <alignment wrapText="1"/>
    </xf>
    <xf numFmtId="0" fontId="10" fillId="3" borderId="22" xfId="0" applyFont="1" applyFill="1" applyBorder="1" applyAlignment="1">
      <alignment horizontal="left" wrapText="1"/>
    </xf>
    <xf numFmtId="0" fontId="10" fillId="6" borderId="27" xfId="0" applyFont="1" applyFill="1" applyBorder="1" applyAlignment="1" applyProtection="1">
      <alignment horizontal="left" wrapText="1" indent="2"/>
      <protection locked="0"/>
    </xf>
    <xf numFmtId="166" fontId="57" fillId="10" borderId="1" xfId="0" applyNumberFormat="1" applyFont="1" applyFill="1" applyBorder="1"/>
    <xf numFmtId="166" fontId="10" fillId="3" borderId="1" xfId="1" applyNumberFormat="1" applyFont="1" applyFill="1" applyBorder="1" applyAlignment="1" applyProtection="1">
      <alignment wrapText="1"/>
    </xf>
    <xf numFmtId="166" fontId="10" fillId="0" borderId="1" xfId="1" applyNumberFormat="1" applyFont="1" applyBorder="1" applyAlignment="1" applyProtection="1">
      <alignment horizontal="right"/>
      <protection locked="0"/>
    </xf>
    <xf numFmtId="166" fontId="62" fillId="18" borderId="1" xfId="1" applyNumberFormat="1" applyFont="1" applyFill="1" applyBorder="1" applyAlignment="1" applyProtection="1">
      <alignment wrapText="1"/>
    </xf>
    <xf numFmtId="166" fontId="62" fillId="0" borderId="1" xfId="1" applyNumberFormat="1" applyFont="1" applyFill="1" applyBorder="1" applyAlignment="1" applyProtection="1">
      <alignment horizontal="right"/>
      <protection locked="0"/>
    </xf>
    <xf numFmtId="0" fontId="10" fillId="3" borderId="1" xfId="0" applyFont="1" applyFill="1" applyBorder="1" applyAlignment="1" applyProtection="1">
      <alignment wrapText="1"/>
    </xf>
    <xf numFmtId="0" fontId="10" fillId="3" borderId="1" xfId="0" applyFont="1" applyFill="1" applyBorder="1" applyAlignment="1">
      <alignment horizontal="left" wrapText="1"/>
    </xf>
    <xf numFmtId="0" fontId="10" fillId="4" borderId="1" xfId="0" applyFont="1" applyFill="1" applyBorder="1" applyAlignment="1" applyProtection="1">
      <alignment wrapText="1"/>
    </xf>
    <xf numFmtId="165" fontId="10" fillId="3" borderId="1" xfId="0" applyNumberFormat="1" applyFont="1" applyFill="1" applyBorder="1" applyAlignment="1">
      <alignment horizontal="left" wrapText="1"/>
    </xf>
    <xf numFmtId="166" fontId="10" fillId="6" borderId="1" xfId="1" applyNumberFormat="1" applyFont="1" applyFill="1" applyBorder="1" applyAlignment="1" applyProtection="1">
      <alignment wrapText="1"/>
    </xf>
    <xf numFmtId="166" fontId="62" fillId="19" borderId="1" xfId="1" applyNumberFormat="1" applyFont="1" applyFill="1" applyBorder="1" applyAlignment="1" applyProtection="1">
      <alignment wrapText="1"/>
    </xf>
    <xf numFmtId="0" fontId="10" fillId="6" borderId="1" xfId="0" applyFont="1" applyFill="1" applyBorder="1" applyAlignment="1">
      <alignment wrapText="1"/>
    </xf>
    <xf numFmtId="0" fontId="10" fillId="6" borderId="1" xfId="0" applyFont="1" applyFill="1" applyBorder="1" applyAlignment="1" applyProtection="1">
      <alignment wrapText="1"/>
    </xf>
    <xf numFmtId="49" fontId="10" fillId="15" borderId="45" xfId="0" applyNumberFormat="1" applyFont="1" applyFill="1" applyBorder="1" applyAlignment="1">
      <alignment horizontal="center" vertical="center"/>
    </xf>
    <xf numFmtId="0" fontId="10" fillId="3" borderId="17" xfId="0" applyFont="1" applyFill="1" applyBorder="1" applyAlignment="1">
      <alignment wrapText="1"/>
    </xf>
    <xf numFmtId="0" fontId="10" fillId="3" borderId="17" xfId="0" applyFont="1" applyFill="1" applyBorder="1" applyAlignment="1">
      <alignment horizontal="left" wrapText="1"/>
    </xf>
    <xf numFmtId="0" fontId="10" fillId="6" borderId="28" xfId="0" applyFont="1" applyFill="1" applyBorder="1" applyAlignment="1" applyProtection="1">
      <alignment horizontal="left" wrapText="1" indent="2"/>
      <protection locked="0"/>
    </xf>
    <xf numFmtId="166" fontId="57" fillId="10" borderId="17" xfId="0" applyNumberFormat="1" applyFont="1" applyFill="1" applyBorder="1"/>
    <xf numFmtId="166" fontId="10" fillId="3" borderId="17" xfId="1" applyNumberFormat="1" applyFont="1" applyFill="1" applyBorder="1" applyAlignment="1" applyProtection="1">
      <alignment wrapText="1"/>
    </xf>
    <xf numFmtId="166" fontId="10" fillId="6" borderId="17" xfId="1" applyNumberFormat="1" applyFont="1" applyFill="1" applyBorder="1" applyAlignment="1" applyProtection="1">
      <alignment horizontal="right"/>
      <protection locked="0"/>
    </xf>
    <xf numFmtId="166" fontId="62" fillId="18" borderId="17" xfId="1" applyNumberFormat="1" applyFont="1" applyFill="1" applyBorder="1" applyAlignment="1" applyProtection="1">
      <alignment wrapText="1"/>
    </xf>
    <xf numFmtId="166" fontId="62" fillId="19" borderId="17" xfId="1" applyNumberFormat="1" applyFont="1" applyFill="1" applyBorder="1" applyAlignment="1" applyProtection="1">
      <alignment horizontal="right"/>
      <protection locked="0"/>
    </xf>
    <xf numFmtId="0" fontId="10" fillId="3" borderId="17" xfId="0" applyFont="1" applyFill="1" applyBorder="1" applyAlignment="1" applyProtection="1">
      <alignment wrapText="1"/>
    </xf>
    <xf numFmtId="49" fontId="10" fillId="15" borderId="47" xfId="0" applyNumberFormat="1" applyFont="1" applyFill="1" applyBorder="1" applyAlignment="1">
      <alignment horizontal="left" vertical="center" wrapText="1"/>
    </xf>
    <xf numFmtId="0" fontId="10" fillId="11" borderId="22" xfId="0" applyFont="1" applyFill="1" applyBorder="1" applyAlignment="1">
      <alignment wrapText="1"/>
    </xf>
    <xf numFmtId="0" fontId="10" fillId="11" borderId="35" xfId="0" applyFont="1" applyFill="1" applyBorder="1" applyAlignment="1">
      <alignment horizontal="left" wrapText="1"/>
    </xf>
    <xf numFmtId="0" fontId="65" fillId="11" borderId="65" xfId="0" applyFont="1" applyFill="1" applyBorder="1" applyAlignment="1">
      <alignment horizontal="left" wrapText="1" indent="2"/>
    </xf>
    <xf numFmtId="166" fontId="63" fillId="10" borderId="22" xfId="0" applyNumberFormat="1" applyFont="1" applyFill="1" applyBorder="1"/>
    <xf numFmtId="166" fontId="10" fillId="11" borderId="14" xfId="1" applyNumberFormat="1" applyFont="1" applyFill="1" applyBorder="1" applyAlignment="1" applyProtection="1">
      <alignment wrapText="1"/>
    </xf>
    <xf numFmtId="9" fontId="57" fillId="0" borderId="74" xfId="2" applyFont="1" applyBorder="1" applyAlignment="1">
      <alignment horizontal="center" vertical="center" wrapText="1"/>
    </xf>
    <xf numFmtId="9" fontId="57" fillId="0" borderId="9" xfId="2" applyFont="1" applyBorder="1" applyAlignment="1">
      <alignment horizontal="center" vertical="center" wrapText="1"/>
    </xf>
    <xf numFmtId="166" fontId="62" fillId="20" borderId="14" xfId="1" applyNumberFormat="1" applyFont="1" applyFill="1" applyBorder="1" applyAlignment="1" applyProtection="1">
      <alignment wrapText="1"/>
    </xf>
    <xf numFmtId="0" fontId="66" fillId="0" borderId="74"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10" fillId="11" borderId="14" xfId="0" applyFont="1" applyFill="1" applyBorder="1" applyAlignment="1">
      <alignment wrapText="1"/>
    </xf>
    <xf numFmtId="0" fontId="57" fillId="0" borderId="74" xfId="0" applyFont="1" applyBorder="1" applyAlignment="1">
      <alignment horizontal="center" vertical="center" wrapText="1"/>
    </xf>
    <xf numFmtId="0" fontId="57" fillId="0" borderId="9" xfId="0" applyFont="1" applyBorder="1" applyAlignment="1">
      <alignment horizontal="center" vertical="center" wrapText="1"/>
    </xf>
    <xf numFmtId="0" fontId="10" fillId="11" borderId="14" xfId="0" applyFont="1" applyFill="1" applyBorder="1" applyAlignment="1" applyProtection="1">
      <alignment wrapText="1"/>
    </xf>
    <xf numFmtId="49" fontId="10" fillId="15" borderId="43" xfId="0" applyNumberFormat="1" applyFont="1" applyFill="1" applyBorder="1" applyAlignment="1">
      <alignment horizontal="left" vertical="center" wrapText="1"/>
    </xf>
    <xf numFmtId="0" fontId="65" fillId="6" borderId="65" xfId="0" applyFont="1" applyFill="1" applyBorder="1" applyAlignment="1" applyProtection="1">
      <alignment horizontal="left" wrapText="1" indent="2"/>
      <protection locked="0"/>
    </xf>
    <xf numFmtId="166" fontId="10" fillId="6" borderId="22" xfId="1" applyNumberFormat="1" applyFont="1" applyFill="1" applyBorder="1" applyAlignment="1" applyProtection="1">
      <alignment wrapText="1"/>
      <protection locked="0"/>
    </xf>
    <xf numFmtId="9" fontId="57" fillId="0" borderId="103" xfId="2" applyFont="1" applyBorder="1" applyAlignment="1">
      <alignment horizontal="center" vertical="center" wrapText="1"/>
    </xf>
    <xf numFmtId="9" fontId="57" fillId="0" borderId="0" xfId="2" applyFont="1" applyBorder="1" applyAlignment="1">
      <alignment horizontal="center" vertical="center" wrapText="1"/>
    </xf>
    <xf numFmtId="166" fontId="62" fillId="19" borderId="22" xfId="1" applyNumberFormat="1" applyFont="1" applyFill="1" applyBorder="1" applyAlignment="1" applyProtection="1">
      <alignment wrapText="1"/>
      <protection locked="0"/>
    </xf>
    <xf numFmtId="0" fontId="66" fillId="0" borderId="103"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10" fillId="6" borderId="22" xfId="0" applyFont="1" applyFill="1" applyBorder="1" applyAlignment="1" applyProtection="1">
      <alignment wrapText="1"/>
      <protection locked="0"/>
    </xf>
    <xf numFmtId="0" fontId="57" fillId="0" borderId="103" xfId="0" applyFont="1" applyBorder="1" applyAlignment="1">
      <alignment horizontal="center" vertical="center" wrapText="1"/>
    </xf>
    <xf numFmtId="0" fontId="57" fillId="0" borderId="0" xfId="0" applyFont="1" applyAlignment="1">
      <alignment horizontal="center" vertical="center" wrapText="1"/>
    </xf>
    <xf numFmtId="0" fontId="57" fillId="0" borderId="0" xfId="0" applyFont="1" applyBorder="1" applyAlignment="1">
      <alignment horizontal="center" vertical="center" wrapText="1"/>
    </xf>
    <xf numFmtId="0" fontId="62" fillId="14" borderId="81" xfId="0" applyFont="1" applyFill="1" applyBorder="1" applyAlignment="1">
      <alignment horizontal="right" wrapText="1"/>
    </xf>
    <xf numFmtId="0" fontId="10" fillId="11" borderId="1" xfId="0" applyFont="1" applyFill="1" applyBorder="1" applyAlignment="1">
      <alignment wrapText="1"/>
    </xf>
    <xf numFmtId="166" fontId="10" fillId="6" borderId="1" xfId="1" applyNumberFormat="1" applyFont="1" applyFill="1" applyBorder="1" applyAlignment="1" applyProtection="1">
      <alignment wrapText="1"/>
      <protection locked="0"/>
    </xf>
    <xf numFmtId="166" fontId="62" fillId="19" borderId="1" xfId="1" applyNumberFormat="1" applyFont="1" applyFill="1" applyBorder="1" applyAlignment="1" applyProtection="1">
      <alignment wrapText="1"/>
      <protection locked="0"/>
    </xf>
    <xf numFmtId="0" fontId="10" fillId="6" borderId="1" xfId="0" applyFont="1" applyFill="1" applyBorder="1" applyAlignment="1" applyProtection="1">
      <alignment wrapText="1"/>
      <protection locked="0"/>
    </xf>
    <xf numFmtId="0" fontId="10" fillId="11" borderId="36" xfId="0" applyFont="1" applyFill="1" applyBorder="1" applyAlignment="1">
      <alignment horizontal="left" wrapText="1"/>
    </xf>
    <xf numFmtId="0" fontId="10" fillId="11" borderId="23" xfId="0" applyFont="1" applyFill="1" applyBorder="1" applyAlignment="1">
      <alignment wrapText="1"/>
    </xf>
    <xf numFmtId="0" fontId="10" fillId="11" borderId="28" xfId="0" applyFont="1" applyFill="1" applyBorder="1" applyAlignment="1">
      <alignment horizontal="left"/>
    </xf>
    <xf numFmtId="0" fontId="65" fillId="6" borderId="28" xfId="0" applyFont="1" applyFill="1" applyBorder="1" applyAlignment="1" applyProtection="1">
      <alignment horizontal="left" wrapText="1" indent="2"/>
      <protection locked="0"/>
    </xf>
    <xf numFmtId="166" fontId="57" fillId="10" borderId="23" xfId="0" applyNumberFormat="1" applyFont="1" applyFill="1" applyBorder="1"/>
    <xf numFmtId="166" fontId="10" fillId="6" borderId="23" xfId="1" applyNumberFormat="1" applyFont="1" applyFill="1" applyBorder="1" applyAlignment="1" applyProtection="1">
      <alignment wrapText="1"/>
      <protection locked="0"/>
    </xf>
    <xf numFmtId="9" fontId="57" fillId="0" borderId="104" xfId="2" applyFont="1" applyBorder="1" applyAlignment="1">
      <alignment horizontal="center" vertical="center" wrapText="1"/>
    </xf>
    <xf numFmtId="9" fontId="57" fillId="0" borderId="72" xfId="2" applyFont="1" applyBorder="1" applyAlignment="1">
      <alignment horizontal="center" vertical="center" wrapText="1"/>
    </xf>
    <xf numFmtId="166" fontId="62" fillId="19" borderId="23" xfId="1" applyNumberFormat="1" applyFont="1" applyFill="1" applyBorder="1" applyAlignment="1" applyProtection="1">
      <alignment wrapText="1"/>
      <protection locked="0"/>
    </xf>
    <xf numFmtId="0" fontId="66" fillId="0" borderId="104" xfId="0" applyFont="1" applyFill="1" applyBorder="1" applyAlignment="1">
      <alignment horizontal="center" vertical="center" wrapText="1"/>
    </xf>
    <xf numFmtId="0" fontId="66" fillId="0" borderId="72" xfId="0" applyFont="1" applyFill="1" applyBorder="1" applyAlignment="1">
      <alignment horizontal="center" vertical="center" wrapText="1"/>
    </xf>
    <xf numFmtId="0" fontId="10" fillId="6" borderId="23" xfId="0" applyFont="1" applyFill="1" applyBorder="1" applyAlignment="1" applyProtection="1">
      <alignment wrapText="1"/>
      <protection locked="0"/>
    </xf>
    <xf numFmtId="0" fontId="57" fillId="0" borderId="104" xfId="0" applyFont="1" applyBorder="1" applyAlignment="1">
      <alignment horizontal="center" vertical="center" wrapText="1"/>
    </xf>
    <xf numFmtId="0" fontId="57" fillId="0" borderId="72" xfId="0" applyFont="1" applyBorder="1" applyAlignment="1">
      <alignment horizontal="center" vertical="center" wrapText="1"/>
    </xf>
    <xf numFmtId="0" fontId="62" fillId="14" borderId="82" xfId="0" applyFont="1" applyFill="1" applyBorder="1" applyAlignment="1">
      <alignment horizontal="right" wrapText="1"/>
    </xf>
    <xf numFmtId="49" fontId="10" fillId="15" borderId="45" xfId="0" applyNumberFormat="1" applyFont="1" applyFill="1" applyBorder="1" applyAlignment="1">
      <alignment horizontal="left" vertical="center" wrapText="1"/>
    </xf>
    <xf numFmtId="0" fontId="60" fillId="3" borderId="20" xfId="0" applyFont="1" applyFill="1" applyBorder="1" applyAlignment="1">
      <alignment wrapText="1"/>
    </xf>
    <xf numFmtId="0" fontId="60" fillId="3" borderId="26" xfId="0" applyFont="1" applyFill="1" applyBorder="1" applyAlignment="1">
      <alignment wrapText="1"/>
    </xf>
    <xf numFmtId="0" fontId="60" fillId="3" borderId="19" xfId="0" applyFont="1" applyFill="1" applyBorder="1" applyAlignment="1">
      <alignment wrapText="1"/>
    </xf>
    <xf numFmtId="166" fontId="63" fillId="10" borderId="100" xfId="0" applyNumberFormat="1" applyFont="1" applyFill="1" applyBorder="1"/>
    <xf numFmtId="166" fontId="60" fillId="3" borderId="51" xfId="1" applyNumberFormat="1" applyFont="1" applyFill="1" applyBorder="1" applyAlignment="1" applyProtection="1">
      <alignment wrapText="1"/>
    </xf>
    <xf numFmtId="166" fontId="10" fillId="0" borderId="70" xfId="1" applyNumberFormat="1" applyFont="1" applyBorder="1" applyAlignment="1" applyProtection="1">
      <alignment horizontal="right"/>
      <protection locked="0"/>
    </xf>
    <xf numFmtId="166" fontId="10" fillId="0" borderId="25" xfId="1" applyNumberFormat="1" applyFont="1" applyBorder="1" applyAlignment="1" applyProtection="1">
      <alignment horizontal="right"/>
      <protection locked="0"/>
    </xf>
    <xf numFmtId="166" fontId="64" fillId="18" borderId="25" xfId="1" applyNumberFormat="1" applyFont="1" applyFill="1" applyBorder="1" applyAlignment="1" applyProtection="1">
      <alignment wrapText="1"/>
    </xf>
    <xf numFmtId="166" fontId="62" fillId="0" borderId="70" xfId="1" applyNumberFormat="1" applyFont="1" applyFill="1" applyBorder="1" applyAlignment="1" applyProtection="1">
      <alignment horizontal="right"/>
      <protection locked="0"/>
    </xf>
    <xf numFmtId="166" fontId="62" fillId="0" borderId="25" xfId="1" applyNumberFormat="1" applyFont="1" applyFill="1" applyBorder="1" applyAlignment="1" applyProtection="1">
      <alignment horizontal="right"/>
      <protection locked="0"/>
    </xf>
    <xf numFmtId="0" fontId="60" fillId="3" borderId="25" xfId="0" applyFont="1" applyFill="1" applyBorder="1" applyAlignment="1">
      <alignment wrapText="1"/>
    </xf>
    <xf numFmtId="0" fontId="10" fillId="0" borderId="70"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60" fillId="3" borderId="25" xfId="0" applyFont="1" applyFill="1" applyBorder="1" applyAlignment="1" applyProtection="1">
      <alignment wrapText="1"/>
    </xf>
    <xf numFmtId="0" fontId="60" fillId="4" borderId="25" xfId="0" applyFont="1" applyFill="1" applyBorder="1" applyAlignment="1" applyProtection="1">
      <alignment wrapText="1"/>
    </xf>
    <xf numFmtId="49" fontId="10" fillId="15" borderId="71" xfId="0" applyNumberFormat="1" applyFont="1" applyFill="1" applyBorder="1" applyAlignment="1">
      <alignment horizontal="left" vertical="center" wrapText="1"/>
    </xf>
    <xf numFmtId="0" fontId="60" fillId="3" borderId="54" xfId="0" applyFont="1" applyFill="1" applyBorder="1" applyAlignment="1">
      <alignment wrapText="1"/>
    </xf>
    <xf numFmtId="43" fontId="10" fillId="3" borderId="22" xfId="1" applyFont="1" applyFill="1" applyBorder="1" applyProtection="1"/>
    <xf numFmtId="43" fontId="10" fillId="0" borderId="22" xfId="1" applyFont="1" applyBorder="1" applyAlignment="1" applyProtection="1">
      <alignment horizontal="right"/>
      <protection locked="0"/>
    </xf>
    <xf numFmtId="166" fontId="62" fillId="18" borderId="22" xfId="1" applyNumberFormat="1" applyFont="1" applyFill="1" applyBorder="1" applyProtection="1"/>
    <xf numFmtId="166" fontId="62" fillId="0" borderId="22" xfId="1" applyNumberFormat="1" applyFont="1" applyFill="1" applyBorder="1" applyAlignment="1" applyProtection="1">
      <alignment horizontal="right"/>
      <protection locked="0"/>
    </xf>
    <xf numFmtId="49" fontId="10" fillId="15" borderId="67" xfId="0" applyNumberFormat="1" applyFont="1" applyFill="1" applyBorder="1" applyAlignment="1">
      <alignment horizontal="left" vertical="center"/>
    </xf>
    <xf numFmtId="0" fontId="10" fillId="11" borderId="1" xfId="0" applyFont="1" applyFill="1" applyBorder="1" applyAlignment="1">
      <alignment horizontal="left" indent="2"/>
    </xf>
    <xf numFmtId="43" fontId="10" fillId="6" borderId="1" xfId="1" applyFont="1" applyFill="1" applyBorder="1" applyProtection="1">
      <protection locked="0"/>
    </xf>
    <xf numFmtId="0" fontId="57" fillId="6" borderId="0" xfId="0" applyFont="1" applyFill="1" applyProtection="1">
      <protection locked="0"/>
    </xf>
    <xf numFmtId="166" fontId="62" fillId="19" borderId="1" xfId="1" applyNumberFormat="1" applyFont="1" applyFill="1" applyBorder="1" applyProtection="1">
      <protection locked="0"/>
    </xf>
    <xf numFmtId="0" fontId="66" fillId="19" borderId="0" xfId="0" applyFont="1" applyFill="1" applyBorder="1" applyProtection="1">
      <protection locked="0"/>
    </xf>
    <xf numFmtId="49" fontId="10" fillId="15" borderId="68" xfId="0" applyNumberFormat="1" applyFont="1" applyFill="1" applyBorder="1" applyAlignment="1">
      <alignment horizontal="left" vertical="center"/>
    </xf>
    <xf numFmtId="0" fontId="10" fillId="11" borderId="17" xfId="0" applyFont="1" applyFill="1" applyBorder="1" applyAlignment="1">
      <alignment wrapText="1"/>
    </xf>
    <xf numFmtId="0" fontId="10" fillId="11" borderId="17" xfId="0" applyFont="1" applyFill="1" applyBorder="1" applyAlignment="1">
      <alignment horizontal="left" indent="2"/>
    </xf>
    <xf numFmtId="43" fontId="10" fillId="6" borderId="17" xfId="1" applyFont="1" applyFill="1" applyBorder="1" applyProtection="1">
      <protection locked="0"/>
    </xf>
    <xf numFmtId="166" fontId="62" fillId="19" borderId="17" xfId="1" applyNumberFormat="1" applyFont="1" applyFill="1" applyBorder="1" applyProtection="1">
      <protection locked="0"/>
    </xf>
    <xf numFmtId="49" fontId="10" fillId="15" borderId="10" xfId="0" applyNumberFormat="1" applyFont="1" applyFill="1" applyBorder="1" applyAlignment="1">
      <alignment horizontal="left" vertical="center" wrapText="1"/>
    </xf>
    <xf numFmtId="0" fontId="10" fillId="12" borderId="20" xfId="0" applyFont="1" applyFill="1" applyBorder="1" applyAlignment="1">
      <alignment wrapText="1"/>
    </xf>
    <xf numFmtId="0" fontId="10" fillId="12" borderId="26" xfId="0" applyFont="1" applyFill="1" applyBorder="1" applyAlignment="1">
      <alignment wrapText="1"/>
    </xf>
    <xf numFmtId="0" fontId="60" fillId="12" borderId="19" xfId="0" applyFont="1" applyFill="1" applyBorder="1" applyAlignment="1">
      <alignment wrapText="1"/>
    </xf>
    <xf numFmtId="166" fontId="60" fillId="10" borderId="1" xfId="1" applyNumberFormat="1" applyFont="1" applyFill="1" applyBorder="1" applyAlignment="1" applyProtection="1">
      <alignment wrapText="1"/>
      <protection locked="0"/>
    </xf>
    <xf numFmtId="43" fontId="10" fillId="6" borderId="51" xfId="1" applyFont="1" applyFill="1" applyBorder="1" applyAlignment="1" applyProtection="1">
      <alignment horizontal="center"/>
      <protection locked="0"/>
    </xf>
    <xf numFmtId="43" fontId="10" fillId="6" borderId="25" xfId="1" applyFont="1" applyFill="1" applyBorder="1" applyAlignment="1" applyProtection="1">
      <alignment horizontal="center"/>
      <protection locked="0"/>
    </xf>
    <xf numFmtId="49" fontId="10" fillId="15" borderId="11" xfId="0" applyNumberFormat="1" applyFont="1" applyFill="1" applyBorder="1" applyAlignment="1">
      <alignment horizontal="left" vertical="center" wrapText="1"/>
    </xf>
    <xf numFmtId="0" fontId="10" fillId="6" borderId="22" xfId="0" applyFont="1" applyFill="1" applyBorder="1" applyAlignment="1" applyProtection="1">
      <alignment horizontal="left" wrapText="1" indent="2"/>
      <protection locked="0"/>
    </xf>
    <xf numFmtId="166" fontId="10" fillId="10" borderId="1" xfId="1" applyNumberFormat="1" applyFont="1" applyFill="1" applyBorder="1" applyAlignment="1" applyProtection="1">
      <alignment wrapText="1"/>
      <protection locked="0"/>
    </xf>
    <xf numFmtId="0" fontId="57" fillId="6" borderId="8" xfId="0" applyFont="1" applyFill="1" applyBorder="1" applyAlignment="1">
      <alignment horizontal="center" vertical="center" wrapText="1"/>
    </xf>
    <xf numFmtId="0" fontId="57" fillId="6" borderId="9" xfId="0" applyFont="1" applyFill="1" applyBorder="1" applyAlignment="1">
      <alignment horizontal="center" vertical="center" wrapText="1"/>
    </xf>
    <xf numFmtId="0" fontId="10" fillId="3" borderId="46" xfId="0" applyFont="1" applyFill="1" applyBorder="1" applyAlignment="1">
      <alignment horizontal="left" wrapText="1"/>
    </xf>
    <xf numFmtId="0" fontId="10" fillId="6" borderId="17" xfId="0" applyFont="1" applyFill="1" applyBorder="1" applyAlignment="1" applyProtection="1">
      <alignment horizontal="left" wrapText="1" indent="2"/>
      <protection locked="0"/>
    </xf>
    <xf numFmtId="0" fontId="10" fillId="11" borderId="102" xfId="0" applyFont="1" applyFill="1" applyBorder="1" applyAlignment="1">
      <alignment horizontal="left" wrapText="1"/>
    </xf>
    <xf numFmtId="0" fontId="65" fillId="11" borderId="22" xfId="0" applyFont="1" applyFill="1" applyBorder="1" applyAlignment="1">
      <alignment horizontal="left" wrapText="1" indent="2"/>
    </xf>
    <xf numFmtId="166" fontId="60" fillId="10" borderId="23" xfId="1" applyNumberFormat="1" applyFont="1" applyFill="1" applyBorder="1" applyAlignment="1" applyProtection="1">
      <alignment wrapText="1"/>
      <protection locked="0"/>
    </xf>
    <xf numFmtId="0" fontId="65" fillId="6" borderId="22" xfId="0" applyFont="1" applyFill="1" applyBorder="1" applyAlignment="1" applyProtection="1">
      <alignment horizontal="left" wrapText="1" indent="2"/>
      <protection locked="0"/>
    </xf>
    <xf numFmtId="166" fontId="10" fillId="10" borderId="23" xfId="1" applyNumberFormat="1" applyFont="1" applyFill="1" applyBorder="1" applyAlignment="1" applyProtection="1">
      <alignment wrapText="1"/>
      <protection locked="0"/>
    </xf>
    <xf numFmtId="49" fontId="10" fillId="15" borderId="18" xfId="0" applyNumberFormat="1" applyFont="1" applyFill="1" applyBorder="1" applyAlignment="1">
      <alignment horizontal="left" vertical="center" wrapText="1"/>
    </xf>
    <xf numFmtId="0" fontId="10" fillId="3" borderId="24" xfId="0" applyFont="1" applyFill="1" applyBorder="1" applyAlignment="1">
      <alignment wrapText="1"/>
    </xf>
    <xf numFmtId="0" fontId="10" fillId="3" borderId="51" xfId="0" applyFont="1" applyFill="1" applyBorder="1" applyAlignment="1">
      <alignment wrapText="1"/>
    </xf>
    <xf numFmtId="0" fontId="10" fillId="15" borderId="2" xfId="0" applyFont="1" applyFill="1" applyBorder="1" applyAlignment="1">
      <alignment wrapText="1"/>
    </xf>
    <xf numFmtId="49" fontId="10" fillId="15" borderId="14" xfId="0" applyNumberFormat="1" applyFont="1" applyFill="1" applyBorder="1"/>
    <xf numFmtId="0" fontId="10" fillId="15" borderId="66" xfId="0" applyFont="1" applyFill="1" applyBorder="1" applyAlignment="1">
      <alignment horizontal="left" wrapText="1" indent="2"/>
    </xf>
    <xf numFmtId="0" fontId="10" fillId="6" borderId="0" xfId="0" applyFont="1" applyFill="1" applyProtection="1">
      <protection locked="0"/>
    </xf>
    <xf numFmtId="43" fontId="10" fillId="6" borderId="3" xfId="1" applyFont="1" applyFill="1" applyBorder="1" applyProtection="1">
      <protection locked="0"/>
    </xf>
    <xf numFmtId="0" fontId="10" fillId="15" borderId="39" xfId="0" applyFont="1" applyFill="1" applyBorder="1" applyAlignment="1">
      <alignment wrapText="1"/>
    </xf>
    <xf numFmtId="0" fontId="10" fillId="15" borderId="22" xfId="0" applyFont="1" applyFill="1" applyBorder="1" applyAlignment="1">
      <alignment horizontal="left" wrapText="1"/>
    </xf>
    <xf numFmtId="0" fontId="10" fillId="15" borderId="27" xfId="0" applyFont="1" applyFill="1" applyBorder="1" applyAlignment="1">
      <alignment horizontal="left" wrapText="1" indent="2"/>
    </xf>
    <xf numFmtId="0" fontId="10" fillId="15" borderId="1" xfId="0" applyFont="1" applyFill="1" applyBorder="1" applyAlignment="1">
      <alignment horizontal="left" wrapText="1"/>
    </xf>
    <xf numFmtId="165" fontId="10" fillId="15" borderId="1" xfId="0" applyNumberFormat="1" applyFont="1" applyFill="1" applyBorder="1" applyAlignment="1">
      <alignment horizontal="left" wrapText="1"/>
    </xf>
    <xf numFmtId="0" fontId="10" fillId="15" borderId="15" xfId="0" applyFont="1" applyFill="1" applyBorder="1" applyAlignment="1">
      <alignment wrapText="1"/>
    </xf>
    <xf numFmtId="43" fontId="10" fillId="6" borderId="16" xfId="1" applyFont="1" applyFill="1" applyBorder="1" applyProtection="1">
      <protection locked="0"/>
    </xf>
    <xf numFmtId="0" fontId="10" fillId="15" borderId="46" xfId="0" applyFont="1" applyFill="1" applyBorder="1" applyAlignment="1">
      <alignment wrapText="1"/>
    </xf>
    <xf numFmtId="0" fontId="10" fillId="15" borderId="46" xfId="0" applyFont="1" applyFill="1" applyBorder="1" applyAlignment="1">
      <alignment horizontal="left" wrapText="1"/>
    </xf>
    <xf numFmtId="0" fontId="60" fillId="15" borderId="104" xfId="0" applyFont="1" applyFill="1" applyBorder="1" applyAlignment="1">
      <alignment horizontal="left" wrapText="1" indent="2"/>
    </xf>
    <xf numFmtId="49" fontId="10" fillId="11" borderId="14" xfId="0" applyNumberFormat="1" applyFont="1" applyFill="1" applyBorder="1" applyAlignment="1">
      <alignment horizontal="left" wrapText="1"/>
    </xf>
    <xf numFmtId="49" fontId="10" fillId="11" borderId="22" xfId="0" applyNumberFormat="1" applyFont="1" applyFill="1" applyBorder="1" applyAlignment="1">
      <alignment horizontal="left" wrapText="1"/>
    </xf>
    <xf numFmtId="0" fontId="68" fillId="11" borderId="27" xfId="0" applyFont="1" applyFill="1" applyBorder="1" applyAlignment="1">
      <alignment horizontal="left" wrapText="1" indent="1"/>
    </xf>
    <xf numFmtId="0" fontId="68" fillId="11" borderId="66" xfId="0" applyFont="1" applyFill="1" applyBorder="1" applyAlignment="1">
      <alignment horizontal="left" wrapText="1" indent="1"/>
    </xf>
    <xf numFmtId="43" fontId="10" fillId="10" borderId="18" xfId="1" applyFont="1" applyFill="1" applyBorder="1" applyProtection="1">
      <protection locked="0"/>
    </xf>
    <xf numFmtId="0" fontId="60" fillId="3" borderId="70" xfId="0" applyFont="1" applyFill="1" applyBorder="1" applyAlignment="1">
      <alignment wrapText="1"/>
    </xf>
    <xf numFmtId="43" fontId="60" fillId="10" borderId="10" xfId="1" applyFont="1" applyFill="1" applyBorder="1" applyProtection="1"/>
    <xf numFmtId="43" fontId="10" fillId="10" borderId="67" xfId="1" applyFont="1" applyFill="1" applyBorder="1" applyProtection="1">
      <protection locked="0"/>
    </xf>
    <xf numFmtId="43" fontId="10" fillId="10" borderId="22" xfId="1" applyFont="1" applyFill="1" applyBorder="1" applyAlignment="1" applyProtection="1">
      <alignment horizontal="center"/>
    </xf>
    <xf numFmtId="43" fontId="10" fillId="10" borderId="33" xfId="1" applyFont="1" applyFill="1" applyBorder="1" applyAlignment="1" applyProtection="1">
      <alignment horizontal="center"/>
    </xf>
    <xf numFmtId="43" fontId="10" fillId="10" borderId="42" xfId="1" applyFont="1" applyFill="1" applyBorder="1" applyAlignment="1" applyProtection="1">
      <alignment horizontal="center"/>
    </xf>
    <xf numFmtId="43" fontId="10" fillId="12" borderId="26" xfId="1" applyFont="1" applyFill="1" applyBorder="1" applyAlignment="1" applyProtection="1">
      <alignment horizontal="center" wrapText="1"/>
    </xf>
    <xf numFmtId="43" fontId="10" fillId="6" borderId="32" xfId="1" applyFont="1" applyFill="1" applyBorder="1" applyAlignment="1" applyProtection="1">
      <alignment horizontal="center" wrapText="1"/>
      <protection locked="0"/>
    </xf>
    <xf numFmtId="43" fontId="10" fillId="6" borderId="16" xfId="1" applyFont="1" applyFill="1" applyBorder="1" applyAlignment="1" applyProtection="1">
      <alignment horizontal="center" wrapText="1"/>
      <protection locked="0"/>
    </xf>
    <xf numFmtId="0" fontId="10" fillId="0" borderId="0" xfId="0" applyFont="1" applyAlignment="1" applyProtection="1">
      <alignment horizontal="center"/>
      <protection locked="0"/>
    </xf>
    <xf numFmtId="43" fontId="10" fillId="6" borderId="5" xfId="1" applyFont="1" applyFill="1" applyBorder="1" applyAlignment="1" applyProtection="1">
      <alignment horizontal="center" wrapText="1"/>
      <protection locked="0"/>
    </xf>
    <xf numFmtId="43" fontId="10" fillId="11" borderId="3" xfId="1" applyFont="1" applyFill="1" applyBorder="1" applyAlignment="1" applyProtection="1">
      <alignment horizontal="center" wrapText="1"/>
    </xf>
    <xf numFmtId="43" fontId="10" fillId="3" borderId="21" xfId="1" applyFont="1" applyFill="1" applyBorder="1" applyAlignment="1" applyProtection="1">
      <alignment horizontal="center"/>
    </xf>
    <xf numFmtId="43" fontId="10" fillId="6" borderId="48" xfId="1" applyFont="1" applyFill="1" applyBorder="1" applyAlignment="1" applyProtection="1">
      <alignment horizontal="center"/>
      <protection locked="0"/>
    </xf>
    <xf numFmtId="43" fontId="10" fillId="6" borderId="106" xfId="1" applyFont="1" applyFill="1" applyBorder="1" applyAlignment="1" applyProtection="1">
      <alignment horizontal="center"/>
      <protection locked="0"/>
    </xf>
    <xf numFmtId="43" fontId="10" fillId="6" borderId="13" xfId="1" applyFont="1" applyFill="1" applyBorder="1" applyAlignment="1" applyProtection="1">
      <alignment horizontal="center"/>
      <protection locked="0"/>
    </xf>
    <xf numFmtId="43" fontId="10" fillId="6" borderId="49" xfId="1" applyFont="1" applyFill="1" applyBorder="1" applyAlignment="1" applyProtection="1">
      <alignment horizontal="center"/>
      <protection locked="0"/>
    </xf>
    <xf numFmtId="43" fontId="10" fillId="0" borderId="24" xfId="1" applyFont="1" applyBorder="1" applyAlignment="1" applyProtection="1">
      <alignment horizontal="center"/>
      <protection locked="0"/>
    </xf>
    <xf numFmtId="43" fontId="10" fillId="6" borderId="26" xfId="1" applyFont="1" applyFill="1" applyBorder="1" applyAlignment="1" applyProtection="1">
      <alignment horizontal="center"/>
      <protection locked="0"/>
    </xf>
    <xf numFmtId="43" fontId="10" fillId="6" borderId="70" xfId="1" applyFont="1" applyFill="1" applyBorder="1" applyAlignment="1" applyProtection="1">
      <alignment horizontal="center"/>
      <protection locked="0"/>
    </xf>
    <xf numFmtId="43" fontId="10" fillId="3" borderId="26" xfId="1" applyFont="1" applyFill="1" applyBorder="1" applyAlignment="1" applyProtection="1">
      <alignment horizontal="center"/>
    </xf>
    <xf numFmtId="43" fontId="10" fillId="6" borderId="3" xfId="1" applyFont="1" applyFill="1" applyBorder="1" applyAlignment="1" applyProtection="1">
      <alignment horizontal="center"/>
      <protection locked="0"/>
    </xf>
    <xf numFmtId="43" fontId="10" fillId="6" borderId="32" xfId="1" applyFont="1" applyFill="1" applyBorder="1" applyAlignment="1" applyProtection="1">
      <alignment horizontal="center"/>
      <protection locked="0"/>
    </xf>
    <xf numFmtId="43" fontId="10" fillId="6" borderId="16" xfId="1" applyFont="1" applyFill="1" applyBorder="1" applyAlignment="1" applyProtection="1">
      <alignment horizontal="center"/>
      <protection locked="0"/>
    </xf>
    <xf numFmtId="43" fontId="10" fillId="6" borderId="64" xfId="1" applyFont="1" applyFill="1" applyBorder="1" applyAlignment="1" applyProtection="1">
      <alignment horizontal="center"/>
      <protection locked="0"/>
    </xf>
    <xf numFmtId="0" fontId="10" fillId="0" borderId="16" xfId="0" applyFont="1" applyBorder="1" applyAlignment="1" applyProtection="1">
      <alignment horizontal="center"/>
      <protection locked="0"/>
    </xf>
    <xf numFmtId="43" fontId="10" fillId="6" borderId="22" xfId="1" applyFont="1" applyFill="1" applyBorder="1" applyAlignment="1" applyProtection="1">
      <alignment horizontal="right"/>
      <protection locked="0"/>
    </xf>
    <xf numFmtId="0" fontId="10" fillId="6" borderId="70" xfId="0" applyFont="1" applyFill="1" applyBorder="1" applyAlignment="1" applyProtection="1">
      <alignment horizontal="right"/>
      <protection locked="0"/>
    </xf>
    <xf numFmtId="0" fontId="10" fillId="6" borderId="25" xfId="0" applyFont="1" applyFill="1" applyBorder="1" applyAlignment="1" applyProtection="1">
      <alignment horizontal="right"/>
      <protection locked="0"/>
    </xf>
    <xf numFmtId="0" fontId="10" fillId="38" borderId="70" xfId="0" applyFont="1" applyFill="1" applyBorder="1" applyAlignment="1" applyProtection="1">
      <alignment horizontal="center"/>
      <protection locked="0"/>
    </xf>
    <xf numFmtId="43" fontId="10" fillId="38" borderId="22" xfId="1" applyFont="1" applyFill="1" applyBorder="1" applyAlignment="1" applyProtection="1">
      <alignment horizontal="center"/>
      <protection locked="0"/>
    </xf>
    <xf numFmtId="166" fontId="10" fillId="12" borderId="3" xfId="1" applyNumberFormat="1" applyFont="1" applyFill="1" applyBorder="1" applyProtection="1"/>
    <xf numFmtId="166" fontId="10" fillId="12" borderId="51" xfId="1" applyNumberFormat="1" applyFont="1" applyFill="1" applyBorder="1" applyProtection="1"/>
    <xf numFmtId="166" fontId="10" fillId="12" borderId="26" xfId="1" applyNumberFormat="1" applyFont="1" applyFill="1" applyBorder="1" applyProtection="1"/>
    <xf numFmtId="166" fontId="60" fillId="12" borderId="3" xfId="1" applyNumberFormat="1" applyFont="1" applyFill="1" applyBorder="1" applyProtection="1"/>
    <xf numFmtId="166" fontId="60" fillId="12" borderId="3" xfId="1" applyNumberFormat="1" applyFont="1" applyFill="1" applyBorder="1"/>
    <xf numFmtId="166" fontId="10" fillId="3" borderId="16" xfId="1" applyNumberFormat="1" applyFont="1" applyFill="1" applyBorder="1" applyProtection="1"/>
    <xf numFmtId="0" fontId="57" fillId="0" borderId="8" xfId="0" applyFont="1" applyBorder="1" applyAlignment="1" applyProtection="1">
      <alignment horizontal="center" vertical="center" wrapText="1"/>
    </xf>
    <xf numFmtId="0" fontId="57" fillId="0" borderId="9" xfId="0" applyFont="1" applyBorder="1" applyAlignment="1" applyProtection="1">
      <alignment horizontal="center" vertical="center" wrapText="1"/>
    </xf>
    <xf numFmtId="166" fontId="57" fillId="0" borderId="8" xfId="1" applyNumberFormat="1" applyFont="1" applyBorder="1" applyAlignment="1" applyProtection="1">
      <alignment horizontal="center" vertical="center" wrapText="1"/>
    </xf>
    <xf numFmtId="166" fontId="57" fillId="0" borderId="9" xfId="1" applyNumberFormat="1" applyFont="1" applyBorder="1" applyAlignment="1" applyProtection="1">
      <alignment horizontal="center" vertical="center" wrapText="1"/>
    </xf>
    <xf numFmtId="166" fontId="10" fillId="3" borderId="16" xfId="1" applyNumberFormat="1" applyFont="1" applyFill="1" applyBorder="1"/>
    <xf numFmtId="0" fontId="57" fillId="0" borderId="8" xfId="0" applyFont="1" applyBorder="1" applyAlignment="1">
      <alignment horizontal="center" vertical="center" wrapText="1"/>
    </xf>
    <xf numFmtId="166" fontId="69" fillId="6" borderId="32" xfId="1" applyNumberFormat="1" applyFont="1" applyFill="1" applyBorder="1" applyAlignment="1" applyProtection="1">
      <alignment vertical="center"/>
      <protection locked="0"/>
    </xf>
    <xf numFmtId="0" fontId="57" fillId="0" borderId="6" xfId="0" applyFont="1" applyBorder="1" applyAlignment="1" applyProtection="1">
      <alignment horizontal="center" vertical="center" wrapText="1"/>
    </xf>
    <xf numFmtId="0" fontId="57" fillId="0" borderId="0" xfId="0" applyFont="1" applyBorder="1" applyAlignment="1" applyProtection="1">
      <alignment horizontal="center" vertical="center" wrapText="1"/>
    </xf>
    <xf numFmtId="166" fontId="10" fillId="6" borderId="32" xfId="1" applyNumberFormat="1" applyFont="1" applyFill="1" applyBorder="1" applyProtection="1">
      <protection locked="0"/>
    </xf>
    <xf numFmtId="166" fontId="57" fillId="0" borderId="6" xfId="1" applyNumberFormat="1" applyFont="1" applyBorder="1" applyAlignment="1" applyProtection="1">
      <alignment horizontal="center" vertical="center" wrapText="1"/>
    </xf>
    <xf numFmtId="166" fontId="57" fillId="0" borderId="0" xfId="1" applyNumberFormat="1" applyFont="1" applyBorder="1" applyAlignment="1" applyProtection="1">
      <alignment horizontal="center" vertical="center" wrapText="1"/>
    </xf>
    <xf numFmtId="0" fontId="57" fillId="0" borderId="6" xfId="0" applyFont="1" applyBorder="1" applyAlignment="1">
      <alignment horizontal="center" vertical="center" wrapText="1"/>
    </xf>
    <xf numFmtId="0" fontId="57" fillId="0" borderId="78" xfId="0" applyFont="1" applyBorder="1" applyAlignment="1" applyProtection="1">
      <alignment horizontal="center" vertical="center" wrapText="1"/>
    </xf>
    <xf numFmtId="0" fontId="57" fillId="0" borderId="65" xfId="0" applyFont="1" applyBorder="1" applyAlignment="1" applyProtection="1">
      <alignment horizontal="center" vertical="center" wrapText="1"/>
    </xf>
    <xf numFmtId="166" fontId="57" fillId="0" borderId="78" xfId="1" applyNumberFormat="1" applyFont="1" applyBorder="1" applyAlignment="1" applyProtection="1">
      <alignment horizontal="center" vertical="center" wrapText="1"/>
    </xf>
    <xf numFmtId="166" fontId="57" fillId="0" borderId="65" xfId="1" applyNumberFormat="1" applyFont="1" applyBorder="1" applyAlignment="1" applyProtection="1">
      <alignment horizontal="center" vertical="center" wrapText="1"/>
    </xf>
    <xf numFmtId="0" fontId="57" fillId="0" borderId="78" xfId="0" applyFont="1" applyBorder="1" applyAlignment="1">
      <alignment horizontal="center" vertical="center" wrapText="1"/>
    </xf>
    <xf numFmtId="0" fontId="57" fillId="0" borderId="65" xfId="0" applyFont="1" applyBorder="1" applyAlignment="1">
      <alignment horizontal="center" vertical="center" wrapText="1"/>
    </xf>
    <xf numFmtId="166" fontId="10" fillId="3" borderId="27" xfId="1" applyNumberFormat="1" applyFont="1" applyFill="1" applyBorder="1" applyProtection="1"/>
    <xf numFmtId="166" fontId="10" fillId="6" borderId="15" xfId="1" applyNumberFormat="1" applyFont="1" applyFill="1" applyBorder="1" applyProtection="1">
      <protection locked="0"/>
    </xf>
    <xf numFmtId="166" fontId="10" fillId="6" borderId="1" xfId="1" applyNumberFormat="1" applyFont="1" applyFill="1" applyBorder="1" applyProtection="1">
      <protection locked="0"/>
    </xf>
    <xf numFmtId="166" fontId="10" fillId="3" borderId="27" xfId="1" applyNumberFormat="1" applyFont="1" applyFill="1" applyBorder="1"/>
    <xf numFmtId="166" fontId="10" fillId="3" borderId="28" xfId="1" applyNumberFormat="1" applyFont="1" applyFill="1" applyBorder="1" applyProtection="1"/>
    <xf numFmtId="166" fontId="10" fillId="6" borderId="4" xfId="1" applyNumberFormat="1" applyFont="1" applyFill="1" applyBorder="1" applyProtection="1">
      <protection locked="0"/>
    </xf>
    <xf numFmtId="166" fontId="10" fillId="6" borderId="17" xfId="1" applyNumberFormat="1" applyFont="1" applyFill="1" applyBorder="1" applyProtection="1">
      <protection locked="0"/>
    </xf>
    <xf numFmtId="166" fontId="10" fillId="3" borderId="28" xfId="1" applyNumberFormat="1" applyFont="1" applyFill="1" applyBorder="1"/>
    <xf numFmtId="166" fontId="60" fillId="3" borderId="32" xfId="1" applyNumberFormat="1" applyFont="1" applyFill="1" applyBorder="1" applyProtection="1"/>
    <xf numFmtId="166" fontId="10" fillId="6" borderId="39" xfId="1" applyNumberFormat="1" applyFont="1" applyFill="1" applyBorder="1" applyAlignment="1" applyProtection="1">
      <alignment horizontal="right"/>
      <protection locked="0"/>
    </xf>
    <xf numFmtId="166" fontId="10" fillId="6" borderId="14" xfId="1" applyNumberFormat="1" applyFont="1" applyFill="1" applyBorder="1" applyAlignment="1" applyProtection="1">
      <alignment horizontal="right"/>
      <protection locked="0"/>
    </xf>
    <xf numFmtId="166" fontId="60" fillId="3" borderId="32" xfId="1" applyNumberFormat="1" applyFont="1" applyFill="1" applyBorder="1"/>
    <xf numFmtId="166" fontId="10" fillId="6" borderId="5" xfId="1" applyNumberFormat="1" applyFont="1" applyFill="1" applyBorder="1" applyProtection="1">
      <protection locked="0"/>
    </xf>
    <xf numFmtId="166" fontId="10" fillId="6" borderId="34" xfId="1" applyNumberFormat="1" applyFont="1" applyFill="1" applyBorder="1" applyProtection="1">
      <protection locked="0"/>
    </xf>
    <xf numFmtId="166" fontId="10" fillId="6" borderId="0" xfId="1" applyNumberFormat="1" applyFont="1" applyFill="1" applyProtection="1"/>
    <xf numFmtId="166" fontId="10" fillId="6" borderId="0" xfId="1" applyNumberFormat="1" applyFont="1" applyFill="1" applyBorder="1" applyProtection="1"/>
    <xf numFmtId="0" fontId="10" fillId="6" borderId="0" xfId="0" applyFont="1" applyFill="1" applyProtection="1"/>
    <xf numFmtId="0" fontId="10" fillId="6" borderId="0" xfId="0" applyFont="1" applyFill="1" applyBorder="1" applyProtection="1"/>
    <xf numFmtId="0" fontId="10" fillId="6" borderId="0" xfId="0" applyFont="1" applyFill="1"/>
    <xf numFmtId="166" fontId="60" fillId="3" borderId="3" xfId="1" applyNumberFormat="1" applyFont="1" applyFill="1" applyBorder="1" applyAlignment="1" applyProtection="1">
      <alignment horizontal="right"/>
    </xf>
    <xf numFmtId="166" fontId="60" fillId="3" borderId="3" xfId="1" applyNumberFormat="1" applyFont="1" applyFill="1" applyBorder="1" applyAlignment="1">
      <alignment horizontal="right"/>
    </xf>
    <xf numFmtId="166" fontId="10" fillId="6" borderId="16" xfId="1" applyNumberFormat="1" applyFont="1" applyFill="1" applyBorder="1" applyAlignment="1" applyProtection="1">
      <alignment horizontal="right"/>
      <protection locked="0"/>
    </xf>
    <xf numFmtId="166" fontId="10" fillId="6" borderId="5" xfId="1" applyNumberFormat="1" applyFont="1" applyFill="1" applyBorder="1" applyAlignment="1" applyProtection="1">
      <alignment horizontal="right"/>
      <protection locked="0"/>
    </xf>
    <xf numFmtId="166" fontId="10" fillId="6" borderId="77" xfId="1" applyNumberFormat="1" applyFont="1" applyFill="1" applyBorder="1" applyAlignment="1" applyProtection="1">
      <alignment horizontal="right"/>
      <protection locked="0"/>
    </xf>
    <xf numFmtId="0" fontId="10" fillId="6" borderId="77" xfId="0" applyFont="1" applyFill="1" applyBorder="1" applyAlignment="1" applyProtection="1">
      <alignment horizontal="right"/>
      <protection locked="0"/>
    </xf>
    <xf numFmtId="0" fontId="70" fillId="0" borderId="6" xfId="0" applyFont="1" applyBorder="1" applyAlignment="1">
      <alignment horizontal="center" vertical="center" wrapText="1"/>
    </xf>
    <xf numFmtId="0" fontId="70" fillId="0" borderId="0" xfId="0" applyFont="1" applyAlignment="1">
      <alignment horizontal="center" vertical="center" wrapText="1"/>
    </xf>
    <xf numFmtId="43" fontId="10" fillId="6" borderId="5" xfId="1" applyFont="1" applyFill="1" applyBorder="1" applyProtection="1">
      <protection locked="0"/>
    </xf>
    <xf numFmtId="166" fontId="69" fillId="6" borderId="32" xfId="1" applyNumberFormat="1" applyFont="1" applyFill="1" applyBorder="1" applyAlignment="1" applyProtection="1">
      <alignment horizontal="center" vertical="center"/>
      <protection locked="0"/>
    </xf>
    <xf numFmtId="43" fontId="10" fillId="11" borderId="32" xfId="1" applyFont="1" applyFill="1" applyBorder="1" applyAlignment="1" applyProtection="1">
      <alignment horizontal="center" vertical="center"/>
    </xf>
    <xf numFmtId="43" fontId="10" fillId="6" borderId="32" xfId="1" applyFont="1" applyFill="1" applyBorder="1" applyAlignment="1" applyProtection="1">
      <alignment horizontal="center" vertical="center"/>
      <protection locked="0"/>
    </xf>
    <xf numFmtId="43" fontId="10" fillId="6" borderId="64" xfId="1" applyFont="1" applyFill="1" applyBorder="1" applyAlignment="1" applyProtection="1">
      <alignment horizontal="center" vertical="center"/>
      <protection locked="0"/>
    </xf>
    <xf numFmtId="43" fontId="10" fillId="6" borderId="34" xfId="1" applyFont="1" applyFill="1" applyBorder="1" applyAlignment="1" applyProtection="1">
      <alignment horizontal="center"/>
      <protection locked="0"/>
    </xf>
    <xf numFmtId="43" fontId="10" fillId="6" borderId="5" xfId="1" applyFont="1" applyFill="1" applyBorder="1" applyAlignment="1" applyProtection="1">
      <alignment horizontal="center"/>
      <protection locked="0"/>
    </xf>
    <xf numFmtId="43" fontId="60" fillId="3" borderId="26" xfId="1" applyFont="1" applyFill="1" applyBorder="1" applyAlignment="1" applyProtection="1">
      <alignment horizontal="center" vertical="center"/>
    </xf>
    <xf numFmtId="0" fontId="1" fillId="3" borderId="27" xfId="0" applyFont="1" applyFill="1" applyBorder="1" applyAlignment="1">
      <alignment horizontal="left" wrapText="1"/>
    </xf>
    <xf numFmtId="0" fontId="1" fillId="3" borderId="28" xfId="0" applyFont="1" applyFill="1" applyBorder="1" applyAlignment="1">
      <alignment horizontal="left" wrapText="1"/>
    </xf>
    <xf numFmtId="0" fontId="4" fillId="15" borderId="74" xfId="0" applyFont="1" applyFill="1" applyBorder="1" applyAlignment="1">
      <alignment wrapText="1"/>
    </xf>
    <xf numFmtId="0" fontId="1" fillId="15" borderId="27" xfId="0" applyFont="1" applyFill="1" applyBorder="1" applyAlignment="1">
      <alignment horizontal="left" vertical="center" wrapText="1" indent="2"/>
    </xf>
    <xf numFmtId="0" fontId="4" fillId="6" borderId="74" xfId="0" applyFont="1" applyFill="1" applyBorder="1" applyAlignment="1" applyProtection="1">
      <alignment horizontal="left" wrapText="1"/>
      <protection locked="0"/>
    </xf>
    <xf numFmtId="0" fontId="4" fillId="3" borderId="70" xfId="0" applyFont="1" applyFill="1" applyBorder="1" applyAlignment="1">
      <alignment vertical="center" wrapText="1"/>
    </xf>
    <xf numFmtId="0" fontId="8" fillId="11" borderId="54" xfId="0" applyFont="1" applyFill="1" applyBorder="1" applyAlignment="1">
      <alignment vertical="center" wrapText="1"/>
    </xf>
    <xf numFmtId="0" fontId="1" fillId="11" borderId="54" xfId="0" applyFont="1" applyFill="1" applyBorder="1" applyAlignment="1">
      <alignment horizontal="left" vertical="center" wrapText="1" indent="2"/>
    </xf>
    <xf numFmtId="0" fontId="1" fillId="11" borderId="27" xfId="0" applyFont="1" applyFill="1" applyBorder="1" applyAlignment="1">
      <alignment horizontal="left" vertical="center" wrapText="1" indent="2"/>
    </xf>
    <xf numFmtId="0" fontId="1" fillId="11" borderId="28" xfId="0" applyFont="1" applyFill="1" applyBorder="1" applyAlignment="1">
      <alignment horizontal="left" vertical="center" wrapText="1" indent="2"/>
    </xf>
    <xf numFmtId="0" fontId="1" fillId="15" borderId="70" xfId="0" applyFont="1" applyFill="1" applyBorder="1" applyAlignment="1">
      <alignment wrapText="1"/>
    </xf>
    <xf numFmtId="0" fontId="1" fillId="15" borderId="74" xfId="0" applyFont="1" applyFill="1" applyBorder="1" applyAlignment="1">
      <alignment wrapText="1"/>
    </xf>
    <xf numFmtId="0" fontId="4" fillId="3" borderId="70" xfId="0" applyFont="1" applyFill="1" applyBorder="1" applyAlignment="1">
      <alignment wrapText="1"/>
    </xf>
    <xf numFmtId="0" fontId="4" fillId="15" borderId="66" xfId="0" applyFont="1" applyFill="1" applyBorder="1" applyAlignment="1">
      <alignment wrapText="1"/>
    </xf>
    <xf numFmtId="0" fontId="0" fillId="15" borderId="27" xfId="0" applyFill="1" applyBorder="1"/>
    <xf numFmtId="0" fontId="0" fillId="15" borderId="28" xfId="0" applyFill="1" applyBorder="1"/>
    <xf numFmtId="166" fontId="4" fillId="10" borderId="9" xfId="0" applyNumberFormat="1" applyFont="1" applyFill="1" applyBorder="1" applyAlignment="1">
      <alignment wrapText="1"/>
    </xf>
    <xf numFmtId="166" fontId="4" fillId="10" borderId="10" xfId="0" applyNumberFormat="1" applyFont="1" applyFill="1" applyBorder="1" applyAlignment="1">
      <alignment wrapText="1"/>
    </xf>
    <xf numFmtId="166" fontId="1" fillId="10" borderId="67" xfId="0" applyNumberFormat="1" applyFont="1" applyFill="1" applyBorder="1" applyAlignment="1">
      <alignment wrapText="1"/>
    </xf>
    <xf numFmtId="166" fontId="1" fillId="10" borderId="11" xfId="0" applyNumberFormat="1" applyFont="1" applyFill="1" applyBorder="1" applyAlignment="1">
      <alignment wrapText="1"/>
    </xf>
    <xf numFmtId="166" fontId="1" fillId="10" borderId="69" xfId="0" applyNumberFormat="1" applyFont="1" applyFill="1" applyBorder="1" applyAlignment="1">
      <alignment wrapText="1"/>
    </xf>
    <xf numFmtId="166" fontId="1" fillId="10" borderId="10" xfId="0" applyNumberFormat="1" applyFont="1" applyFill="1" applyBorder="1" applyAlignment="1">
      <alignment wrapText="1"/>
    </xf>
    <xf numFmtId="166" fontId="1" fillId="10" borderId="71" xfId="0" applyNumberFormat="1" applyFont="1" applyFill="1" applyBorder="1" applyAlignment="1">
      <alignment wrapText="1"/>
    </xf>
    <xf numFmtId="166" fontId="4" fillId="10" borderId="71" xfId="0" applyNumberFormat="1" applyFont="1" applyFill="1" applyBorder="1" applyAlignment="1">
      <alignment wrapText="1"/>
    </xf>
    <xf numFmtId="166" fontId="4" fillId="10" borderId="67" xfId="0" applyNumberFormat="1" applyFont="1" applyFill="1" applyBorder="1" applyAlignment="1">
      <alignment wrapText="1"/>
    </xf>
    <xf numFmtId="0" fontId="4" fillId="10" borderId="71" xfId="0" applyFont="1" applyFill="1" applyBorder="1" applyAlignment="1">
      <alignment wrapText="1"/>
    </xf>
    <xf numFmtId="0" fontId="0" fillId="10" borderId="67" xfId="0" applyFill="1" applyBorder="1"/>
    <xf numFmtId="0" fontId="0" fillId="10" borderId="68" xfId="0" applyFill="1" applyBorder="1"/>
    <xf numFmtId="49" fontId="32" fillId="9" borderId="54" xfId="0" applyNumberFormat="1" applyFont="1" applyFill="1" applyBorder="1" applyAlignment="1">
      <alignment horizontal="center"/>
    </xf>
    <xf numFmtId="0" fontId="32" fillId="9" borderId="22" xfId="0" applyFont="1" applyFill="1" applyBorder="1" applyAlignment="1">
      <alignment horizontal="center"/>
    </xf>
    <xf numFmtId="0" fontId="32" fillId="9" borderId="54" xfId="0" applyFont="1" applyFill="1" applyBorder="1" applyAlignment="1">
      <alignment horizontal="center"/>
    </xf>
    <xf numFmtId="0" fontId="71" fillId="10" borderId="10" xfId="0" applyFont="1" applyFill="1" applyBorder="1" applyAlignment="1">
      <alignment horizontal="center"/>
    </xf>
    <xf numFmtId="0" fontId="32" fillId="23" borderId="65" xfId="0" applyFont="1" applyFill="1" applyBorder="1" applyAlignment="1">
      <alignment horizontal="center"/>
    </xf>
    <xf numFmtId="0" fontId="32" fillId="9" borderId="22" xfId="0" applyFont="1" applyFill="1" applyBorder="1" applyAlignment="1">
      <alignment horizontal="center" wrapText="1"/>
    </xf>
    <xf numFmtId="0" fontId="32" fillId="9" borderId="32" xfId="0" applyFont="1" applyFill="1" applyBorder="1" applyAlignment="1">
      <alignment horizontal="center"/>
    </xf>
    <xf numFmtId="0" fontId="32" fillId="22" borderId="65" xfId="0" applyFont="1" applyFill="1" applyBorder="1" applyAlignment="1" applyProtection="1">
      <alignment horizontal="center"/>
    </xf>
    <xf numFmtId="0" fontId="32" fillId="9" borderId="22" xfId="0" applyFont="1" applyFill="1" applyBorder="1" applyAlignment="1" applyProtection="1">
      <alignment horizontal="center" wrapText="1"/>
    </xf>
    <xf numFmtId="0" fontId="32" fillId="9" borderId="32" xfId="0" applyFont="1" applyFill="1" applyBorder="1" applyAlignment="1" applyProtection="1">
      <alignment horizontal="center"/>
    </xf>
    <xf numFmtId="0" fontId="32" fillId="21" borderId="65" xfId="0" applyFont="1" applyFill="1" applyBorder="1" applyAlignment="1">
      <alignment horizontal="center"/>
    </xf>
    <xf numFmtId="0" fontId="32" fillId="27" borderId="65" xfId="0" applyFont="1" applyFill="1" applyBorder="1" applyAlignment="1" applyProtection="1">
      <alignment horizontal="center"/>
    </xf>
    <xf numFmtId="0" fontId="51" fillId="33" borderId="65" xfId="0" applyFont="1" applyFill="1" applyBorder="1" applyAlignment="1" applyProtection="1">
      <alignment horizontal="center" vertical="center" wrapText="1"/>
    </xf>
    <xf numFmtId="0" fontId="32" fillId="6" borderId="0" xfId="0" applyFont="1" applyFill="1" applyProtection="1">
      <protection locked="0"/>
    </xf>
    <xf numFmtId="0" fontId="32" fillId="0" borderId="0" xfId="0" applyFont="1" applyProtection="1">
      <protection locked="0"/>
    </xf>
    <xf numFmtId="166" fontId="1" fillId="38" borderId="1" xfId="1" applyNumberFormat="1" applyFont="1" applyFill="1" applyBorder="1" applyAlignment="1" applyProtection="1">
      <alignment wrapText="1"/>
    </xf>
    <xf numFmtId="166" fontId="4" fillId="10" borderId="29" xfId="0" applyNumberFormat="1" applyFont="1" applyFill="1" applyBorder="1" applyAlignment="1">
      <alignment wrapText="1"/>
    </xf>
    <xf numFmtId="166" fontId="4" fillId="10" borderId="14" xfId="0" applyNumberFormat="1" applyFont="1" applyFill="1" applyBorder="1" applyAlignment="1">
      <alignment wrapText="1"/>
    </xf>
    <xf numFmtId="43" fontId="1" fillId="6" borderId="35" xfId="1" applyFont="1" applyFill="1" applyBorder="1" applyAlignment="1" applyProtection="1">
      <alignment horizontal="center" vertical="center" wrapText="1"/>
      <protection locked="0"/>
    </xf>
    <xf numFmtId="43" fontId="1" fillId="6" borderId="1" xfId="1" applyFont="1" applyFill="1" applyBorder="1" applyAlignment="1" applyProtection="1">
      <alignment horizontal="center" vertical="center" wrapText="1"/>
      <protection locked="0"/>
    </xf>
    <xf numFmtId="166" fontId="57" fillId="6" borderId="8" xfId="1" applyNumberFormat="1" applyFont="1" applyFill="1" applyBorder="1" applyAlignment="1" applyProtection="1">
      <alignment horizontal="center" vertical="center" wrapText="1"/>
    </xf>
    <xf numFmtId="166" fontId="57" fillId="6" borderId="9" xfId="1" applyNumberFormat="1" applyFont="1" applyFill="1" applyBorder="1" applyAlignment="1" applyProtection="1">
      <alignment horizontal="center" vertical="center" wrapText="1"/>
    </xf>
    <xf numFmtId="166" fontId="57" fillId="6" borderId="6" xfId="1" applyNumberFormat="1" applyFont="1" applyFill="1" applyBorder="1" applyAlignment="1" applyProtection="1">
      <alignment horizontal="center" vertical="center" wrapText="1"/>
    </xf>
    <xf numFmtId="166" fontId="57" fillId="6" borderId="0" xfId="1" applyNumberFormat="1" applyFont="1" applyFill="1" applyBorder="1" applyAlignment="1" applyProtection="1">
      <alignment horizontal="center" vertical="center" wrapText="1"/>
    </xf>
    <xf numFmtId="0" fontId="1" fillId="6" borderId="66" xfId="0" applyFont="1" applyFill="1" applyBorder="1" applyAlignment="1" applyProtection="1">
      <alignment wrapText="1"/>
      <protection locked="0"/>
    </xf>
    <xf numFmtId="0" fontId="1" fillId="6" borderId="27" xfId="0" applyFont="1" applyFill="1" applyBorder="1" applyAlignment="1" applyProtection="1">
      <alignment wrapText="1"/>
      <protection locked="0"/>
    </xf>
    <xf numFmtId="0" fontId="1" fillId="6" borderId="28" xfId="0" applyFont="1" applyFill="1" applyBorder="1" applyAlignment="1" applyProtection="1">
      <alignment wrapText="1"/>
      <protection locked="0"/>
    </xf>
    <xf numFmtId="0" fontId="1" fillId="3" borderId="70" xfId="0" applyFont="1" applyFill="1" applyBorder="1" applyAlignment="1">
      <alignment vertical="center" wrapText="1"/>
    </xf>
    <xf numFmtId="0" fontId="1" fillId="15" borderId="104" xfId="0" applyFont="1" applyFill="1" applyBorder="1" applyAlignment="1">
      <alignment wrapText="1"/>
    </xf>
    <xf numFmtId="166" fontId="2" fillId="6" borderId="38" xfId="1" applyNumberFormat="1" applyFont="1" applyFill="1" applyBorder="1"/>
    <xf numFmtId="166" fontId="2" fillId="6" borderId="35" xfId="1" applyNumberFormat="1" applyFont="1" applyFill="1" applyBorder="1"/>
    <xf numFmtId="166" fontId="2" fillId="6" borderId="41" xfId="1" applyNumberFormat="1" applyFont="1" applyFill="1" applyBorder="1"/>
    <xf numFmtId="43" fontId="2" fillId="6" borderId="76" xfId="1" applyFont="1" applyFill="1" applyBorder="1" applyProtection="1"/>
    <xf numFmtId="166" fontId="2" fillId="10" borderId="71" xfId="1" applyNumberFormat="1" applyFont="1" applyFill="1" applyBorder="1" applyAlignment="1" applyProtection="1">
      <alignment wrapText="1"/>
      <protection locked="0"/>
    </xf>
    <xf numFmtId="166" fontId="2" fillId="10" borderId="67" xfId="1" applyNumberFormat="1" applyFont="1" applyFill="1" applyBorder="1" applyAlignment="1" applyProtection="1">
      <alignment wrapText="1"/>
      <protection locked="0"/>
    </xf>
    <xf numFmtId="43" fontId="2" fillId="6" borderId="51" xfId="1" applyFont="1" applyFill="1" applyBorder="1" applyAlignment="1" applyProtection="1">
      <alignment horizontal="center"/>
    </xf>
    <xf numFmtId="43" fontId="2" fillId="38" borderId="46" xfId="1" applyFont="1" applyFill="1" applyBorder="1" applyProtection="1"/>
    <xf numFmtId="43" fontId="0" fillId="38" borderId="100" xfId="1" applyFont="1" applyFill="1" applyBorder="1" applyProtection="1">
      <protection locked="0"/>
    </xf>
    <xf numFmtId="43" fontId="0" fillId="38" borderId="13" xfId="1" applyFont="1" applyFill="1" applyBorder="1" applyProtection="1">
      <protection locked="0"/>
    </xf>
    <xf numFmtId="0" fontId="0" fillId="38" borderId="2" xfId="0" applyFill="1" applyBorder="1" applyProtection="1">
      <protection locked="0"/>
    </xf>
    <xf numFmtId="0" fontId="0" fillId="38" borderId="3" xfId="0" applyFill="1" applyBorder="1" applyProtection="1">
      <protection locked="0"/>
    </xf>
    <xf numFmtId="0" fontId="0" fillId="38" borderId="15" xfId="0" applyFill="1" applyBorder="1" applyProtection="1">
      <protection locked="0"/>
    </xf>
    <xf numFmtId="0" fontId="0" fillId="38" borderId="16" xfId="0" applyFill="1" applyBorder="1" applyProtection="1">
      <protection locked="0"/>
    </xf>
    <xf numFmtId="0" fontId="0" fillId="38" borderId="4" xfId="0" applyFill="1" applyBorder="1" applyProtection="1">
      <protection locked="0"/>
    </xf>
    <xf numFmtId="0" fontId="0" fillId="38" borderId="5" xfId="0" applyFill="1" applyBorder="1" applyProtection="1">
      <protection locked="0"/>
    </xf>
    <xf numFmtId="43" fontId="63" fillId="38" borderId="46" xfId="1" applyFont="1" applyFill="1" applyBorder="1" applyProtection="1"/>
    <xf numFmtId="43" fontId="44" fillId="38" borderId="100" xfId="1" applyFont="1" applyFill="1" applyBorder="1" applyProtection="1">
      <protection locked="0"/>
    </xf>
    <xf numFmtId="0" fontId="0" fillId="38" borderId="0" xfId="0" applyFill="1" applyProtection="1">
      <protection locked="0"/>
    </xf>
    <xf numFmtId="0" fontId="72" fillId="6" borderId="0" xfId="0" applyFont="1" applyFill="1" applyAlignment="1" applyProtection="1">
      <alignment horizontal="left" vertical="center" wrapText="1"/>
      <protection locked="0"/>
    </xf>
    <xf numFmtId="166" fontId="2" fillId="6" borderId="14" xfId="1" applyNumberFormat="1" applyFont="1" applyFill="1" applyBorder="1" applyProtection="1"/>
    <xf numFmtId="166" fontId="2" fillId="6" borderId="1" xfId="1" applyNumberFormat="1" applyFont="1" applyFill="1" applyBorder="1" applyProtection="1"/>
    <xf numFmtId="166" fontId="2" fillId="6" borderId="17" xfId="1" applyNumberFormat="1" applyFont="1" applyFill="1" applyBorder="1" applyProtection="1"/>
    <xf numFmtId="166" fontId="2" fillId="6" borderId="46" xfId="1" applyNumberFormat="1" applyFont="1" applyFill="1" applyBorder="1" applyProtection="1"/>
    <xf numFmtId="166" fontId="10" fillId="12" borderId="51" xfId="1" applyNumberFormat="1" applyFont="1" applyFill="1" applyBorder="1"/>
    <xf numFmtId="166" fontId="10" fillId="12" borderId="26" xfId="1" applyNumberFormat="1" applyFont="1" applyFill="1" applyBorder="1"/>
    <xf numFmtId="0" fontId="4" fillId="10" borderId="1" xfId="0" applyFont="1" applyFill="1" applyBorder="1" applyAlignment="1">
      <alignment horizontal="center" wrapText="1"/>
    </xf>
    <xf numFmtId="166" fontId="4" fillId="10" borderId="10" xfId="1" applyNumberFormat="1" applyFont="1" applyFill="1" applyBorder="1" applyAlignment="1" applyProtection="1">
      <alignment wrapText="1"/>
      <protection locked="0"/>
    </xf>
    <xf numFmtId="166" fontId="4" fillId="10" borderId="101" xfId="1" applyNumberFormat="1" applyFont="1" applyFill="1" applyBorder="1" applyAlignment="1" applyProtection="1">
      <alignment wrapText="1"/>
      <protection locked="0"/>
    </xf>
    <xf numFmtId="166" fontId="4" fillId="10" borderId="68" xfId="1" applyNumberFormat="1" applyFont="1" applyFill="1" applyBorder="1" applyAlignment="1" applyProtection="1">
      <alignment wrapText="1"/>
      <protection locked="0"/>
    </xf>
    <xf numFmtId="166" fontId="4" fillId="10" borderId="11" xfId="1" applyNumberFormat="1" applyFont="1" applyFill="1" applyBorder="1" applyAlignment="1" applyProtection="1">
      <alignment wrapText="1"/>
      <protection locked="0"/>
    </xf>
    <xf numFmtId="43" fontId="4" fillId="10" borderId="10" xfId="1" applyNumberFormat="1" applyFont="1" applyFill="1" applyBorder="1" applyAlignment="1" applyProtection="1">
      <alignment wrapText="1"/>
      <protection locked="0"/>
    </xf>
    <xf numFmtId="43" fontId="48" fillId="10" borderId="10" xfId="1" applyNumberFormat="1" applyFont="1" applyFill="1" applyBorder="1" applyAlignment="1" applyProtection="1">
      <alignment wrapText="1"/>
      <protection locked="0"/>
    </xf>
    <xf numFmtId="43" fontId="48" fillId="10" borderId="101" xfId="1" applyNumberFormat="1" applyFont="1" applyFill="1" applyBorder="1" applyAlignment="1" applyProtection="1">
      <alignment wrapText="1"/>
      <protection locked="0"/>
    </xf>
    <xf numFmtId="43" fontId="4" fillId="10" borderId="1" xfId="1" applyNumberFormat="1" applyFont="1" applyFill="1" applyBorder="1" applyAlignment="1" applyProtection="1">
      <alignment wrapText="1"/>
      <protection locked="0"/>
    </xf>
    <xf numFmtId="166" fontId="4" fillId="28" borderId="0" xfId="1" applyNumberFormat="1" applyFont="1" applyFill="1" applyAlignment="1">
      <alignment horizontal="center"/>
    </xf>
    <xf numFmtId="166" fontId="1" fillId="28" borderId="0" xfId="1" applyNumberFormat="1" applyFont="1" applyFill="1" applyAlignment="1">
      <alignment horizontal="center"/>
    </xf>
    <xf numFmtId="0" fontId="4" fillId="28" borderId="0" xfId="0" applyFont="1" applyFill="1" applyAlignment="1">
      <alignment horizontal="center"/>
    </xf>
  </cellXfs>
  <cellStyles count="5">
    <cellStyle name="Millares" xfId="1" builtinId="3"/>
    <cellStyle name="Millares 2" xfId="3"/>
    <cellStyle name="Normal" xfId="0" builtinId="0"/>
    <cellStyle name="Porcentaje" xfId="2" builtinId="5"/>
    <cellStyle name="Porcentaje 2" xfId="4"/>
  </cellStyles>
  <dxfs count="90">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rgb="FFFFFFFF"/>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
      <fill>
        <patternFill>
          <bgColor rgb="FFE60000"/>
        </patternFill>
      </fill>
    </dxf>
    <dxf>
      <font>
        <color theme="0"/>
      </font>
      <fill>
        <patternFill patternType="none">
          <bgColor auto="1"/>
        </patternFill>
      </fill>
    </dxf>
  </dxfs>
  <tableStyles count="0" defaultTableStyle="TableStyleMedium2" defaultPivotStyle="PivotStyleLight16"/>
  <colors>
    <mruColors>
      <color rgb="FFFFFF99"/>
      <color rgb="FFF60000"/>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RESUMEN!$A$12</c:f>
              <c:strCache>
                <c:ptCount val="1"/>
                <c:pt idx="0">
                  <c:v>LÍNEAS TELEFÓNICAS TOTALES</c:v>
                </c:pt>
              </c:strCache>
            </c:strRef>
          </c:tx>
          <c:spPr>
            <a:solidFill>
              <a:schemeClr val="accent1"/>
            </a:solidFill>
            <a:ln>
              <a:noFill/>
            </a:ln>
            <a:effectLst/>
          </c:spPr>
          <c:invertIfNegative val="0"/>
          <c:dPt>
            <c:idx val="0"/>
            <c:invertIfNegative val="0"/>
            <c:bubble3D val="0"/>
            <c:spPr>
              <a:solidFill>
                <a:srgbClr val="002060"/>
              </a:solidFill>
              <a:ln>
                <a:noFill/>
              </a:ln>
              <a:effectLst/>
            </c:spPr>
          </c:dPt>
          <c:dPt>
            <c:idx val="1"/>
            <c:invertIfNegative val="0"/>
            <c:bubble3D val="0"/>
            <c:spPr>
              <a:solidFill>
                <a:srgbClr val="C00000"/>
              </a:solidFill>
              <a:ln>
                <a:noFill/>
              </a:ln>
              <a:effectLst/>
            </c:spPr>
          </c:dPt>
          <c:dPt>
            <c:idx val="2"/>
            <c:invertIfNegative val="0"/>
            <c:bubble3D val="0"/>
            <c:spPr>
              <a:solidFill>
                <a:srgbClr val="002060"/>
              </a:solidFill>
              <a:ln>
                <a:noFill/>
              </a:ln>
              <a:effectLst/>
            </c:spPr>
          </c:dPt>
          <c:dPt>
            <c:idx val="3"/>
            <c:invertIfNegative val="0"/>
            <c:bubble3D val="0"/>
            <c:spPr>
              <a:solidFill>
                <a:srgbClr val="C00000"/>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RESUMEN!$B$11:$F$11</c:f>
              <c:numCache>
                <c:formatCode>[$-C0A]mmm\-yy;@</c:formatCode>
                <c:ptCount val="4"/>
                <c:pt idx="0">
                  <c:v>44531</c:v>
                </c:pt>
                <c:pt idx="1">
                  <c:v>44562</c:v>
                </c:pt>
                <c:pt idx="2">
                  <c:v>44593</c:v>
                </c:pt>
                <c:pt idx="3">
                  <c:v>44621</c:v>
                </c:pt>
              </c:numCache>
            </c:numRef>
          </c:cat>
          <c:val>
            <c:numRef>
              <c:f>RESUMEN!$B$12:$F$12</c:f>
              <c:numCache>
                <c:formatCode>_(* #,##0_);_(* \(#,##0\);_(* "-"??_);_(@_)</c:formatCode>
                <c:ptCount val="4"/>
                <c:pt idx="0">
                  <c:v>10890021.005032536</c:v>
                </c:pt>
                <c:pt idx="1">
                  <c:v>11147096.006864496</c:v>
                </c:pt>
                <c:pt idx="2">
                  <c:v>11180794.006153617</c:v>
                </c:pt>
                <c:pt idx="3">
                  <c:v>11265936.998484785</c:v>
                </c:pt>
              </c:numCache>
            </c:numRef>
          </c:val>
        </c:ser>
        <c:dLbls>
          <c:showLegendKey val="0"/>
          <c:showVal val="0"/>
          <c:showCatName val="0"/>
          <c:showSerName val="0"/>
          <c:showPercent val="0"/>
          <c:showBubbleSize val="0"/>
        </c:dLbls>
        <c:gapWidth val="219"/>
        <c:overlap val="-27"/>
        <c:axId val="37392920"/>
        <c:axId val="37387824"/>
      </c:barChart>
      <c:dateAx>
        <c:axId val="37392920"/>
        <c:scaling>
          <c:orientation val="minMax"/>
        </c:scaling>
        <c:delete val="0"/>
        <c:axPos val="b"/>
        <c:numFmt formatCode="[$-C0A]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sng" strike="noStrike" kern="1200" baseline="0">
                <a:solidFill>
                  <a:schemeClr val="tx1">
                    <a:lumMod val="65000"/>
                    <a:lumOff val="35000"/>
                  </a:schemeClr>
                </a:solidFill>
                <a:latin typeface="+mn-lt"/>
                <a:ea typeface="+mn-ea"/>
                <a:cs typeface="+mn-cs"/>
              </a:defRPr>
            </a:pPr>
            <a:endParaRPr lang="en-US"/>
          </a:p>
        </c:txPr>
        <c:crossAx val="37387824"/>
        <c:crosses val="autoZero"/>
        <c:auto val="1"/>
        <c:lblOffset val="100"/>
        <c:baseTimeUnit val="months"/>
      </c:dateAx>
      <c:valAx>
        <c:axId val="3738782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92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LÍNEAS TELEFÓNICAS</a:t>
            </a:r>
            <a:r>
              <a:rPr lang="en-US" sz="1200" b="1" baseline="0"/>
              <a:t> FIJA Y MÓVIL </a:t>
            </a:r>
            <a:endParaRPr lang="en-US" sz="1200" b="1"/>
          </a:p>
        </c:rich>
      </c:tx>
      <c:layout>
        <c:manualLayout>
          <c:xMode val="edge"/>
          <c:yMode val="edge"/>
          <c:x val="0.18723483666737134"/>
          <c:y val="2.199294290879281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127668316823425"/>
          <c:y val="0.1402772488355572"/>
          <c:w val="0.78542782325884475"/>
          <c:h val="0.65779334713666859"/>
        </c:manualLayout>
      </c:layout>
      <c:barChart>
        <c:barDir val="col"/>
        <c:grouping val="stacked"/>
        <c:varyColors val="0"/>
        <c:ser>
          <c:idx val="0"/>
          <c:order val="0"/>
          <c:tx>
            <c:strRef>
              <c:f>RESUMEN!$A$14</c:f>
              <c:strCache>
                <c:ptCount val="1"/>
                <c:pt idx="0">
                  <c:v>TELEFONÍA MÓVIL</c:v>
                </c:pt>
              </c:strCache>
            </c:strRef>
          </c:tx>
          <c:spPr>
            <a:solidFill>
              <a:srgbClr val="002060"/>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RESUMEN!$B$14:$F$14</c:f>
              <c:numCache>
                <c:formatCode>_(* #,##0_);_(* \(#,##0\);_(* "-"??_);_(@_)</c:formatCode>
                <c:ptCount val="4"/>
                <c:pt idx="0">
                  <c:v>9735351.0050325356</c:v>
                </c:pt>
                <c:pt idx="1">
                  <c:v>9999192.0068644956</c:v>
                </c:pt>
                <c:pt idx="2">
                  <c:v>10034219.006153617</c:v>
                </c:pt>
                <c:pt idx="3">
                  <c:v>10119959.998484785</c:v>
                </c:pt>
              </c:numCache>
            </c:numRef>
          </c:val>
        </c:ser>
        <c:ser>
          <c:idx val="1"/>
          <c:order val="1"/>
          <c:tx>
            <c:strRef>
              <c:f>RESUMEN!$A$16</c:f>
              <c:strCache>
                <c:ptCount val="1"/>
                <c:pt idx="0">
                  <c:v>TELEFONÍA FIJA</c:v>
                </c:pt>
              </c:strCache>
            </c:strRef>
          </c:tx>
          <c:spPr>
            <a:solidFill>
              <a:srgbClr val="C00000"/>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RESUMEN!$B$16:$F$16</c:f>
              <c:numCache>
                <c:formatCode>_(* #,##0_);_(* \(#,##0\);_(* "-"??_);_(@_)</c:formatCode>
                <c:ptCount val="4"/>
                <c:pt idx="0">
                  <c:v>1154670</c:v>
                </c:pt>
                <c:pt idx="1">
                  <c:v>1147904</c:v>
                </c:pt>
                <c:pt idx="2">
                  <c:v>1146575</c:v>
                </c:pt>
                <c:pt idx="3">
                  <c:v>1145977</c:v>
                </c:pt>
              </c:numCache>
            </c:numRef>
          </c:val>
        </c:ser>
        <c:ser>
          <c:idx val="2"/>
          <c:order val="2"/>
          <c:spPr>
            <a:solidFill>
              <a:schemeClr val="bg1"/>
            </a:solidFill>
            <a:ln>
              <a:noFill/>
            </a:ln>
            <a:effectLst/>
          </c:spPr>
          <c:invertIfNegative val="0"/>
          <c:dLbls>
            <c:dLbl>
              <c:idx val="0"/>
              <c:layout>
                <c:manualLayout>
                  <c:x val="-3.0268630520837608E-3"/>
                  <c:y val="0.55937301013835106"/>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0268630520837885E-3"/>
                  <c:y val="0.6172391836009391"/>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0.62206136472282136"/>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1098369648327116E-16"/>
                  <c:y val="0.6413500892103509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bg1">
                          <a:alpha val="0"/>
                        </a:schemeClr>
                      </a:solidFill>
                      <a:round/>
                    </a:ln>
                    <a:effectLst/>
                  </c:spPr>
                </c15:leaderLines>
              </c:ext>
            </c:extLst>
          </c:dLbls>
          <c:val>
            <c:numRef>
              <c:f>RESUMEN!$C$11:$F$11</c:f>
              <c:numCache>
                <c:formatCode>[$-C0A]mmm\-yy;@</c:formatCode>
                <c:ptCount val="4"/>
                <c:pt idx="0">
                  <c:v>44531</c:v>
                </c:pt>
                <c:pt idx="1">
                  <c:v>44562</c:v>
                </c:pt>
                <c:pt idx="2">
                  <c:v>44593</c:v>
                </c:pt>
                <c:pt idx="3">
                  <c:v>44621</c:v>
                </c:pt>
              </c:numCache>
            </c:numRef>
          </c:val>
        </c:ser>
        <c:dLbls>
          <c:dLblPos val="ctr"/>
          <c:showLegendKey val="0"/>
          <c:showVal val="1"/>
          <c:showCatName val="0"/>
          <c:showSerName val="0"/>
          <c:showPercent val="0"/>
          <c:showBubbleSize val="0"/>
        </c:dLbls>
        <c:gapWidth val="150"/>
        <c:overlap val="100"/>
        <c:axId val="37392528"/>
        <c:axId val="37390960"/>
      </c:barChart>
      <c:catAx>
        <c:axId val="37392528"/>
        <c:scaling>
          <c:orientation val="minMax"/>
        </c:scaling>
        <c:delete val="1"/>
        <c:axPos val="b"/>
        <c:numFmt formatCode="General" sourceLinked="1"/>
        <c:majorTickMark val="none"/>
        <c:minorTickMark val="none"/>
        <c:tickLblPos val="nextTo"/>
        <c:crossAx val="37390960"/>
        <c:crosses val="autoZero"/>
        <c:auto val="1"/>
        <c:lblAlgn val="ctr"/>
        <c:lblOffset val="100"/>
        <c:tickLblSkip val="1"/>
        <c:noMultiLvlLbl val="0"/>
      </c:catAx>
      <c:valAx>
        <c:axId val="3739096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92528"/>
        <c:crosses val="autoZero"/>
        <c:crossBetween val="between"/>
      </c:valAx>
      <c:spPr>
        <a:noFill/>
        <a:ln>
          <a:noFill/>
        </a:ln>
        <a:effectLst/>
      </c:spPr>
    </c:plotArea>
    <c:legend>
      <c:legendPos val="b"/>
      <c:legendEntry>
        <c:idx val="2"/>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RESUMEN!$A$18</c:f>
              <c:strCache>
                <c:ptCount val="1"/>
                <c:pt idx="0">
                  <c:v>SUSCRIPCIONES A INTERNET</c:v>
                </c:pt>
              </c:strCache>
            </c:strRef>
          </c:tx>
          <c:spPr>
            <a:solidFill>
              <a:schemeClr val="accent1"/>
            </a:solidFill>
            <a:ln w="19050">
              <a:solidFill>
                <a:schemeClr val="lt1"/>
              </a:solidFill>
            </a:ln>
            <a:effectLst/>
          </c:spPr>
          <c:invertIfNegative val="0"/>
          <c:dPt>
            <c:idx val="0"/>
            <c:invertIfNegative val="0"/>
            <c:bubble3D val="0"/>
            <c:spPr>
              <a:solidFill>
                <a:srgbClr val="C00000"/>
              </a:solidFill>
              <a:ln w="19050">
                <a:solidFill>
                  <a:schemeClr val="lt1"/>
                </a:solidFill>
              </a:ln>
              <a:effectLst/>
            </c:spPr>
          </c:dPt>
          <c:dPt>
            <c:idx val="1"/>
            <c:invertIfNegative val="0"/>
            <c:bubble3D val="0"/>
            <c:spPr>
              <a:solidFill>
                <a:schemeClr val="accent4"/>
              </a:solidFill>
              <a:ln w="19050">
                <a:solidFill>
                  <a:schemeClr val="lt1"/>
                </a:solidFill>
              </a:ln>
              <a:effectLst/>
            </c:spPr>
          </c:dPt>
          <c:dPt>
            <c:idx val="2"/>
            <c:invertIfNegative val="0"/>
            <c:bubble3D val="0"/>
            <c:spPr>
              <a:solidFill>
                <a:schemeClr val="bg1">
                  <a:lumMod val="50000"/>
                </a:schemeClr>
              </a:solidFill>
              <a:ln w="19050">
                <a:solidFill>
                  <a:schemeClr val="lt1"/>
                </a:solidFill>
              </a:ln>
              <a:effectLst/>
            </c:spPr>
          </c:dPt>
          <c:dPt>
            <c:idx val="3"/>
            <c:invertIfNegative val="0"/>
            <c:bubble3D val="0"/>
            <c:spPr>
              <a:solidFill>
                <a:srgbClr val="002060"/>
              </a:solidFill>
              <a:ln w="19050">
                <a:solidFill>
                  <a:schemeClr val="lt1"/>
                </a:solidFill>
              </a:ln>
              <a:effectLst/>
            </c:spPr>
          </c:dPt>
          <c:dLbls>
            <c:dLbl>
              <c:idx val="0"/>
              <c:layout>
                <c:manualLayout>
                  <c:x val="9.478672985782019E-3"/>
                  <c:y val="-1.381692322867769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2638230647709321E-2"/>
                  <c:y val="-4.605735631927242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RESUMEN!$C$11:$F$11</c:f>
              <c:numCache>
                <c:formatCode>[$-C0A]mmm\-yy;@</c:formatCode>
                <c:ptCount val="4"/>
                <c:pt idx="0">
                  <c:v>44531</c:v>
                </c:pt>
                <c:pt idx="1">
                  <c:v>44562</c:v>
                </c:pt>
                <c:pt idx="2">
                  <c:v>44593</c:v>
                </c:pt>
                <c:pt idx="3">
                  <c:v>44621</c:v>
                </c:pt>
              </c:numCache>
            </c:numRef>
          </c:cat>
          <c:val>
            <c:numRef>
              <c:f>RESUMEN!$B$18:$F$18</c:f>
              <c:numCache>
                <c:formatCode>#,##0</c:formatCode>
                <c:ptCount val="4"/>
                <c:pt idx="0">
                  <c:v>9467460</c:v>
                </c:pt>
                <c:pt idx="1">
                  <c:v>9531800</c:v>
                </c:pt>
                <c:pt idx="2">
                  <c:v>9528087</c:v>
                </c:pt>
                <c:pt idx="3">
                  <c:v>9627846</c:v>
                </c:pt>
              </c:numCache>
            </c:numRef>
          </c:val>
        </c:ser>
        <c:dLbls>
          <c:showLegendKey val="0"/>
          <c:showVal val="0"/>
          <c:showCatName val="0"/>
          <c:showSerName val="0"/>
          <c:showPercent val="0"/>
          <c:showBubbleSize val="0"/>
        </c:dLbls>
        <c:gapWidth val="100"/>
        <c:axId val="37391352"/>
        <c:axId val="37388608"/>
      </c:barChart>
      <c:lineChart>
        <c:grouping val="stacked"/>
        <c:varyColors val="0"/>
        <c:ser>
          <c:idx val="1"/>
          <c:order val="1"/>
          <c:tx>
            <c:strRef>
              <c:f>RESUMEN!$A$19</c:f>
              <c:strCache>
                <c:ptCount val="1"/>
                <c:pt idx="0">
                  <c:v>Variación  %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0"/>
            <c:marker>
              <c:symbol val="circle"/>
              <c:size val="5"/>
              <c:spPr>
                <a:solidFill>
                  <a:schemeClr val="accent2"/>
                </a:solidFill>
                <a:ln w="9525">
                  <a:solidFill>
                    <a:schemeClr val="accent2"/>
                  </a:solidFill>
                </a:ln>
                <a:effectLst/>
              </c:spPr>
            </c:marker>
            <c:bubble3D val="0"/>
            <c:spPr>
              <a:ln w="28575" cap="rnd">
                <a:solidFill>
                  <a:schemeClr val="accent2"/>
                </a:solidFill>
                <a:round/>
              </a:ln>
              <a:effectLst/>
            </c:spPr>
          </c:dPt>
          <c:dPt>
            <c:idx val="1"/>
            <c:marker>
              <c:symbol val="circle"/>
              <c:size val="5"/>
              <c:spPr>
                <a:solidFill>
                  <a:schemeClr val="accent2"/>
                </a:solidFill>
                <a:ln w="9525">
                  <a:solidFill>
                    <a:schemeClr val="accent2"/>
                  </a:solidFill>
                </a:ln>
                <a:effectLst/>
              </c:spPr>
            </c:marker>
            <c:bubble3D val="0"/>
            <c:spPr>
              <a:ln w="28575" cap="rnd">
                <a:solidFill>
                  <a:schemeClr val="accent2"/>
                </a:solidFill>
                <a:round/>
              </a:ln>
              <a:effectLst/>
            </c:spPr>
          </c:dPt>
          <c:dPt>
            <c:idx val="2"/>
            <c:marker>
              <c:symbol val="circle"/>
              <c:size val="5"/>
              <c:spPr>
                <a:solidFill>
                  <a:schemeClr val="accent2"/>
                </a:solidFill>
                <a:ln w="9525">
                  <a:solidFill>
                    <a:schemeClr val="accent2"/>
                  </a:solidFill>
                </a:ln>
                <a:effectLst/>
              </c:spPr>
            </c:marker>
            <c:bubble3D val="0"/>
            <c:spPr>
              <a:ln w="28575" cap="rnd">
                <a:solidFill>
                  <a:schemeClr val="accent2"/>
                </a:solidFill>
                <a:round/>
              </a:ln>
              <a:effectLst/>
            </c:spPr>
          </c:dPt>
          <c:dPt>
            <c:idx val="3"/>
            <c:marker>
              <c:symbol val="circle"/>
              <c:size val="5"/>
              <c:spPr>
                <a:solidFill>
                  <a:schemeClr val="accent2"/>
                </a:solidFill>
                <a:ln w="9525">
                  <a:solidFill>
                    <a:schemeClr val="accent2"/>
                  </a:solidFill>
                </a:ln>
                <a:effectLst/>
              </c:spPr>
            </c:marker>
            <c:bubble3D val="0"/>
            <c:spPr>
              <a:ln w="28575" cap="rnd">
                <a:solidFill>
                  <a:schemeClr val="accent2"/>
                </a:solidFill>
                <a:round/>
              </a:ln>
              <a:effectLst/>
            </c:spPr>
          </c:dPt>
          <c:dLbls>
            <c:dLbl>
              <c:idx val="0"/>
              <c:layout>
                <c:manualLayout>
                  <c:x val="-6.2219651453520916E-2"/>
                  <c:y val="6.6747343959429661E-2"/>
                </c:manualLayout>
              </c:layout>
              <c:spPr>
                <a:solidFill>
                  <a:schemeClr val="bg1">
                    <a:lumMod val="5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2219651453520916E-2"/>
                  <c:y val="-5.7604965098669525E-2"/>
                </c:manualLayout>
              </c:layout>
              <c:spPr>
                <a:solidFill>
                  <a:schemeClr val="bg1">
                    <a:lumMod val="5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2219651453520916E-2"/>
                  <c:y val="2.0690933197170757E-2"/>
                </c:manualLayout>
              </c:layout>
              <c:spPr>
                <a:solidFill>
                  <a:schemeClr val="bg1">
                    <a:lumMod val="5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spPr>
                <a:solidFill>
                  <a:schemeClr val="bg1">
                    <a:lumMod val="5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
              <c:showLegendKey val="0"/>
              <c:showVal val="1"/>
              <c:showCatName val="0"/>
              <c:showSerName val="0"/>
              <c:showPercent val="0"/>
              <c:showBubbleSize val="0"/>
            </c:dLbl>
            <c:spPr>
              <a:solidFill>
                <a:schemeClr val="bg1">
                  <a:lumMod val="5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RESUMEN!$C$19:$F$19</c:f>
              <c:numCache>
                <c:formatCode>0.00%</c:formatCode>
                <c:ptCount val="4"/>
                <c:pt idx="0">
                  <c:v>2.2521378266358034E-2</c:v>
                </c:pt>
                <c:pt idx="1">
                  <c:v>6.7959093568919224E-3</c:v>
                </c:pt>
                <c:pt idx="2">
                  <c:v>-3.8953817746910341E-4</c:v>
                </c:pt>
                <c:pt idx="3">
                  <c:v>1.0469992559891613E-2</c:v>
                </c:pt>
              </c:numCache>
            </c:numRef>
          </c:val>
          <c:smooth val="0"/>
        </c:ser>
        <c:dLbls>
          <c:showLegendKey val="0"/>
          <c:showVal val="0"/>
          <c:showCatName val="0"/>
          <c:showSerName val="0"/>
          <c:showPercent val="0"/>
          <c:showBubbleSize val="0"/>
        </c:dLbls>
        <c:marker val="1"/>
        <c:smooth val="0"/>
        <c:axId val="37393704"/>
        <c:axId val="37390568"/>
      </c:lineChart>
      <c:dateAx>
        <c:axId val="37391352"/>
        <c:scaling>
          <c:orientation val="minMax"/>
        </c:scaling>
        <c:delete val="0"/>
        <c:axPos val="b"/>
        <c:numFmt formatCode="[$-C0A]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88608"/>
        <c:crosses val="autoZero"/>
        <c:auto val="1"/>
        <c:lblOffset val="100"/>
        <c:baseTimeUnit val="months"/>
      </c:dateAx>
      <c:valAx>
        <c:axId val="37388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91352"/>
        <c:crosses val="autoZero"/>
        <c:crossBetween val="between"/>
      </c:valAx>
      <c:valAx>
        <c:axId val="37390568"/>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93704"/>
        <c:crosses val="max"/>
        <c:crossBetween val="between"/>
      </c:valAx>
      <c:catAx>
        <c:axId val="37393704"/>
        <c:scaling>
          <c:orientation val="minMax"/>
        </c:scaling>
        <c:delete val="1"/>
        <c:axPos val="b"/>
        <c:majorTickMark val="out"/>
        <c:minorTickMark val="none"/>
        <c:tickLblPos val="nextTo"/>
        <c:crossAx val="3739056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a:t>SUSCRIPTORES A TELEVISIÓN (Restringida)</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070603674540682"/>
          <c:y val="0.18097222222222226"/>
          <c:w val="0.84596062992125987"/>
          <c:h val="0.71230715952172641"/>
        </c:manualLayout>
      </c:layout>
      <c:lineChart>
        <c:grouping val="stacked"/>
        <c:varyColors val="0"/>
        <c:ser>
          <c:idx val="0"/>
          <c:order val="0"/>
          <c:tx>
            <c:strRef>
              <c:f>RESUMEN!$A$20</c:f>
              <c:strCache>
                <c:ptCount val="1"/>
                <c:pt idx="0">
                  <c:v>SUSCRIPTORES A TELEVISIÓN (Restringida)</c:v>
                </c:pt>
              </c:strCache>
            </c:strRef>
          </c:tx>
          <c:spPr>
            <a:ln w="28575" cap="sq">
              <a:solidFill>
                <a:srgbClr val="002060"/>
              </a:solidFill>
              <a:round/>
            </a:ln>
            <a:effectLst/>
          </c:spPr>
          <c:marker>
            <c:symbol val="circle"/>
            <c:size val="5"/>
            <c:spPr>
              <a:solidFill>
                <a:schemeClr val="accent1"/>
              </a:solidFill>
              <a:ln w="9525">
                <a:solidFill>
                  <a:schemeClr val="accent1"/>
                </a:solidFill>
              </a:ln>
              <a:effectLst/>
            </c:spPr>
          </c:marker>
          <c:dLbls>
            <c:dLbl>
              <c:idx val="0"/>
              <c:layout>
                <c:manualLayout>
                  <c:x val="-6.7799564270152532E-2"/>
                  <c:y val="-5.191103347580900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5.0370370370370426E-2"/>
                  <c:y val="-6.67533311413999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RESUMEN!$C$11:$F$11</c:f>
              <c:numCache>
                <c:formatCode>[$-C0A]mmm\-yy;@</c:formatCode>
                <c:ptCount val="4"/>
                <c:pt idx="0">
                  <c:v>44531</c:v>
                </c:pt>
                <c:pt idx="1">
                  <c:v>44562</c:v>
                </c:pt>
                <c:pt idx="2">
                  <c:v>44593</c:v>
                </c:pt>
                <c:pt idx="3">
                  <c:v>44621</c:v>
                </c:pt>
              </c:numCache>
            </c:numRef>
          </c:cat>
          <c:val>
            <c:numRef>
              <c:f>RESUMEN!$B$20:$F$20</c:f>
              <c:numCache>
                <c:formatCode>#,##0</c:formatCode>
                <c:ptCount val="4"/>
                <c:pt idx="0">
                  <c:v>800884</c:v>
                </c:pt>
                <c:pt idx="1">
                  <c:v>794598</c:v>
                </c:pt>
                <c:pt idx="2">
                  <c:v>795771</c:v>
                </c:pt>
                <c:pt idx="3">
                  <c:v>796066.22</c:v>
                </c:pt>
              </c:numCache>
            </c:numRef>
          </c:val>
          <c:smooth val="0"/>
        </c:ser>
        <c:dLbls>
          <c:dLblPos val="t"/>
          <c:showLegendKey val="0"/>
          <c:showVal val="1"/>
          <c:showCatName val="0"/>
          <c:showSerName val="0"/>
          <c:showPercent val="0"/>
          <c:showBubbleSize val="0"/>
        </c:dLbls>
        <c:marker val="1"/>
        <c:smooth val="0"/>
        <c:axId val="640827856"/>
        <c:axId val="640829424"/>
      </c:lineChart>
      <c:dateAx>
        <c:axId val="640827856"/>
        <c:scaling>
          <c:orientation val="minMax"/>
        </c:scaling>
        <c:delete val="0"/>
        <c:axPos val="b"/>
        <c:numFmt formatCode="[$-C0A]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640829424"/>
        <c:crosses val="autoZero"/>
        <c:auto val="1"/>
        <c:lblOffset val="100"/>
        <c:baseTimeUnit val="months"/>
      </c:dateAx>
      <c:valAx>
        <c:axId val="640829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827856"/>
        <c:crosses val="autoZero"/>
        <c:crossBetween val="between"/>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392208</xdr:colOff>
      <xdr:row>0</xdr:row>
      <xdr:rowOff>11206</xdr:rowOff>
    </xdr:from>
    <xdr:to>
      <xdr:col>1</xdr:col>
      <xdr:colOff>795620</xdr:colOff>
      <xdr:row>2</xdr:row>
      <xdr:rowOff>113662</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08" y="11206"/>
          <a:ext cx="403412" cy="4834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322926</xdr:colOff>
      <xdr:row>0</xdr:row>
      <xdr:rowOff>342901</xdr:rowOff>
    </xdr:to>
    <xdr:pic>
      <xdr:nvPicPr>
        <xdr:cNvPr id="2" name="Imagen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322926" cy="342900"/>
        </a:xfrm>
        <a:prstGeom prst="rect">
          <a:avLst/>
        </a:prstGeom>
      </xdr:spPr>
    </xdr:pic>
    <xdr:clientData/>
  </xdr:twoCellAnchor>
  <xdr:twoCellAnchor>
    <xdr:from>
      <xdr:col>9</xdr:col>
      <xdr:colOff>14287</xdr:colOff>
      <xdr:row>14</xdr:row>
      <xdr:rowOff>109537</xdr:rowOff>
    </xdr:from>
    <xdr:to>
      <xdr:col>14</xdr:col>
      <xdr:colOff>209550</xdr:colOff>
      <xdr:row>29</xdr:row>
      <xdr:rowOff>76200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471487</xdr:colOff>
      <xdr:row>14</xdr:row>
      <xdr:rowOff>138112</xdr:rowOff>
    </xdr:from>
    <xdr:to>
      <xdr:col>20</xdr:col>
      <xdr:colOff>95250</xdr:colOff>
      <xdr:row>29</xdr:row>
      <xdr:rowOff>85725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30</xdr:row>
      <xdr:rowOff>85725</xdr:rowOff>
    </xdr:from>
    <xdr:to>
      <xdr:col>13</xdr:col>
      <xdr:colOff>647700</xdr:colOff>
      <xdr:row>51</xdr:row>
      <xdr:rowOff>190499</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295275</xdr:colOff>
      <xdr:row>30</xdr:row>
      <xdr:rowOff>47625</xdr:rowOff>
    </xdr:from>
    <xdr:to>
      <xdr:col>20</xdr:col>
      <xdr:colOff>95250</xdr:colOff>
      <xdr:row>49</xdr:row>
      <xdr:rowOff>85725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133350</xdr:colOff>
      <xdr:row>37</xdr:row>
      <xdr:rowOff>133351</xdr:rowOff>
    </xdr:from>
    <xdr:to>
      <xdr:col>7</xdr:col>
      <xdr:colOff>114300</xdr:colOff>
      <xdr:row>42</xdr:row>
      <xdr:rowOff>152401</xdr:rowOff>
    </xdr:to>
    <xdr:sp macro="" textlink="">
      <xdr:nvSpPr>
        <xdr:cNvPr id="3" name="Elipse 2"/>
        <xdr:cNvSpPr/>
      </xdr:nvSpPr>
      <xdr:spPr>
        <a:xfrm>
          <a:off x="7239000" y="7467601"/>
          <a:ext cx="1066800" cy="971550"/>
        </a:xfrm>
        <a:prstGeom prst="ellipse">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ctr"/>
          <a:endParaRPr lang="en-US" sz="1100" b="1">
            <a:solidFill>
              <a:sysClr val="windowText" lastClr="000000"/>
            </a:solidFill>
          </a:endParaRPr>
        </a:p>
        <a:p>
          <a:pPr algn="ctr"/>
          <a:r>
            <a:rPr lang="en-US" sz="1100" b="1">
              <a:solidFill>
                <a:sysClr val="windowText" lastClr="000000"/>
              </a:solidFill>
            </a:rPr>
            <a:t>Indicador nuevo</a:t>
          </a:r>
        </a:p>
      </xdr:txBody>
    </xdr:sp>
    <xdr:clientData/>
  </xdr:twoCellAnchor>
  <xdr:twoCellAnchor>
    <xdr:from>
      <xdr:col>6</xdr:col>
      <xdr:colOff>228600</xdr:colOff>
      <xdr:row>3</xdr:row>
      <xdr:rowOff>19050</xdr:rowOff>
    </xdr:from>
    <xdr:to>
      <xdr:col>7</xdr:col>
      <xdr:colOff>209550</xdr:colOff>
      <xdr:row>7</xdr:row>
      <xdr:rowOff>76200</xdr:rowOff>
    </xdr:to>
    <xdr:sp macro="" textlink="">
      <xdr:nvSpPr>
        <xdr:cNvPr id="9" name="Elipse 8"/>
        <xdr:cNvSpPr/>
      </xdr:nvSpPr>
      <xdr:spPr>
        <a:xfrm>
          <a:off x="7334250" y="762000"/>
          <a:ext cx="1066800" cy="971550"/>
        </a:xfrm>
        <a:prstGeom prst="ellipse">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ctr"/>
          <a:endParaRPr lang="en-US" sz="1100" b="1">
            <a:solidFill>
              <a:sysClr val="windowText" lastClr="000000"/>
            </a:solidFill>
          </a:endParaRPr>
        </a:p>
        <a:p>
          <a:pPr algn="ctr"/>
          <a:r>
            <a:rPr lang="en-US" sz="1100" b="1">
              <a:solidFill>
                <a:sysClr val="windowText" lastClr="000000"/>
              </a:solidFill>
            </a:rPr>
            <a:t>Indicador nuevo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425174</xdr:colOff>
      <xdr:row>1</xdr:row>
      <xdr:rowOff>63961</xdr:rowOff>
    </xdr:from>
    <xdr:to>
      <xdr:col>0</xdr:col>
      <xdr:colOff>863324</xdr:colOff>
      <xdr:row>2</xdr:row>
      <xdr:rowOff>264629</xdr:rowOff>
    </xdr:to>
    <xdr:pic>
      <xdr:nvPicPr>
        <xdr:cNvPr id="2" name="Imagen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5174" y="63961"/>
          <a:ext cx="438150" cy="4652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304800</xdr:colOff>
      <xdr:row>0</xdr:row>
      <xdr:rowOff>115359</xdr:rowOff>
    </xdr:from>
    <xdr:to>
      <xdr:col>0</xdr:col>
      <xdr:colOff>857250</xdr:colOff>
      <xdr:row>2</xdr:row>
      <xdr:rowOff>240954</xdr:rowOff>
    </xdr:to>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115359"/>
          <a:ext cx="552450" cy="6335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146051</xdr:colOff>
      <xdr:row>0</xdr:row>
      <xdr:rowOff>183139</xdr:rowOff>
    </xdr:from>
    <xdr:to>
      <xdr:col>0</xdr:col>
      <xdr:colOff>901544</xdr:colOff>
      <xdr:row>2</xdr:row>
      <xdr:rowOff>169333</xdr:rowOff>
    </xdr:to>
    <xdr:pic>
      <xdr:nvPicPr>
        <xdr:cNvPr id="2" name="Imagen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051" y="183139"/>
          <a:ext cx="755493" cy="5682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283633</xdr:colOff>
      <xdr:row>0</xdr:row>
      <xdr:rowOff>179918</xdr:rowOff>
    </xdr:from>
    <xdr:to>
      <xdr:col>0</xdr:col>
      <xdr:colOff>1039317</xdr:colOff>
      <xdr:row>2</xdr:row>
      <xdr:rowOff>244759</xdr:rowOff>
    </xdr:to>
    <xdr:pic>
      <xdr:nvPicPr>
        <xdr:cNvPr id="3" name="Imagen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3633" y="179918"/>
          <a:ext cx="755684" cy="6151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304800</xdr:colOff>
      <xdr:row>0</xdr:row>
      <xdr:rowOff>35678</xdr:rowOff>
    </xdr:from>
    <xdr:to>
      <xdr:col>0</xdr:col>
      <xdr:colOff>857249</xdr:colOff>
      <xdr:row>2</xdr:row>
      <xdr:rowOff>148167</xdr:rowOff>
    </xdr:to>
    <xdr:pic>
      <xdr:nvPicPr>
        <xdr:cNvPr id="2" name="Imagen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35678"/>
          <a:ext cx="552449" cy="6522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352424</xdr:colOff>
      <xdr:row>0</xdr:row>
      <xdr:rowOff>167466</xdr:rowOff>
    </xdr:from>
    <xdr:to>
      <xdr:col>0</xdr:col>
      <xdr:colOff>963083</xdr:colOff>
      <xdr:row>2</xdr:row>
      <xdr:rowOff>186540</xdr:rowOff>
    </xdr:to>
    <xdr:pic>
      <xdr:nvPicPr>
        <xdr:cNvPr id="2" name="Imagen 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4" y="167466"/>
          <a:ext cx="610659" cy="6434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LTICE-T1-2022%20FORMULARIO%20REV.12-5-22%20DEEA-F001_%20REPORTE%20INDICADORES%20TRIMESTRALES%20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sheetName val="Info. Prestadora"/>
      <sheetName val="Ind. Generales"/>
      <sheetName val="Telefonía fija"/>
      <sheetName val="Telefonía Móvil"/>
      <sheetName val="Internet Fijo"/>
      <sheetName val="Internet Móvil"/>
      <sheetName val="TV Suscripción"/>
      <sheetName val="Empaquetados"/>
      <sheetName val="Master"/>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54"/>
  <sheetViews>
    <sheetView zoomScale="85" zoomScaleNormal="85" workbookViewId="0">
      <selection sqref="A1:F1"/>
    </sheetView>
  </sheetViews>
  <sheetFormatPr baseColWidth="10" defaultColWidth="11.42578125" defaultRowHeight="15" x14ac:dyDescent="0.25"/>
  <cols>
    <col min="1" max="1" width="42.85546875" style="2" customWidth="1"/>
    <col min="2" max="2" width="81.85546875" style="2" customWidth="1"/>
    <col min="3" max="3" width="33.140625" style="2" customWidth="1"/>
    <col min="4" max="4" width="23.140625" style="2" customWidth="1"/>
    <col min="5" max="5" width="22.85546875" style="2" customWidth="1"/>
    <col min="6" max="6" width="14.85546875" style="2" customWidth="1"/>
    <col min="7" max="16384" width="11.42578125" style="2"/>
  </cols>
  <sheetData>
    <row r="1" spans="1:6" ht="34.5" customHeight="1" x14ac:dyDescent="0.25">
      <c r="A1" s="777" t="s">
        <v>0</v>
      </c>
      <c r="B1" s="777"/>
      <c r="C1" s="777"/>
      <c r="D1" s="777"/>
      <c r="E1" s="777"/>
      <c r="F1" s="777"/>
    </row>
    <row r="2" spans="1:6" x14ac:dyDescent="0.25">
      <c r="A2" s="776" t="s">
        <v>1</v>
      </c>
      <c r="B2" s="776"/>
      <c r="C2" s="776"/>
      <c r="D2" s="776"/>
      <c r="E2" s="776"/>
      <c r="F2" s="776"/>
    </row>
    <row r="3" spans="1:6" ht="15.75" thickBot="1" x14ac:dyDescent="0.3">
      <c r="A3" s="36" t="s">
        <v>2</v>
      </c>
    </row>
    <row r="4" spans="1:6" ht="39" thickBot="1" x14ac:dyDescent="0.3">
      <c r="A4" s="3" t="s">
        <v>3</v>
      </c>
      <c r="B4" s="4" t="s">
        <v>4</v>
      </c>
      <c r="C4" s="4" t="s">
        <v>5</v>
      </c>
      <c r="D4" s="4" t="s">
        <v>6</v>
      </c>
      <c r="E4" s="4" t="s">
        <v>7</v>
      </c>
      <c r="F4" s="4" t="s">
        <v>8</v>
      </c>
    </row>
    <row r="5" spans="1:6" ht="25.5" x14ac:dyDescent="0.25">
      <c r="A5" s="811" t="s">
        <v>9</v>
      </c>
      <c r="B5" s="5"/>
      <c r="C5" s="6" t="s">
        <v>10</v>
      </c>
      <c r="D5" s="814" t="s">
        <v>11</v>
      </c>
      <c r="E5" s="6" t="s">
        <v>12</v>
      </c>
      <c r="F5" s="814" t="s">
        <v>13</v>
      </c>
    </row>
    <row r="6" spans="1:6" ht="51" x14ac:dyDescent="0.25">
      <c r="A6" s="812"/>
      <c r="B6" s="38" t="s">
        <v>14</v>
      </c>
      <c r="C6" s="39"/>
      <c r="D6" s="815"/>
      <c r="E6" s="39"/>
      <c r="F6" s="815"/>
    </row>
    <row r="7" spans="1:6" x14ac:dyDescent="0.25">
      <c r="A7" s="812"/>
      <c r="B7" s="38"/>
      <c r="C7" s="39" t="s">
        <v>15</v>
      </c>
      <c r="D7" s="815"/>
      <c r="E7" s="39" t="s">
        <v>16</v>
      </c>
      <c r="F7" s="815"/>
    </row>
    <row r="8" spans="1:6" x14ac:dyDescent="0.25">
      <c r="A8" s="812"/>
      <c r="B8" s="38" t="s">
        <v>17</v>
      </c>
      <c r="C8" s="40"/>
      <c r="D8" s="815"/>
      <c r="E8" s="40"/>
      <c r="F8" s="815"/>
    </row>
    <row r="9" spans="1:6" x14ac:dyDescent="0.25">
      <c r="A9" s="812"/>
      <c r="B9" s="41" t="s">
        <v>18</v>
      </c>
      <c r="C9" s="40"/>
      <c r="D9" s="815"/>
      <c r="E9" s="40"/>
      <c r="F9" s="815"/>
    </row>
    <row r="10" spans="1:6" ht="15.75" thickBot="1" x14ac:dyDescent="0.3">
      <c r="A10" s="813"/>
      <c r="B10" s="42"/>
      <c r="C10" s="43"/>
      <c r="D10" s="816"/>
      <c r="E10" s="43"/>
      <c r="F10" s="816"/>
    </row>
    <row r="11" spans="1:6" x14ac:dyDescent="0.25">
      <c r="A11" s="811" t="s">
        <v>19</v>
      </c>
      <c r="B11" s="7"/>
      <c r="C11" s="803" t="s">
        <v>20</v>
      </c>
      <c r="D11" s="803" t="s">
        <v>11</v>
      </c>
      <c r="E11" s="803" t="s">
        <v>21</v>
      </c>
      <c r="F11" s="803" t="s">
        <v>13</v>
      </c>
    </row>
    <row r="12" spans="1:6" ht="76.5" x14ac:dyDescent="0.25">
      <c r="A12" s="812"/>
      <c r="B12" s="7" t="s">
        <v>22</v>
      </c>
      <c r="C12" s="792"/>
      <c r="D12" s="792"/>
      <c r="E12" s="792"/>
      <c r="F12" s="792"/>
    </row>
    <row r="13" spans="1:6" ht="15.75" thickBot="1" x14ac:dyDescent="0.3">
      <c r="A13" s="813"/>
      <c r="B13" s="8"/>
      <c r="C13" s="789"/>
      <c r="D13" s="789"/>
      <c r="E13" s="789"/>
      <c r="F13" s="789"/>
    </row>
    <row r="14" spans="1:6" x14ac:dyDescent="0.25">
      <c r="A14" s="811" t="s">
        <v>23</v>
      </c>
      <c r="B14" s="7"/>
      <c r="C14" s="803" t="s">
        <v>20</v>
      </c>
      <c r="D14" s="803" t="s">
        <v>11</v>
      </c>
      <c r="E14" s="803" t="s">
        <v>21</v>
      </c>
      <c r="F14" s="803" t="s">
        <v>13</v>
      </c>
    </row>
    <row r="15" spans="1:6" ht="89.25" x14ac:dyDescent="0.25">
      <c r="A15" s="812"/>
      <c r="B15" s="7" t="s">
        <v>24</v>
      </c>
      <c r="C15" s="792"/>
      <c r="D15" s="792"/>
      <c r="E15" s="792"/>
      <c r="F15" s="792"/>
    </row>
    <row r="16" spans="1:6" ht="15.75" thickBot="1" x14ac:dyDescent="0.3">
      <c r="A16" s="813"/>
      <c r="B16" s="8"/>
      <c r="C16" s="789"/>
      <c r="D16" s="789"/>
      <c r="E16" s="789"/>
      <c r="F16" s="789"/>
    </row>
    <row r="17" spans="1:6" x14ac:dyDescent="0.25">
      <c r="A17" s="36"/>
    </row>
    <row r="18" spans="1:6" ht="15.75" thickBot="1" x14ac:dyDescent="0.3">
      <c r="A18" s="36" t="s">
        <v>25</v>
      </c>
    </row>
    <row r="19" spans="1:6" ht="39" thickBot="1" x14ac:dyDescent="0.3">
      <c r="A19" s="3" t="s">
        <v>3</v>
      </c>
      <c r="B19" s="4" t="s">
        <v>4</v>
      </c>
      <c r="C19" s="4" t="s">
        <v>5</v>
      </c>
      <c r="D19" s="4" t="s">
        <v>6</v>
      </c>
      <c r="E19" s="4" t="s">
        <v>7</v>
      </c>
      <c r="F19" s="4" t="s">
        <v>8</v>
      </c>
    </row>
    <row r="20" spans="1:6" ht="38.25" x14ac:dyDescent="0.25">
      <c r="A20" s="811" t="s">
        <v>26</v>
      </c>
      <c r="B20" s="5"/>
      <c r="C20" s="6" t="s">
        <v>27</v>
      </c>
      <c r="D20" s="814" t="s">
        <v>11</v>
      </c>
      <c r="E20" s="814" t="s">
        <v>21</v>
      </c>
      <c r="F20" s="814" t="s">
        <v>13</v>
      </c>
    </row>
    <row r="21" spans="1:6" ht="76.5" x14ac:dyDescent="0.25">
      <c r="A21" s="812"/>
      <c r="B21" s="38" t="s">
        <v>28</v>
      </c>
      <c r="C21" s="39"/>
      <c r="D21" s="815"/>
      <c r="E21" s="815"/>
      <c r="F21" s="815"/>
    </row>
    <row r="22" spans="1:6" ht="25.5" x14ac:dyDescent="0.25">
      <c r="A22" s="812"/>
      <c r="B22" s="38"/>
      <c r="C22" s="39" t="s">
        <v>29</v>
      </c>
      <c r="D22" s="815"/>
      <c r="E22" s="815"/>
      <c r="F22" s="815"/>
    </row>
    <row r="23" spans="1:6" x14ac:dyDescent="0.25">
      <c r="A23" s="812"/>
      <c r="B23" s="38" t="s">
        <v>17</v>
      </c>
      <c r="C23" s="40"/>
      <c r="D23" s="815"/>
      <c r="E23" s="815"/>
      <c r="F23" s="815"/>
    </row>
    <row r="24" spans="1:6" x14ac:dyDescent="0.25">
      <c r="A24" s="812"/>
      <c r="B24" s="41" t="s">
        <v>30</v>
      </c>
      <c r="C24" s="40"/>
      <c r="D24" s="815"/>
      <c r="E24" s="815"/>
      <c r="F24" s="815"/>
    </row>
    <row r="25" spans="1:6" ht="15.75" thickBot="1" x14ac:dyDescent="0.3">
      <c r="A25" s="813"/>
      <c r="B25" s="42"/>
      <c r="C25" s="43"/>
      <c r="D25" s="816"/>
      <c r="E25" s="816"/>
      <c r="F25" s="816"/>
    </row>
    <row r="26" spans="1:6" x14ac:dyDescent="0.25">
      <c r="A26" s="801" t="s">
        <v>31</v>
      </c>
      <c r="B26" s="7"/>
      <c r="C26" s="803" t="s">
        <v>32</v>
      </c>
      <c r="D26" s="803" t="s">
        <v>11</v>
      </c>
      <c r="E26" s="803" t="s">
        <v>21</v>
      </c>
      <c r="F26" s="803" t="s">
        <v>13</v>
      </c>
    </row>
    <row r="27" spans="1:6" ht="38.25" x14ac:dyDescent="0.25">
      <c r="A27" s="791"/>
      <c r="B27" s="7" t="s">
        <v>33</v>
      </c>
      <c r="C27" s="792"/>
      <c r="D27" s="792"/>
      <c r="E27" s="792"/>
      <c r="F27" s="792"/>
    </row>
    <row r="28" spans="1:6" ht="15.75" thickBot="1" x14ac:dyDescent="0.3">
      <c r="A28" s="785"/>
      <c r="B28" s="10"/>
      <c r="C28" s="789"/>
      <c r="D28" s="789"/>
      <c r="E28" s="789"/>
      <c r="F28" s="789"/>
    </row>
    <row r="29" spans="1:6" x14ac:dyDescent="0.25">
      <c r="A29" s="801" t="s">
        <v>34</v>
      </c>
      <c r="B29" s="7"/>
      <c r="C29" s="803" t="s">
        <v>32</v>
      </c>
      <c r="D29" s="803" t="s">
        <v>11</v>
      </c>
      <c r="E29" s="803" t="s">
        <v>21</v>
      </c>
      <c r="F29" s="803" t="s">
        <v>13</v>
      </c>
    </row>
    <row r="30" spans="1:6" ht="63.75" x14ac:dyDescent="0.25">
      <c r="A30" s="791"/>
      <c r="B30" s="7" t="s">
        <v>35</v>
      </c>
      <c r="C30" s="792"/>
      <c r="D30" s="792"/>
      <c r="E30" s="792"/>
      <c r="F30" s="792"/>
    </row>
    <row r="31" spans="1:6" ht="15.75" thickBot="1" x14ac:dyDescent="0.3">
      <c r="A31" s="785"/>
      <c r="B31" s="8"/>
      <c r="C31" s="789"/>
      <c r="D31" s="789"/>
      <c r="E31" s="789"/>
      <c r="F31" s="789"/>
    </row>
    <row r="32" spans="1:6" x14ac:dyDescent="0.25">
      <c r="A32" s="36"/>
    </row>
    <row r="33" spans="1:6" ht="15.75" thickBot="1" x14ac:dyDescent="0.3">
      <c r="A33" s="36" t="s">
        <v>36</v>
      </c>
    </row>
    <row r="34" spans="1:6" ht="39" thickBot="1" x14ac:dyDescent="0.3">
      <c r="A34" s="3" t="s">
        <v>3</v>
      </c>
      <c r="B34" s="4" t="s">
        <v>4</v>
      </c>
      <c r="C34" s="4" t="s">
        <v>5</v>
      </c>
      <c r="D34" s="4" t="s">
        <v>6</v>
      </c>
      <c r="E34" s="4" t="s">
        <v>7</v>
      </c>
      <c r="F34" s="4" t="s">
        <v>8</v>
      </c>
    </row>
    <row r="35" spans="1:6" x14ac:dyDescent="0.25">
      <c r="A35" s="811" t="s">
        <v>37</v>
      </c>
      <c r="B35" s="38"/>
      <c r="C35" s="814" t="s">
        <v>32</v>
      </c>
      <c r="D35" s="844" t="s">
        <v>38</v>
      </c>
      <c r="E35" s="814" t="s">
        <v>21</v>
      </c>
      <c r="F35" s="814" t="s">
        <v>13</v>
      </c>
    </row>
    <row r="36" spans="1:6" ht="63.75" x14ac:dyDescent="0.25">
      <c r="A36" s="812"/>
      <c r="B36" s="38" t="s">
        <v>39</v>
      </c>
      <c r="C36" s="815"/>
      <c r="D36" s="845"/>
      <c r="E36" s="815"/>
      <c r="F36" s="815"/>
    </row>
    <row r="37" spans="1:6" x14ac:dyDescent="0.25">
      <c r="A37" s="812"/>
      <c r="B37" s="44"/>
      <c r="C37" s="815"/>
      <c r="D37" s="845"/>
      <c r="E37" s="815"/>
      <c r="F37" s="815"/>
    </row>
    <row r="38" spans="1:6" x14ac:dyDescent="0.25">
      <c r="A38" s="812"/>
      <c r="B38" s="38" t="s">
        <v>17</v>
      </c>
      <c r="C38" s="815"/>
      <c r="D38" s="845"/>
      <c r="E38" s="815"/>
      <c r="F38" s="815"/>
    </row>
    <row r="39" spans="1:6" x14ac:dyDescent="0.25">
      <c r="A39" s="812"/>
      <c r="B39" s="41" t="s">
        <v>40</v>
      </c>
      <c r="C39" s="815"/>
      <c r="D39" s="845"/>
      <c r="E39" s="815"/>
      <c r="F39" s="815"/>
    </row>
    <row r="40" spans="1:6" ht="15.75" thickBot="1" x14ac:dyDescent="0.3">
      <c r="A40" s="813"/>
      <c r="B40" s="45"/>
      <c r="C40" s="816"/>
      <c r="D40" s="846"/>
      <c r="E40" s="816"/>
      <c r="F40" s="816"/>
    </row>
    <row r="41" spans="1:6" x14ac:dyDescent="0.25">
      <c r="A41" s="801" t="s">
        <v>41</v>
      </c>
      <c r="B41" s="7"/>
      <c r="C41" s="803" t="s">
        <v>42</v>
      </c>
      <c r="D41" s="841" t="s">
        <v>43</v>
      </c>
      <c r="E41" s="9" t="s">
        <v>44</v>
      </c>
      <c r="F41" s="803" t="s">
        <v>13</v>
      </c>
    </row>
    <row r="42" spans="1:6" ht="38.25" x14ac:dyDescent="0.25">
      <c r="A42" s="791"/>
      <c r="B42" s="7" t="s">
        <v>45</v>
      </c>
      <c r="C42" s="792"/>
      <c r="D42" s="842"/>
      <c r="E42" s="9"/>
      <c r="F42" s="792"/>
    </row>
    <row r="43" spans="1:6" ht="15.75" thickBot="1" x14ac:dyDescent="0.3">
      <c r="A43" s="785"/>
      <c r="B43" s="8"/>
      <c r="C43" s="789"/>
      <c r="D43" s="843"/>
      <c r="E43" s="12" t="s">
        <v>16</v>
      </c>
      <c r="F43" s="789"/>
    </row>
    <row r="44" spans="1:6" x14ac:dyDescent="0.25">
      <c r="A44" s="801" t="s">
        <v>46</v>
      </c>
      <c r="B44" s="7"/>
      <c r="C44" s="803" t="s">
        <v>32</v>
      </c>
      <c r="D44" s="9"/>
      <c r="E44" s="803" t="s">
        <v>44</v>
      </c>
      <c r="F44" s="803" t="s">
        <v>13</v>
      </c>
    </row>
    <row r="45" spans="1:6" ht="114.75" x14ac:dyDescent="0.25">
      <c r="A45" s="791"/>
      <c r="B45" s="7" t="s">
        <v>47</v>
      </c>
      <c r="C45" s="792"/>
      <c r="D45" s="11" t="s">
        <v>48</v>
      </c>
      <c r="E45" s="792"/>
      <c r="F45" s="792"/>
    </row>
    <row r="46" spans="1:6" x14ac:dyDescent="0.25">
      <c r="A46" s="791"/>
      <c r="B46" s="13"/>
      <c r="C46" s="792"/>
      <c r="D46" s="14"/>
      <c r="E46" s="792"/>
      <c r="F46" s="792"/>
    </row>
    <row r="47" spans="1:6" x14ac:dyDescent="0.25">
      <c r="A47" s="791"/>
      <c r="B47" s="7" t="s">
        <v>17</v>
      </c>
      <c r="C47" s="792"/>
      <c r="D47" s="14"/>
      <c r="E47" s="792"/>
      <c r="F47" s="792"/>
    </row>
    <row r="48" spans="1:6" x14ac:dyDescent="0.25">
      <c r="A48" s="791"/>
      <c r="B48" s="13" t="s">
        <v>49</v>
      </c>
      <c r="C48" s="792"/>
      <c r="D48" s="14"/>
      <c r="E48" s="792"/>
      <c r="F48" s="792"/>
    </row>
    <row r="49" spans="1:6" ht="15.75" thickBot="1" x14ac:dyDescent="0.3">
      <c r="A49" s="785"/>
      <c r="B49" s="8"/>
      <c r="C49" s="789"/>
      <c r="D49" s="15"/>
      <c r="E49" s="789"/>
      <c r="F49" s="789"/>
    </row>
    <row r="50" spans="1:6" x14ac:dyDescent="0.25">
      <c r="A50" s="801" t="s">
        <v>50</v>
      </c>
      <c r="B50" s="7"/>
      <c r="C50" s="9" t="s">
        <v>51</v>
      </c>
      <c r="D50" s="9"/>
      <c r="E50" s="9" t="s">
        <v>44</v>
      </c>
      <c r="F50" s="803" t="s">
        <v>13</v>
      </c>
    </row>
    <row r="51" spans="1:6" ht="51" x14ac:dyDescent="0.25">
      <c r="A51" s="791"/>
      <c r="B51" s="7" t="s">
        <v>52</v>
      </c>
      <c r="C51" s="9"/>
      <c r="D51" s="11" t="s">
        <v>48</v>
      </c>
      <c r="E51" s="9"/>
      <c r="F51" s="792"/>
    </row>
    <row r="52" spans="1:6" ht="25.5" x14ac:dyDescent="0.25">
      <c r="A52" s="791"/>
      <c r="B52" s="14"/>
      <c r="C52" s="9" t="s">
        <v>53</v>
      </c>
      <c r="D52" s="14"/>
      <c r="E52" s="9" t="s">
        <v>16</v>
      </c>
      <c r="F52" s="792"/>
    </row>
    <row r="53" spans="1:6" x14ac:dyDescent="0.25">
      <c r="A53" s="791"/>
      <c r="B53" s="14"/>
      <c r="C53" s="16"/>
      <c r="D53" s="14"/>
      <c r="E53" s="14"/>
      <c r="F53" s="792"/>
    </row>
    <row r="54" spans="1:6" ht="15.75" thickBot="1" x14ac:dyDescent="0.3">
      <c r="A54" s="785"/>
      <c r="B54" s="15"/>
      <c r="C54" s="17"/>
      <c r="D54" s="15"/>
      <c r="E54" s="15"/>
      <c r="F54" s="789"/>
    </row>
    <row r="55" spans="1:6" ht="38.25" x14ac:dyDescent="0.25">
      <c r="A55" s="801" t="s">
        <v>54</v>
      </c>
      <c r="B55" s="7"/>
      <c r="C55" s="9" t="s">
        <v>27</v>
      </c>
      <c r="D55" s="841" t="s">
        <v>48</v>
      </c>
      <c r="E55" s="803" t="s">
        <v>44</v>
      </c>
      <c r="F55" s="803" t="s">
        <v>13</v>
      </c>
    </row>
    <row r="56" spans="1:6" ht="63.75" x14ac:dyDescent="0.25">
      <c r="A56" s="791"/>
      <c r="B56" s="7" t="s">
        <v>55</v>
      </c>
      <c r="C56" s="9"/>
      <c r="D56" s="842"/>
      <c r="E56" s="792"/>
      <c r="F56" s="792"/>
    </row>
    <row r="57" spans="1:6" ht="26.25" thickBot="1" x14ac:dyDescent="0.3">
      <c r="A57" s="785"/>
      <c r="B57" s="8"/>
      <c r="C57" s="12" t="s">
        <v>56</v>
      </c>
      <c r="D57" s="843"/>
      <c r="E57" s="789"/>
      <c r="F57" s="789"/>
    </row>
    <row r="58" spans="1:6" x14ac:dyDescent="0.25">
      <c r="A58" s="801" t="s">
        <v>57</v>
      </c>
      <c r="B58" s="7"/>
      <c r="C58" s="9" t="s">
        <v>51</v>
      </c>
      <c r="D58" s="841" t="s">
        <v>58</v>
      </c>
      <c r="E58" s="9" t="s">
        <v>44</v>
      </c>
      <c r="F58" s="803" t="s">
        <v>13</v>
      </c>
    </row>
    <row r="59" spans="1:6" ht="63.75" x14ac:dyDescent="0.25">
      <c r="A59" s="791"/>
      <c r="B59" s="7" t="s">
        <v>59</v>
      </c>
      <c r="C59" s="9" t="s">
        <v>60</v>
      </c>
      <c r="D59" s="842"/>
      <c r="E59" s="9"/>
      <c r="F59" s="792"/>
    </row>
    <row r="60" spans="1:6" x14ac:dyDescent="0.25">
      <c r="A60" s="791"/>
      <c r="B60" s="14"/>
      <c r="C60" s="9"/>
      <c r="D60" s="842"/>
      <c r="E60" s="9" t="s">
        <v>16</v>
      </c>
      <c r="F60" s="792"/>
    </row>
    <row r="61" spans="1:6" ht="25.5" x14ac:dyDescent="0.25">
      <c r="A61" s="791"/>
      <c r="B61" s="14"/>
      <c r="C61" s="9" t="s">
        <v>61</v>
      </c>
      <c r="D61" s="842"/>
      <c r="E61" s="14"/>
      <c r="F61" s="792"/>
    </row>
    <row r="62" spans="1:6" x14ac:dyDescent="0.25">
      <c r="A62" s="791"/>
      <c r="B62" s="14"/>
      <c r="C62" s="9"/>
      <c r="D62" s="842"/>
      <c r="E62" s="14"/>
      <c r="F62" s="792"/>
    </row>
    <row r="63" spans="1:6" ht="26.25" thickBot="1" x14ac:dyDescent="0.3">
      <c r="A63" s="785"/>
      <c r="B63" s="15"/>
      <c r="C63" s="12" t="s">
        <v>62</v>
      </c>
      <c r="D63" s="843"/>
      <c r="E63" s="15"/>
      <c r="F63" s="789"/>
    </row>
    <row r="64" spans="1:6" x14ac:dyDescent="0.25">
      <c r="A64" s="818" t="s">
        <v>63</v>
      </c>
      <c r="B64" s="38"/>
      <c r="C64" s="46"/>
      <c r="D64" s="47" t="s">
        <v>48</v>
      </c>
      <c r="E64" s="821" t="s">
        <v>64</v>
      </c>
      <c r="F64" s="821" t="s">
        <v>13</v>
      </c>
    </row>
    <row r="65" spans="1:6" ht="51" x14ac:dyDescent="0.25">
      <c r="A65" s="819"/>
      <c r="B65" s="38" t="s">
        <v>65</v>
      </c>
      <c r="C65" s="39" t="s">
        <v>66</v>
      </c>
      <c r="D65" s="48" t="s">
        <v>67</v>
      </c>
      <c r="E65" s="782"/>
      <c r="F65" s="782"/>
    </row>
    <row r="66" spans="1:6" x14ac:dyDescent="0.25">
      <c r="A66" s="819"/>
      <c r="B66" s="41"/>
      <c r="C66" s="39"/>
      <c r="D66" s="40"/>
      <c r="E66" s="782"/>
      <c r="F66" s="782"/>
    </row>
    <row r="67" spans="1:6" ht="25.5" x14ac:dyDescent="0.25">
      <c r="A67" s="819"/>
      <c r="B67" s="38" t="s">
        <v>17</v>
      </c>
      <c r="C67" s="39" t="s">
        <v>68</v>
      </c>
      <c r="D67" s="40"/>
      <c r="E67" s="782"/>
      <c r="F67" s="782"/>
    </row>
    <row r="68" spans="1:6" x14ac:dyDescent="0.25">
      <c r="A68" s="819"/>
      <c r="B68" s="41" t="s">
        <v>69</v>
      </c>
      <c r="C68" s="40"/>
      <c r="D68" s="40"/>
      <c r="E68" s="782"/>
      <c r="F68" s="782"/>
    </row>
    <row r="69" spans="1:6" ht="15.75" thickBot="1" x14ac:dyDescent="0.3">
      <c r="A69" s="820"/>
      <c r="B69" s="45"/>
      <c r="C69" s="43"/>
      <c r="D69" s="43"/>
      <c r="E69" s="783"/>
      <c r="F69" s="783"/>
    </row>
    <row r="70" spans="1:6" x14ac:dyDescent="0.25">
      <c r="A70" s="801" t="s">
        <v>70</v>
      </c>
      <c r="B70" s="7"/>
      <c r="C70" s="803" t="s">
        <v>71</v>
      </c>
      <c r="D70" s="841" t="s">
        <v>58</v>
      </c>
      <c r="E70" s="803" t="s">
        <v>44</v>
      </c>
      <c r="F70" s="803" t="s">
        <v>13</v>
      </c>
    </row>
    <row r="71" spans="1:6" ht="89.25" x14ac:dyDescent="0.25">
      <c r="A71" s="791"/>
      <c r="B71" s="7" t="s">
        <v>72</v>
      </c>
      <c r="C71" s="792"/>
      <c r="D71" s="842"/>
      <c r="E71" s="792"/>
      <c r="F71" s="792"/>
    </row>
    <row r="72" spans="1:6" ht="15.75" thickBot="1" x14ac:dyDescent="0.3">
      <c r="A72" s="785"/>
      <c r="B72" s="8"/>
      <c r="C72" s="789"/>
      <c r="D72" s="843"/>
      <c r="E72" s="789"/>
      <c r="F72" s="789"/>
    </row>
    <row r="73" spans="1:6" x14ac:dyDescent="0.25">
      <c r="A73" s="801" t="s">
        <v>73</v>
      </c>
      <c r="B73" s="7"/>
      <c r="C73" s="803" t="s">
        <v>74</v>
      </c>
      <c r="D73" s="11" t="s">
        <v>48</v>
      </c>
      <c r="E73" s="803" t="s">
        <v>44</v>
      </c>
      <c r="F73" s="803" t="s">
        <v>13</v>
      </c>
    </row>
    <row r="74" spans="1:6" ht="102" x14ac:dyDescent="0.25">
      <c r="A74" s="791"/>
      <c r="B74" s="7" t="s">
        <v>75</v>
      </c>
      <c r="C74" s="792"/>
      <c r="D74" s="18" t="s">
        <v>76</v>
      </c>
      <c r="E74" s="792"/>
      <c r="F74" s="792"/>
    </row>
    <row r="75" spans="1:6" ht="15.75" thickBot="1" x14ac:dyDescent="0.3">
      <c r="A75" s="785"/>
      <c r="B75" s="8"/>
      <c r="C75" s="789"/>
      <c r="D75" s="15"/>
      <c r="E75" s="789"/>
      <c r="F75" s="789"/>
    </row>
    <row r="76" spans="1:6" ht="15" customHeight="1" x14ac:dyDescent="0.25">
      <c r="A76" s="834" t="s">
        <v>77</v>
      </c>
      <c r="B76" s="13"/>
      <c r="C76" s="803" t="s">
        <v>78</v>
      </c>
      <c r="D76" s="803" t="s">
        <v>79</v>
      </c>
      <c r="E76" s="803" t="s">
        <v>21</v>
      </c>
      <c r="F76" s="803" t="s">
        <v>13</v>
      </c>
    </row>
    <row r="77" spans="1:6" ht="89.25" x14ac:dyDescent="0.25">
      <c r="A77" s="835"/>
      <c r="B77" s="7" t="s">
        <v>80</v>
      </c>
      <c r="C77" s="792"/>
      <c r="D77" s="792"/>
      <c r="E77" s="792"/>
      <c r="F77" s="792"/>
    </row>
    <row r="78" spans="1:6" x14ac:dyDescent="0.25">
      <c r="A78" s="835"/>
      <c r="B78" s="13"/>
      <c r="C78" s="792"/>
      <c r="D78" s="792"/>
      <c r="E78" s="792"/>
      <c r="F78" s="792"/>
    </row>
    <row r="79" spans="1:6" x14ac:dyDescent="0.25">
      <c r="A79" s="835"/>
      <c r="B79" s="7" t="s">
        <v>17</v>
      </c>
      <c r="C79" s="792"/>
      <c r="D79" s="792"/>
      <c r="E79" s="792"/>
      <c r="F79" s="792"/>
    </row>
    <row r="80" spans="1:6" x14ac:dyDescent="0.25">
      <c r="A80" s="835"/>
      <c r="B80" s="13" t="s">
        <v>81</v>
      </c>
      <c r="C80" s="792"/>
      <c r="D80" s="792"/>
      <c r="E80" s="792"/>
      <c r="F80" s="792"/>
    </row>
    <row r="81" spans="1:6" ht="15.75" thickBot="1" x14ac:dyDescent="0.3">
      <c r="A81" s="837"/>
      <c r="B81" s="8"/>
      <c r="C81" s="789"/>
      <c r="D81" s="789"/>
      <c r="E81" s="789"/>
      <c r="F81" s="789"/>
    </row>
    <row r="82" spans="1:6" x14ac:dyDescent="0.25">
      <c r="A82" s="801" t="s">
        <v>82</v>
      </c>
      <c r="B82" s="7"/>
      <c r="C82" s="19"/>
      <c r="D82" s="9" t="s">
        <v>76</v>
      </c>
      <c r="E82" s="803" t="s">
        <v>44</v>
      </c>
      <c r="F82" s="803" t="s">
        <v>13</v>
      </c>
    </row>
    <row r="83" spans="1:6" ht="89.25" x14ac:dyDescent="0.25">
      <c r="A83" s="791"/>
      <c r="B83" s="7" t="s">
        <v>83</v>
      </c>
      <c r="C83" s="19"/>
      <c r="D83" s="9" t="s">
        <v>84</v>
      </c>
      <c r="E83" s="792"/>
      <c r="F83" s="792"/>
    </row>
    <row r="84" spans="1:6" ht="15.75" thickBot="1" x14ac:dyDescent="0.3">
      <c r="A84" s="785"/>
      <c r="B84" s="8"/>
      <c r="C84" s="20" t="s">
        <v>76</v>
      </c>
      <c r="D84" s="12" t="s">
        <v>85</v>
      </c>
      <c r="E84" s="789"/>
      <c r="F84" s="789"/>
    </row>
    <row r="85" spans="1:6" x14ac:dyDescent="0.25">
      <c r="A85" s="36"/>
    </row>
    <row r="86" spans="1:6" x14ac:dyDescent="0.25">
      <c r="A86" s="36"/>
    </row>
    <row r="87" spans="1:6" ht="15.75" thickBot="1" x14ac:dyDescent="0.3">
      <c r="A87" s="36" t="s">
        <v>86</v>
      </c>
    </row>
    <row r="88" spans="1:6" ht="39" thickBot="1" x14ac:dyDescent="0.3">
      <c r="A88" s="3" t="s">
        <v>3</v>
      </c>
      <c r="B88" s="4" t="s">
        <v>4</v>
      </c>
      <c r="C88" s="4" t="s">
        <v>5</v>
      </c>
      <c r="D88" s="4" t="s">
        <v>6</v>
      </c>
      <c r="E88" s="4" t="s">
        <v>7</v>
      </c>
      <c r="F88" s="4" t="s">
        <v>8</v>
      </c>
    </row>
    <row r="89" spans="1:6" ht="25.5" x14ac:dyDescent="0.25">
      <c r="A89" s="818" t="s">
        <v>87</v>
      </c>
      <c r="B89" s="38"/>
      <c r="C89" s="39" t="s">
        <v>88</v>
      </c>
      <c r="D89" s="821" t="s">
        <v>48</v>
      </c>
      <c r="E89" s="39" t="s">
        <v>21</v>
      </c>
      <c r="F89" s="821" t="s">
        <v>13</v>
      </c>
    </row>
    <row r="90" spans="1:6" ht="38.25" x14ac:dyDescent="0.25">
      <c r="A90" s="819"/>
      <c r="B90" s="38" t="s">
        <v>89</v>
      </c>
      <c r="C90" s="39"/>
      <c r="D90" s="782"/>
      <c r="E90" s="39"/>
      <c r="F90" s="782"/>
    </row>
    <row r="91" spans="1:6" ht="25.5" x14ac:dyDescent="0.25">
      <c r="A91" s="819"/>
      <c r="B91" s="44"/>
      <c r="C91" s="39" t="s">
        <v>90</v>
      </c>
      <c r="D91" s="782"/>
      <c r="E91" s="39" t="s">
        <v>91</v>
      </c>
      <c r="F91" s="782"/>
    </row>
    <row r="92" spans="1:6" x14ac:dyDescent="0.25">
      <c r="A92" s="819"/>
      <c r="B92" s="44"/>
      <c r="C92" s="39"/>
      <c r="D92" s="782"/>
      <c r="E92" s="40"/>
      <c r="F92" s="782"/>
    </row>
    <row r="93" spans="1:6" x14ac:dyDescent="0.25">
      <c r="A93" s="819"/>
      <c r="B93" s="38" t="s">
        <v>17</v>
      </c>
      <c r="C93" s="39" t="s">
        <v>92</v>
      </c>
      <c r="D93" s="782"/>
      <c r="E93" s="40"/>
      <c r="F93" s="782"/>
    </row>
    <row r="94" spans="1:6" x14ac:dyDescent="0.25">
      <c r="A94" s="819"/>
      <c r="B94" s="41" t="s">
        <v>93</v>
      </c>
      <c r="C94" s="40"/>
      <c r="D94" s="782"/>
      <c r="E94" s="40"/>
      <c r="F94" s="782"/>
    </row>
    <row r="95" spans="1:6" ht="15.75" thickBot="1" x14ac:dyDescent="0.3">
      <c r="A95" s="820"/>
      <c r="B95" s="49"/>
      <c r="C95" s="43"/>
      <c r="D95" s="783"/>
      <c r="E95" s="43"/>
      <c r="F95" s="783"/>
    </row>
    <row r="96" spans="1:6" x14ac:dyDescent="0.25">
      <c r="A96" s="50"/>
    </row>
    <row r="97" spans="1:6" ht="15.75" thickBot="1" x14ac:dyDescent="0.3">
      <c r="A97" s="36" t="s">
        <v>94</v>
      </c>
    </row>
    <row r="98" spans="1:6" ht="35.25" customHeight="1" x14ac:dyDescent="0.25">
      <c r="A98" s="838" t="s">
        <v>3</v>
      </c>
      <c r="B98" s="838" t="s">
        <v>4</v>
      </c>
      <c r="C98" s="838" t="s">
        <v>5</v>
      </c>
      <c r="D98" s="838" t="s">
        <v>6</v>
      </c>
      <c r="E98" s="21"/>
      <c r="F98" s="838" t="s">
        <v>8</v>
      </c>
    </row>
    <row r="99" spans="1:6" ht="15.75" thickBot="1" x14ac:dyDescent="0.3">
      <c r="A99" s="839"/>
      <c r="B99" s="839"/>
      <c r="C99" s="839"/>
      <c r="D99" s="839"/>
      <c r="E99" s="22" t="s">
        <v>7</v>
      </c>
      <c r="F99" s="839"/>
    </row>
    <row r="100" spans="1:6" ht="25.5" x14ac:dyDescent="0.25">
      <c r="A100" s="811" t="s">
        <v>95</v>
      </c>
      <c r="B100" s="5"/>
      <c r="C100" s="840" t="s">
        <v>32</v>
      </c>
      <c r="D100" s="814" t="s">
        <v>96</v>
      </c>
      <c r="E100" s="814" t="s">
        <v>44</v>
      </c>
      <c r="F100" s="6" t="s">
        <v>97</v>
      </c>
    </row>
    <row r="101" spans="1:6" ht="76.5" x14ac:dyDescent="0.25">
      <c r="A101" s="812"/>
      <c r="B101" s="38" t="s">
        <v>98</v>
      </c>
      <c r="C101" s="822"/>
      <c r="D101" s="815"/>
      <c r="E101" s="815"/>
      <c r="F101" s="39"/>
    </row>
    <row r="102" spans="1:6" ht="25.5" x14ac:dyDescent="0.25">
      <c r="A102" s="812"/>
      <c r="B102" s="41"/>
      <c r="C102" s="822"/>
      <c r="D102" s="815"/>
      <c r="E102" s="815"/>
      <c r="F102" s="39" t="s">
        <v>99</v>
      </c>
    </row>
    <row r="103" spans="1:6" x14ac:dyDescent="0.25">
      <c r="A103" s="812"/>
      <c r="B103" s="38" t="s">
        <v>17</v>
      </c>
      <c r="C103" s="822"/>
      <c r="D103" s="815"/>
      <c r="E103" s="815"/>
      <c r="F103" s="40"/>
    </row>
    <row r="104" spans="1:6" x14ac:dyDescent="0.25">
      <c r="A104" s="812"/>
      <c r="B104" s="41" t="s">
        <v>100</v>
      </c>
      <c r="C104" s="822"/>
      <c r="D104" s="815"/>
      <c r="E104" s="815"/>
      <c r="F104" s="40"/>
    </row>
    <row r="105" spans="1:6" ht="15.75" thickBot="1" x14ac:dyDescent="0.3">
      <c r="A105" s="813"/>
      <c r="B105" s="45"/>
      <c r="C105" s="823"/>
      <c r="D105" s="816"/>
      <c r="E105" s="816"/>
      <c r="F105" s="43"/>
    </row>
    <row r="106" spans="1:6" ht="25.5" x14ac:dyDescent="0.25">
      <c r="A106" s="801" t="s">
        <v>101</v>
      </c>
      <c r="B106" s="7"/>
      <c r="C106" s="834" t="s">
        <v>32</v>
      </c>
      <c r="D106" s="803" t="s">
        <v>96</v>
      </c>
      <c r="E106" s="803" t="s">
        <v>44</v>
      </c>
      <c r="F106" s="9" t="s">
        <v>99</v>
      </c>
    </row>
    <row r="107" spans="1:6" ht="63.75" x14ac:dyDescent="0.25">
      <c r="A107" s="791"/>
      <c r="B107" s="7" t="s">
        <v>102</v>
      </c>
      <c r="C107" s="835"/>
      <c r="D107" s="792"/>
      <c r="E107" s="792"/>
      <c r="F107" s="9"/>
    </row>
    <row r="108" spans="1:6" ht="25.5" x14ac:dyDescent="0.25">
      <c r="A108" s="791"/>
      <c r="B108" s="13"/>
      <c r="C108" s="835"/>
      <c r="D108" s="792"/>
      <c r="E108" s="792"/>
      <c r="F108" s="9" t="s">
        <v>97</v>
      </c>
    </row>
    <row r="109" spans="1:6" x14ac:dyDescent="0.25">
      <c r="A109" s="791"/>
      <c r="B109" s="7" t="s">
        <v>17</v>
      </c>
      <c r="C109" s="835"/>
      <c r="D109" s="792"/>
      <c r="E109" s="792"/>
      <c r="F109" s="9"/>
    </row>
    <row r="110" spans="1:6" x14ac:dyDescent="0.25">
      <c r="A110" s="791"/>
      <c r="B110" s="13" t="s">
        <v>103</v>
      </c>
      <c r="C110" s="835"/>
      <c r="D110" s="792"/>
      <c r="E110" s="792"/>
      <c r="F110" s="9"/>
    </row>
    <row r="111" spans="1:6" ht="15.75" thickBot="1" x14ac:dyDescent="0.3">
      <c r="A111" s="785"/>
      <c r="B111" s="10"/>
      <c r="C111" s="837"/>
      <c r="D111" s="789"/>
      <c r="E111" s="789"/>
      <c r="F111" s="12"/>
    </row>
    <row r="112" spans="1:6" x14ac:dyDescent="0.25">
      <c r="A112" s="801" t="s">
        <v>104</v>
      </c>
      <c r="B112" s="7"/>
      <c r="C112" s="834" t="s">
        <v>32</v>
      </c>
      <c r="D112" s="803" t="s">
        <v>96</v>
      </c>
      <c r="E112" s="803" t="s">
        <v>44</v>
      </c>
      <c r="F112" s="9"/>
    </row>
    <row r="113" spans="1:6" ht="25.5" x14ac:dyDescent="0.25">
      <c r="A113" s="791"/>
      <c r="B113" s="7" t="s">
        <v>105</v>
      </c>
      <c r="C113" s="835"/>
      <c r="D113" s="792"/>
      <c r="E113" s="792"/>
      <c r="F113" s="9" t="s">
        <v>106</v>
      </c>
    </row>
    <row r="114" spans="1:6" x14ac:dyDescent="0.25">
      <c r="A114" s="791"/>
      <c r="B114" s="13"/>
      <c r="C114" s="835"/>
      <c r="D114" s="792"/>
      <c r="E114" s="792"/>
      <c r="F114" s="9"/>
    </row>
    <row r="115" spans="1:6" ht="25.5" x14ac:dyDescent="0.25">
      <c r="A115" s="791"/>
      <c r="B115" s="13"/>
      <c r="C115" s="835"/>
      <c r="D115" s="792"/>
      <c r="E115" s="792"/>
      <c r="F115" s="9" t="s">
        <v>97</v>
      </c>
    </row>
    <row r="116" spans="1:6" x14ac:dyDescent="0.25">
      <c r="A116" s="791"/>
      <c r="B116" s="7"/>
      <c r="C116" s="835"/>
      <c r="D116" s="792"/>
      <c r="E116" s="792"/>
      <c r="F116" s="9"/>
    </row>
    <row r="117" spans="1:6" ht="15.75" thickBot="1" x14ac:dyDescent="0.3">
      <c r="A117" s="785"/>
      <c r="B117" s="15"/>
      <c r="C117" s="837"/>
      <c r="D117" s="789"/>
      <c r="E117" s="789"/>
      <c r="F117" s="12" t="s">
        <v>76</v>
      </c>
    </row>
    <row r="118" spans="1:6" ht="25.5" x14ac:dyDescent="0.25">
      <c r="A118" s="801" t="s">
        <v>107</v>
      </c>
      <c r="B118" s="804" t="s">
        <v>108</v>
      </c>
      <c r="C118" s="834" t="s">
        <v>32</v>
      </c>
      <c r="D118" s="803" t="s">
        <v>96</v>
      </c>
      <c r="E118" s="803" t="s">
        <v>44</v>
      </c>
      <c r="F118" s="9" t="s">
        <v>109</v>
      </c>
    </row>
    <row r="119" spans="1:6" x14ac:dyDescent="0.25">
      <c r="A119" s="791"/>
      <c r="B119" s="805"/>
      <c r="C119" s="835"/>
      <c r="D119" s="792"/>
      <c r="E119" s="792"/>
      <c r="F119" s="9"/>
    </row>
    <row r="120" spans="1:6" ht="25.5" x14ac:dyDescent="0.25">
      <c r="A120" s="791"/>
      <c r="B120" s="805"/>
      <c r="C120" s="835"/>
      <c r="D120" s="792"/>
      <c r="E120" s="792"/>
      <c r="F120" s="9" t="s">
        <v>106</v>
      </c>
    </row>
    <row r="121" spans="1:6" ht="15.75" thickBot="1" x14ac:dyDescent="0.3">
      <c r="A121" s="785"/>
      <c r="B121" s="806"/>
      <c r="C121" s="837"/>
      <c r="D121" s="789"/>
      <c r="E121" s="789"/>
      <c r="F121" s="12"/>
    </row>
    <row r="122" spans="1:6" ht="25.5" x14ac:dyDescent="0.25">
      <c r="A122" s="801" t="s">
        <v>110</v>
      </c>
      <c r="B122" s="7"/>
      <c r="C122" s="834" t="s">
        <v>32</v>
      </c>
      <c r="D122" s="803" t="s">
        <v>96</v>
      </c>
      <c r="E122" s="803" t="s">
        <v>44</v>
      </c>
      <c r="F122" s="9" t="s">
        <v>109</v>
      </c>
    </row>
    <row r="123" spans="1:6" ht="51" x14ac:dyDescent="0.25">
      <c r="A123" s="791"/>
      <c r="B123" s="7" t="s">
        <v>111</v>
      </c>
      <c r="C123" s="835"/>
      <c r="D123" s="792"/>
      <c r="E123" s="792"/>
      <c r="F123" s="9"/>
    </row>
    <row r="124" spans="1:6" ht="26.25" thickBot="1" x14ac:dyDescent="0.3">
      <c r="A124" s="785"/>
      <c r="B124" s="8"/>
      <c r="C124" s="837"/>
      <c r="D124" s="789"/>
      <c r="E124" s="789"/>
      <c r="F124" s="12" t="s">
        <v>106</v>
      </c>
    </row>
    <row r="125" spans="1:6" ht="25.5" x14ac:dyDescent="0.25">
      <c r="A125" s="801" t="s">
        <v>112</v>
      </c>
      <c r="B125" s="7"/>
      <c r="C125" s="834" t="s">
        <v>32</v>
      </c>
      <c r="D125" s="803" t="s">
        <v>96</v>
      </c>
      <c r="E125" s="803" t="s">
        <v>44</v>
      </c>
      <c r="F125" s="9" t="s">
        <v>109</v>
      </c>
    </row>
    <row r="126" spans="1:6" ht="38.25" x14ac:dyDescent="0.25">
      <c r="A126" s="791"/>
      <c r="B126" s="7" t="s">
        <v>113</v>
      </c>
      <c r="C126" s="835"/>
      <c r="D126" s="792"/>
      <c r="E126" s="792"/>
      <c r="F126" s="9"/>
    </row>
    <row r="127" spans="1:6" ht="26.25" thickBot="1" x14ac:dyDescent="0.3">
      <c r="A127" s="802"/>
      <c r="B127" s="23"/>
      <c r="C127" s="836"/>
      <c r="D127" s="790"/>
      <c r="E127" s="790"/>
      <c r="F127" s="24" t="s">
        <v>106</v>
      </c>
    </row>
    <row r="128" spans="1:6" ht="25.5" x14ac:dyDescent="0.25">
      <c r="A128" s="833" t="s">
        <v>114</v>
      </c>
      <c r="B128" s="38"/>
      <c r="C128" s="781" t="s">
        <v>32</v>
      </c>
      <c r="D128" s="781" t="s">
        <v>96</v>
      </c>
      <c r="E128" s="781" t="s">
        <v>44</v>
      </c>
      <c r="F128" s="39" t="s">
        <v>109</v>
      </c>
    </row>
    <row r="129" spans="1:6" ht="63.75" x14ac:dyDescent="0.25">
      <c r="A129" s="819"/>
      <c r="B129" s="38" t="s">
        <v>115</v>
      </c>
      <c r="C129" s="782"/>
      <c r="D129" s="782"/>
      <c r="E129" s="782"/>
      <c r="F129" s="39"/>
    </row>
    <row r="130" spans="1:6" ht="25.5" x14ac:dyDescent="0.25">
      <c r="A130" s="819"/>
      <c r="B130" s="41"/>
      <c r="C130" s="782"/>
      <c r="D130" s="782"/>
      <c r="E130" s="782"/>
      <c r="F130" s="39" t="s">
        <v>106</v>
      </c>
    </row>
    <row r="131" spans="1:6" x14ac:dyDescent="0.25">
      <c r="A131" s="819"/>
      <c r="B131" s="38" t="s">
        <v>17</v>
      </c>
      <c r="C131" s="782"/>
      <c r="D131" s="782"/>
      <c r="E131" s="782"/>
      <c r="F131" s="40"/>
    </row>
    <row r="132" spans="1:6" x14ac:dyDescent="0.25">
      <c r="A132" s="819"/>
      <c r="B132" s="41" t="s">
        <v>116</v>
      </c>
      <c r="C132" s="782"/>
      <c r="D132" s="782"/>
      <c r="E132" s="782"/>
      <c r="F132" s="40"/>
    </row>
    <row r="133" spans="1:6" ht="15.75" thickBot="1" x14ac:dyDescent="0.3">
      <c r="A133" s="820"/>
      <c r="B133" s="45"/>
      <c r="C133" s="783"/>
      <c r="D133" s="783"/>
      <c r="E133" s="783"/>
      <c r="F133" s="43"/>
    </row>
    <row r="134" spans="1:6" ht="25.5" x14ac:dyDescent="0.25">
      <c r="A134" s="801" t="s">
        <v>117</v>
      </c>
      <c r="B134" s="7"/>
      <c r="C134" s="803" t="s">
        <v>32</v>
      </c>
      <c r="D134" s="803" t="s">
        <v>96</v>
      </c>
      <c r="E134" s="803" t="s">
        <v>44</v>
      </c>
      <c r="F134" s="9" t="s">
        <v>109</v>
      </c>
    </row>
    <row r="135" spans="1:6" ht="38.25" x14ac:dyDescent="0.25">
      <c r="A135" s="791"/>
      <c r="B135" s="7" t="s">
        <v>118</v>
      </c>
      <c r="C135" s="792"/>
      <c r="D135" s="792"/>
      <c r="E135" s="792"/>
      <c r="F135" s="9"/>
    </row>
    <row r="136" spans="1:6" ht="25.5" x14ac:dyDescent="0.25">
      <c r="A136" s="791"/>
      <c r="B136" s="13"/>
      <c r="C136" s="792"/>
      <c r="D136" s="792"/>
      <c r="E136" s="792"/>
      <c r="F136" s="9" t="s">
        <v>106</v>
      </c>
    </row>
    <row r="137" spans="1:6" x14ac:dyDescent="0.25">
      <c r="A137" s="791"/>
      <c r="B137" s="7" t="s">
        <v>17</v>
      </c>
      <c r="C137" s="792"/>
      <c r="D137" s="792"/>
      <c r="E137" s="792"/>
      <c r="F137" s="14"/>
    </row>
    <row r="138" spans="1:6" x14ac:dyDescent="0.25">
      <c r="A138" s="791"/>
      <c r="B138" s="13" t="s">
        <v>119</v>
      </c>
      <c r="C138" s="792"/>
      <c r="D138" s="792"/>
      <c r="E138" s="792"/>
      <c r="F138" s="14"/>
    </row>
    <row r="139" spans="1:6" ht="15.75" thickBot="1" x14ac:dyDescent="0.3">
      <c r="A139" s="785"/>
      <c r="B139" s="8"/>
      <c r="C139" s="789"/>
      <c r="D139" s="789"/>
      <c r="E139" s="789"/>
      <c r="F139" s="15"/>
    </row>
    <row r="140" spans="1:6" ht="25.5" x14ac:dyDescent="0.25">
      <c r="A140" s="801" t="s">
        <v>120</v>
      </c>
      <c r="B140" s="804" t="s">
        <v>121</v>
      </c>
      <c r="C140" s="803" t="s">
        <v>32</v>
      </c>
      <c r="D140" s="803" t="s">
        <v>96</v>
      </c>
      <c r="E140" s="803" t="s">
        <v>44</v>
      </c>
      <c r="F140" s="9" t="s">
        <v>109</v>
      </c>
    </row>
    <row r="141" spans="1:6" x14ac:dyDescent="0.25">
      <c r="A141" s="791"/>
      <c r="B141" s="805"/>
      <c r="C141" s="792"/>
      <c r="D141" s="792"/>
      <c r="E141" s="792"/>
      <c r="F141" s="9"/>
    </row>
    <row r="142" spans="1:6" ht="26.25" thickBot="1" x14ac:dyDescent="0.3">
      <c r="A142" s="785"/>
      <c r="B142" s="806"/>
      <c r="C142" s="789"/>
      <c r="D142" s="789"/>
      <c r="E142" s="789"/>
      <c r="F142" s="12" t="s">
        <v>106</v>
      </c>
    </row>
    <row r="143" spans="1:6" ht="25.5" x14ac:dyDescent="0.25">
      <c r="A143" s="801" t="s">
        <v>122</v>
      </c>
      <c r="B143" s="804" t="s">
        <v>123</v>
      </c>
      <c r="C143" s="803" t="s">
        <v>32</v>
      </c>
      <c r="D143" s="803" t="s">
        <v>96</v>
      </c>
      <c r="E143" s="803" t="s">
        <v>44</v>
      </c>
      <c r="F143" s="9" t="s">
        <v>109</v>
      </c>
    </row>
    <row r="144" spans="1:6" x14ac:dyDescent="0.25">
      <c r="A144" s="791"/>
      <c r="B144" s="805"/>
      <c r="C144" s="792"/>
      <c r="D144" s="792"/>
      <c r="E144" s="792"/>
      <c r="F144" s="9"/>
    </row>
    <row r="145" spans="1:6" ht="26.25" thickBot="1" x14ac:dyDescent="0.3">
      <c r="A145" s="785"/>
      <c r="B145" s="806"/>
      <c r="C145" s="789"/>
      <c r="D145" s="789"/>
      <c r="E145" s="789"/>
      <c r="F145" s="12" t="s">
        <v>106</v>
      </c>
    </row>
    <row r="146" spans="1:6" ht="25.5" x14ac:dyDescent="0.25">
      <c r="A146" s="801" t="s">
        <v>124</v>
      </c>
      <c r="B146" s="7"/>
      <c r="C146" s="803" t="s">
        <v>32</v>
      </c>
      <c r="D146" s="803" t="s">
        <v>96</v>
      </c>
      <c r="E146" s="803" t="s">
        <v>44</v>
      </c>
      <c r="F146" s="9" t="s">
        <v>109</v>
      </c>
    </row>
    <row r="147" spans="1:6" ht="25.5" x14ac:dyDescent="0.25">
      <c r="A147" s="791"/>
      <c r="B147" s="7" t="s">
        <v>125</v>
      </c>
      <c r="C147" s="792"/>
      <c r="D147" s="792"/>
      <c r="E147" s="792"/>
      <c r="F147" s="9"/>
    </row>
    <row r="148" spans="1:6" ht="26.25" thickBot="1" x14ac:dyDescent="0.3">
      <c r="A148" s="785"/>
      <c r="B148" s="8"/>
      <c r="C148" s="789"/>
      <c r="D148" s="789"/>
      <c r="E148" s="789"/>
      <c r="F148" s="12" t="s">
        <v>106</v>
      </c>
    </row>
    <row r="149" spans="1:6" ht="25.5" x14ac:dyDescent="0.25">
      <c r="A149" s="801" t="s">
        <v>126</v>
      </c>
      <c r="B149" s="7"/>
      <c r="C149" s="803" t="s">
        <v>32</v>
      </c>
      <c r="D149" s="803" t="s">
        <v>96</v>
      </c>
      <c r="E149" s="803" t="s">
        <v>44</v>
      </c>
      <c r="F149" s="9" t="s">
        <v>109</v>
      </c>
    </row>
    <row r="150" spans="1:6" ht="38.25" x14ac:dyDescent="0.25">
      <c r="A150" s="791"/>
      <c r="B150" s="7" t="s">
        <v>127</v>
      </c>
      <c r="C150" s="792"/>
      <c r="D150" s="792"/>
      <c r="E150" s="792"/>
      <c r="F150" s="9"/>
    </row>
    <row r="151" spans="1:6" ht="26.25" thickBot="1" x14ac:dyDescent="0.3">
      <c r="A151" s="785"/>
      <c r="B151" s="8"/>
      <c r="C151" s="789"/>
      <c r="D151" s="789"/>
      <c r="E151" s="789"/>
      <c r="F151" s="12" t="s">
        <v>106</v>
      </c>
    </row>
    <row r="152" spans="1:6" ht="51.75" thickBot="1" x14ac:dyDescent="0.3">
      <c r="A152" s="372" t="s">
        <v>128</v>
      </c>
      <c r="B152" s="10" t="s">
        <v>129</v>
      </c>
      <c r="C152" s="12" t="s">
        <v>32</v>
      </c>
      <c r="D152" s="12" t="s">
        <v>96</v>
      </c>
      <c r="E152" s="12" t="s">
        <v>44</v>
      </c>
      <c r="F152" s="12" t="s">
        <v>130</v>
      </c>
    </row>
    <row r="153" spans="1:6" ht="25.5" x14ac:dyDescent="0.25">
      <c r="A153" s="801" t="s">
        <v>131</v>
      </c>
      <c r="B153" s="7"/>
      <c r="C153" s="803" t="s">
        <v>32</v>
      </c>
      <c r="D153" s="803" t="s">
        <v>96</v>
      </c>
      <c r="E153" s="803" t="s">
        <v>44</v>
      </c>
      <c r="F153" s="9" t="s">
        <v>109</v>
      </c>
    </row>
    <row r="154" spans="1:6" ht="51" x14ac:dyDescent="0.25">
      <c r="A154" s="791"/>
      <c r="B154" s="7" t="s">
        <v>132</v>
      </c>
      <c r="C154" s="792"/>
      <c r="D154" s="792"/>
      <c r="E154" s="792"/>
      <c r="F154" s="9"/>
    </row>
    <row r="155" spans="1:6" ht="26.25" thickBot="1" x14ac:dyDescent="0.3">
      <c r="A155" s="785"/>
      <c r="B155" s="8"/>
      <c r="C155" s="789"/>
      <c r="D155" s="789"/>
      <c r="E155" s="789"/>
      <c r="F155" s="12" t="s">
        <v>106</v>
      </c>
    </row>
    <row r="156" spans="1:6" ht="25.5" x14ac:dyDescent="0.25">
      <c r="A156" s="801" t="s">
        <v>133</v>
      </c>
      <c r="B156" s="7"/>
      <c r="C156" s="803" t="s">
        <v>32</v>
      </c>
      <c r="D156" s="803" t="s">
        <v>134</v>
      </c>
      <c r="E156" s="803" t="s">
        <v>135</v>
      </c>
      <c r="F156" s="9" t="s">
        <v>109</v>
      </c>
    </row>
    <row r="157" spans="1:6" ht="38.25" x14ac:dyDescent="0.25">
      <c r="A157" s="791"/>
      <c r="B157" s="7" t="s">
        <v>136</v>
      </c>
      <c r="C157" s="792"/>
      <c r="D157" s="792"/>
      <c r="E157" s="792"/>
      <c r="F157" s="9"/>
    </row>
    <row r="158" spans="1:6" ht="26.25" thickBot="1" x14ac:dyDescent="0.3">
      <c r="A158" s="802"/>
      <c r="B158" s="23"/>
      <c r="C158" s="790"/>
      <c r="D158" s="790"/>
      <c r="E158" s="790"/>
      <c r="F158" s="24" t="s">
        <v>106</v>
      </c>
    </row>
    <row r="159" spans="1:6" ht="25.5" x14ac:dyDescent="0.25">
      <c r="A159" s="784" t="s">
        <v>137</v>
      </c>
      <c r="B159" s="7"/>
      <c r="C159" s="788" t="s">
        <v>32</v>
      </c>
      <c r="D159" s="788" t="s">
        <v>96</v>
      </c>
      <c r="E159" s="788" t="s">
        <v>44</v>
      </c>
      <c r="F159" s="9" t="s">
        <v>109</v>
      </c>
    </row>
    <row r="160" spans="1:6" ht="25.5" x14ac:dyDescent="0.25">
      <c r="A160" s="791"/>
      <c r="B160" s="7" t="s">
        <v>138</v>
      </c>
      <c r="C160" s="792"/>
      <c r="D160" s="792"/>
      <c r="E160" s="792"/>
      <c r="F160" s="9"/>
    </row>
    <row r="161" spans="1:6" ht="25.5" x14ac:dyDescent="0.25">
      <c r="A161" s="791"/>
      <c r="B161" s="13"/>
      <c r="C161" s="792"/>
      <c r="D161" s="792"/>
      <c r="E161" s="792"/>
      <c r="F161" s="9" t="s">
        <v>106</v>
      </c>
    </row>
    <row r="162" spans="1:6" x14ac:dyDescent="0.25">
      <c r="A162" s="791"/>
      <c r="B162" s="7" t="s">
        <v>17</v>
      </c>
      <c r="C162" s="792"/>
      <c r="D162" s="792"/>
      <c r="E162" s="792"/>
      <c r="F162" s="14"/>
    </row>
    <row r="163" spans="1:6" x14ac:dyDescent="0.25">
      <c r="A163" s="791"/>
      <c r="B163" s="13" t="s">
        <v>139</v>
      </c>
      <c r="C163" s="792"/>
      <c r="D163" s="792"/>
      <c r="E163" s="792"/>
      <c r="F163" s="14"/>
    </row>
    <row r="164" spans="1:6" ht="15.75" thickBot="1" x14ac:dyDescent="0.3">
      <c r="A164" s="785"/>
      <c r="B164" s="25"/>
      <c r="C164" s="789"/>
      <c r="D164" s="789"/>
      <c r="E164" s="789"/>
      <c r="F164" s="15"/>
    </row>
    <row r="165" spans="1:6" ht="25.5" x14ac:dyDescent="0.25">
      <c r="A165" s="801" t="s">
        <v>140</v>
      </c>
      <c r="B165" s="7"/>
      <c r="C165" s="803" t="s">
        <v>32</v>
      </c>
      <c r="D165" s="803" t="s">
        <v>96</v>
      </c>
      <c r="E165" s="803" t="s">
        <v>44</v>
      </c>
      <c r="F165" s="9" t="s">
        <v>109</v>
      </c>
    </row>
    <row r="166" spans="1:6" ht="38.25" x14ac:dyDescent="0.25">
      <c r="A166" s="791"/>
      <c r="B166" s="7" t="s">
        <v>141</v>
      </c>
      <c r="C166" s="792"/>
      <c r="D166" s="792"/>
      <c r="E166" s="792"/>
      <c r="F166" s="9"/>
    </row>
    <row r="167" spans="1:6" ht="26.25" thickBot="1" x14ac:dyDescent="0.3">
      <c r="A167" s="785"/>
      <c r="B167" s="25"/>
      <c r="C167" s="789"/>
      <c r="D167" s="789"/>
      <c r="E167" s="789"/>
      <c r="F167" s="12" t="s">
        <v>106</v>
      </c>
    </row>
    <row r="168" spans="1:6" ht="25.5" x14ac:dyDescent="0.25">
      <c r="A168" s="801" t="s">
        <v>142</v>
      </c>
      <c r="B168" s="7"/>
      <c r="C168" s="16" t="s">
        <v>143</v>
      </c>
      <c r="D168" s="803" t="s">
        <v>144</v>
      </c>
      <c r="E168" s="803" t="s">
        <v>44</v>
      </c>
      <c r="F168" s="803" t="s">
        <v>130</v>
      </c>
    </row>
    <row r="169" spans="1:6" ht="51" x14ac:dyDescent="0.25">
      <c r="A169" s="791"/>
      <c r="B169" s="7" t="s">
        <v>145</v>
      </c>
      <c r="C169" s="16"/>
      <c r="D169" s="792"/>
      <c r="E169" s="792"/>
      <c r="F169" s="792"/>
    </row>
    <row r="170" spans="1:6" ht="26.25" thickBot="1" x14ac:dyDescent="0.3">
      <c r="A170" s="785"/>
      <c r="B170" s="25"/>
      <c r="C170" s="17" t="s">
        <v>146</v>
      </c>
      <c r="D170" s="789"/>
      <c r="E170" s="789"/>
      <c r="F170" s="789"/>
    </row>
    <row r="171" spans="1:6" ht="25.5" x14ac:dyDescent="0.25">
      <c r="A171" s="818" t="s">
        <v>147</v>
      </c>
      <c r="B171" s="38"/>
      <c r="C171" s="39"/>
      <c r="D171" s="821" t="s">
        <v>148</v>
      </c>
      <c r="E171" s="821" t="s">
        <v>44</v>
      </c>
      <c r="F171" s="39" t="s">
        <v>109</v>
      </c>
    </row>
    <row r="172" spans="1:6" ht="25.5" x14ac:dyDescent="0.25">
      <c r="A172" s="819"/>
      <c r="B172" s="38" t="s">
        <v>149</v>
      </c>
      <c r="C172" s="39" t="s">
        <v>150</v>
      </c>
      <c r="D172" s="782"/>
      <c r="E172" s="782"/>
      <c r="F172" s="39"/>
    </row>
    <row r="173" spans="1:6" ht="25.5" x14ac:dyDescent="0.25">
      <c r="A173" s="819"/>
      <c r="B173" s="41"/>
      <c r="C173" s="40"/>
      <c r="D173" s="782"/>
      <c r="E173" s="782"/>
      <c r="F173" s="39" t="s">
        <v>106</v>
      </c>
    </row>
    <row r="174" spans="1:6" x14ac:dyDescent="0.25">
      <c r="A174" s="819"/>
      <c r="B174" s="38" t="s">
        <v>17</v>
      </c>
      <c r="C174" s="40"/>
      <c r="D174" s="782"/>
      <c r="E174" s="782"/>
      <c r="F174" s="40"/>
    </row>
    <row r="175" spans="1:6" x14ac:dyDescent="0.25">
      <c r="A175" s="819"/>
      <c r="B175" s="41" t="s">
        <v>151</v>
      </c>
      <c r="C175" s="40"/>
      <c r="D175" s="782"/>
      <c r="E175" s="782"/>
      <c r="F175" s="40"/>
    </row>
    <row r="176" spans="1:6" x14ac:dyDescent="0.25">
      <c r="A176" s="819"/>
      <c r="B176" s="51"/>
      <c r="C176" s="40"/>
      <c r="D176" s="782"/>
      <c r="E176" s="782"/>
      <c r="F176" s="40"/>
    </row>
    <row r="177" spans="1:6" x14ac:dyDescent="0.25">
      <c r="A177" s="819"/>
      <c r="B177" s="51"/>
      <c r="C177" s="40"/>
      <c r="D177" s="782"/>
      <c r="E177" s="782"/>
      <c r="F177" s="40"/>
    </row>
    <row r="178" spans="1:6" ht="15.75" thickBot="1" x14ac:dyDescent="0.3">
      <c r="A178" s="820"/>
      <c r="B178" s="52"/>
      <c r="C178" s="43"/>
      <c r="D178" s="783"/>
      <c r="E178" s="783"/>
      <c r="F178" s="43"/>
    </row>
    <row r="179" spans="1:6" ht="25.5" x14ac:dyDescent="0.25">
      <c r="A179" s="801" t="s">
        <v>152</v>
      </c>
      <c r="B179" s="38"/>
      <c r="C179" s="39"/>
      <c r="D179" s="803" t="s">
        <v>148</v>
      </c>
      <c r="E179" s="803" t="s">
        <v>44</v>
      </c>
      <c r="F179" s="39" t="s">
        <v>109</v>
      </c>
    </row>
    <row r="180" spans="1:6" ht="25.5" x14ac:dyDescent="0.25">
      <c r="A180" s="791"/>
      <c r="B180" s="7" t="s">
        <v>153</v>
      </c>
      <c r="C180" s="9" t="s">
        <v>154</v>
      </c>
      <c r="D180" s="792"/>
      <c r="E180" s="792"/>
      <c r="F180" s="9"/>
    </row>
    <row r="181" spans="1:6" ht="25.5" x14ac:dyDescent="0.25">
      <c r="A181" s="791"/>
      <c r="B181" s="13"/>
      <c r="C181" s="9"/>
      <c r="D181" s="792"/>
      <c r="E181" s="792"/>
      <c r="F181" s="9" t="s">
        <v>106</v>
      </c>
    </row>
    <row r="182" spans="1:6" x14ac:dyDescent="0.25">
      <c r="A182" s="791"/>
      <c r="B182" s="14"/>
      <c r="C182" s="9" t="s">
        <v>155</v>
      </c>
      <c r="D182" s="792"/>
      <c r="E182" s="792"/>
      <c r="F182" s="14"/>
    </row>
    <row r="183" spans="1:6" x14ac:dyDescent="0.25">
      <c r="A183" s="791"/>
      <c r="B183" s="14"/>
      <c r="C183" s="9"/>
      <c r="D183" s="792"/>
      <c r="E183" s="792"/>
      <c r="F183" s="14"/>
    </row>
    <row r="184" spans="1:6" ht="25.5" x14ac:dyDescent="0.25">
      <c r="A184" s="791"/>
      <c r="B184" s="14"/>
      <c r="C184" s="9" t="s">
        <v>156</v>
      </c>
      <c r="D184" s="792"/>
      <c r="E184" s="792"/>
      <c r="F184" s="14"/>
    </row>
    <row r="185" spans="1:6" ht="15.75" thickBot="1" x14ac:dyDescent="0.3">
      <c r="A185" s="802"/>
      <c r="B185" s="26"/>
      <c r="C185" s="24"/>
      <c r="D185" s="790"/>
      <c r="E185" s="790"/>
      <c r="F185" s="26"/>
    </row>
    <row r="186" spans="1:6" ht="38.25" customHeight="1" x14ac:dyDescent="0.25">
      <c r="A186" s="833" t="s">
        <v>157</v>
      </c>
      <c r="B186" s="778" t="s">
        <v>158</v>
      </c>
      <c r="C186" s="57" t="s">
        <v>159</v>
      </c>
      <c r="D186" s="781" t="s">
        <v>160</v>
      </c>
      <c r="E186" s="781" t="s">
        <v>44</v>
      </c>
      <c r="F186" s="39" t="s">
        <v>109</v>
      </c>
    </row>
    <row r="187" spans="1:6" x14ac:dyDescent="0.25">
      <c r="A187" s="819"/>
      <c r="B187" s="779"/>
      <c r="C187" s="58" t="s">
        <v>161</v>
      </c>
      <c r="D187" s="782"/>
      <c r="E187" s="782"/>
      <c r="F187" s="39"/>
    </row>
    <row r="188" spans="1:6" ht="25.5" x14ac:dyDescent="0.25">
      <c r="A188" s="819"/>
      <c r="B188" s="779"/>
      <c r="C188" s="58" t="s">
        <v>162</v>
      </c>
      <c r="D188" s="782"/>
      <c r="E188" s="782"/>
      <c r="F188" s="39" t="s">
        <v>106</v>
      </c>
    </row>
    <row r="189" spans="1:6" ht="38.25" x14ac:dyDescent="0.25">
      <c r="A189" s="819"/>
      <c r="B189" s="779"/>
      <c r="C189" s="58" t="s">
        <v>163</v>
      </c>
      <c r="D189" s="782"/>
      <c r="E189" s="782"/>
      <c r="F189" s="40"/>
    </row>
    <row r="190" spans="1:6" ht="15.75" thickBot="1" x14ac:dyDescent="0.3">
      <c r="A190" s="820"/>
      <c r="B190" s="780"/>
      <c r="C190" s="59"/>
      <c r="D190" s="783"/>
      <c r="E190" s="783"/>
      <c r="F190" s="43"/>
    </row>
    <row r="191" spans="1:6" ht="25.5" x14ac:dyDescent="0.25">
      <c r="A191" s="801" t="s">
        <v>164</v>
      </c>
      <c r="B191" s="38"/>
      <c r="C191" s="803" t="s">
        <v>32</v>
      </c>
      <c r="D191" s="803" t="s">
        <v>148</v>
      </c>
      <c r="E191" s="803" t="s">
        <v>44</v>
      </c>
      <c r="F191" s="39" t="s">
        <v>109</v>
      </c>
    </row>
    <row r="192" spans="1:6" ht="51" x14ac:dyDescent="0.25">
      <c r="A192" s="791"/>
      <c r="B192" s="7" t="s">
        <v>165</v>
      </c>
      <c r="C192" s="792"/>
      <c r="D192" s="792"/>
      <c r="E192" s="792"/>
      <c r="F192" s="9"/>
    </row>
    <row r="193" spans="1:6" ht="26.25" thickBot="1" x14ac:dyDescent="0.3">
      <c r="A193" s="785"/>
      <c r="B193" s="8"/>
      <c r="C193" s="789"/>
      <c r="D193" s="789"/>
      <c r="E193" s="789"/>
      <c r="F193" s="12" t="s">
        <v>106</v>
      </c>
    </row>
    <row r="194" spans="1:6" x14ac:dyDescent="0.25">
      <c r="A194" s="801" t="s">
        <v>166</v>
      </c>
      <c r="B194" s="7"/>
      <c r="C194" s="803" t="s">
        <v>32</v>
      </c>
      <c r="D194" s="803" t="s">
        <v>148</v>
      </c>
      <c r="E194" s="803" t="s">
        <v>44</v>
      </c>
      <c r="F194" s="803" t="s">
        <v>130</v>
      </c>
    </row>
    <row r="195" spans="1:6" ht="102" x14ac:dyDescent="0.25">
      <c r="A195" s="791"/>
      <c r="B195" s="7" t="s">
        <v>167</v>
      </c>
      <c r="C195" s="792"/>
      <c r="D195" s="792"/>
      <c r="E195" s="792"/>
      <c r="F195" s="792"/>
    </row>
    <row r="196" spans="1:6" ht="15.75" thickBot="1" x14ac:dyDescent="0.3">
      <c r="A196" s="785"/>
      <c r="B196" s="8"/>
      <c r="C196" s="789"/>
      <c r="D196" s="789"/>
      <c r="E196" s="789"/>
      <c r="F196" s="789"/>
    </row>
    <row r="197" spans="1:6" ht="25.5" x14ac:dyDescent="0.25">
      <c r="A197" s="801" t="s">
        <v>168</v>
      </c>
      <c r="B197" s="804" t="s">
        <v>169</v>
      </c>
      <c r="C197" s="814"/>
      <c r="D197" s="803" t="s">
        <v>148</v>
      </c>
      <c r="E197" s="803" t="s">
        <v>44</v>
      </c>
      <c r="F197" s="9" t="s">
        <v>109</v>
      </c>
    </row>
    <row r="198" spans="1:6" x14ac:dyDescent="0.25">
      <c r="A198" s="791"/>
      <c r="B198" s="805"/>
      <c r="C198" s="815"/>
      <c r="D198" s="792"/>
      <c r="E198" s="792"/>
      <c r="F198" s="9"/>
    </row>
    <row r="199" spans="1:6" ht="26.25" thickBot="1" x14ac:dyDescent="0.3">
      <c r="A199" s="802"/>
      <c r="B199" s="807"/>
      <c r="C199" s="832"/>
      <c r="D199" s="790"/>
      <c r="E199" s="790"/>
      <c r="F199" s="24" t="s">
        <v>106</v>
      </c>
    </row>
    <row r="200" spans="1:6" x14ac:dyDescent="0.25">
      <c r="A200" s="36"/>
    </row>
    <row r="201" spans="1:6" x14ac:dyDescent="0.25">
      <c r="A201" s="36"/>
    </row>
    <row r="202" spans="1:6" ht="15.75" thickBot="1" x14ac:dyDescent="0.3">
      <c r="A202" s="36" t="s">
        <v>170</v>
      </c>
    </row>
    <row r="203" spans="1:6" ht="39" thickBot="1" x14ac:dyDescent="0.3">
      <c r="A203" s="3" t="s">
        <v>3</v>
      </c>
      <c r="B203" s="4" t="s">
        <v>4</v>
      </c>
      <c r="C203" s="4" t="s">
        <v>5</v>
      </c>
      <c r="D203" s="4" t="s">
        <v>6</v>
      </c>
      <c r="E203" s="4" t="s">
        <v>7</v>
      </c>
      <c r="F203" s="4" t="s">
        <v>8</v>
      </c>
    </row>
    <row r="204" spans="1:6" x14ac:dyDescent="0.25">
      <c r="A204" s="818" t="s">
        <v>171</v>
      </c>
      <c r="B204" s="38"/>
      <c r="D204" s="821" t="s">
        <v>172</v>
      </c>
      <c r="E204" s="821" t="s">
        <v>44</v>
      </c>
      <c r="F204" s="60"/>
    </row>
    <row r="205" spans="1:6" ht="38.25" x14ac:dyDescent="0.25">
      <c r="A205" s="819"/>
      <c r="B205" s="38" t="s">
        <v>173</v>
      </c>
      <c r="C205" s="39" t="s">
        <v>174</v>
      </c>
      <c r="D205" s="782"/>
      <c r="E205" s="782"/>
      <c r="F205" s="39" t="s">
        <v>109</v>
      </c>
    </row>
    <row r="206" spans="1:6" ht="25.5" x14ac:dyDescent="0.25">
      <c r="A206" s="819"/>
      <c r="B206" s="38" t="s">
        <v>17</v>
      </c>
      <c r="C206" s="39" t="s">
        <v>175</v>
      </c>
      <c r="D206" s="782"/>
      <c r="E206" s="782"/>
      <c r="F206" s="39" t="s">
        <v>106</v>
      </c>
    </row>
    <row r="207" spans="1:6" x14ac:dyDescent="0.25">
      <c r="A207" s="819"/>
      <c r="B207" s="41" t="s">
        <v>176</v>
      </c>
      <c r="C207" s="40"/>
      <c r="D207" s="782"/>
      <c r="E207" s="782"/>
      <c r="F207" s="39"/>
    </row>
    <row r="208" spans="1:6" ht="15.75" thickBot="1" x14ac:dyDescent="0.3">
      <c r="A208" s="830"/>
      <c r="B208" s="53"/>
      <c r="C208" s="54"/>
      <c r="D208" s="831"/>
      <c r="E208" s="831"/>
      <c r="F208" s="54"/>
    </row>
    <row r="209" spans="1:6" x14ac:dyDescent="0.25">
      <c r="A209" s="784" t="s">
        <v>177</v>
      </c>
      <c r="B209" s="7"/>
      <c r="C209" s="788" t="s">
        <v>32</v>
      </c>
      <c r="D209" s="788" t="s">
        <v>172</v>
      </c>
      <c r="E209" s="788" t="s">
        <v>44</v>
      </c>
      <c r="F209" s="9"/>
    </row>
    <row r="210" spans="1:6" ht="25.5" x14ac:dyDescent="0.25">
      <c r="A210" s="791"/>
      <c r="B210" s="7" t="s">
        <v>178</v>
      </c>
      <c r="C210" s="792"/>
      <c r="D210" s="792"/>
      <c r="E210" s="792"/>
      <c r="F210" s="9" t="s">
        <v>109</v>
      </c>
    </row>
    <row r="211" spans="1:6" ht="25.5" x14ac:dyDescent="0.25">
      <c r="A211" s="791"/>
      <c r="B211" s="7" t="s">
        <v>17</v>
      </c>
      <c r="C211" s="792"/>
      <c r="D211" s="792"/>
      <c r="E211" s="792"/>
      <c r="F211" s="9" t="s">
        <v>106</v>
      </c>
    </row>
    <row r="212" spans="1:6" x14ac:dyDescent="0.25">
      <c r="A212" s="791"/>
      <c r="B212" s="13" t="s">
        <v>179</v>
      </c>
      <c r="C212" s="792"/>
      <c r="D212" s="792"/>
      <c r="E212" s="792"/>
      <c r="F212" s="14"/>
    </row>
    <row r="213" spans="1:6" ht="15.75" thickBot="1" x14ac:dyDescent="0.3">
      <c r="A213" s="785"/>
      <c r="B213" s="10"/>
      <c r="C213" s="789"/>
      <c r="D213" s="789"/>
      <c r="E213" s="789"/>
      <c r="F213" s="15"/>
    </row>
    <row r="214" spans="1:6" x14ac:dyDescent="0.25">
      <c r="A214" s="801" t="s">
        <v>180</v>
      </c>
      <c r="B214" s="7"/>
      <c r="C214" s="803" t="s">
        <v>32</v>
      </c>
      <c r="D214" s="803" t="s">
        <v>172</v>
      </c>
      <c r="E214" s="803" t="s">
        <v>44</v>
      </c>
      <c r="F214" s="9"/>
    </row>
    <row r="215" spans="1:6" ht="51" x14ac:dyDescent="0.25">
      <c r="A215" s="791"/>
      <c r="B215" s="7" t="s">
        <v>181</v>
      </c>
      <c r="C215" s="792"/>
      <c r="D215" s="792"/>
      <c r="E215" s="792"/>
      <c r="F215" s="9" t="s">
        <v>109</v>
      </c>
    </row>
    <row r="216" spans="1:6" ht="25.5" x14ac:dyDescent="0.25">
      <c r="A216" s="791"/>
      <c r="B216" s="7" t="s">
        <v>17</v>
      </c>
      <c r="C216" s="792"/>
      <c r="D216" s="792"/>
      <c r="E216" s="792"/>
      <c r="F216" s="9" t="s">
        <v>106</v>
      </c>
    </row>
    <row r="217" spans="1:6" x14ac:dyDescent="0.25">
      <c r="A217" s="791"/>
      <c r="B217" s="13" t="s">
        <v>182</v>
      </c>
      <c r="C217" s="792"/>
      <c r="D217" s="792"/>
      <c r="E217" s="792"/>
      <c r="F217" s="14"/>
    </row>
    <row r="218" spans="1:6" ht="15.75" thickBot="1" x14ac:dyDescent="0.3">
      <c r="A218" s="785"/>
      <c r="B218" s="8"/>
      <c r="C218" s="789"/>
      <c r="D218" s="789"/>
      <c r="E218" s="789"/>
      <c r="F218" s="15"/>
    </row>
    <row r="219" spans="1:6" ht="51" x14ac:dyDescent="0.25">
      <c r="A219" s="801" t="s">
        <v>183</v>
      </c>
      <c r="B219" s="7" t="s">
        <v>184</v>
      </c>
      <c r="C219" s="803" t="s">
        <v>32</v>
      </c>
      <c r="D219" s="803" t="s">
        <v>172</v>
      </c>
      <c r="E219" s="803" t="s">
        <v>44</v>
      </c>
      <c r="F219" s="9" t="s">
        <v>109</v>
      </c>
    </row>
    <row r="220" spans="1:6" ht="26.25" thickBot="1" x14ac:dyDescent="0.3">
      <c r="A220" s="791"/>
      <c r="B220" s="61"/>
      <c r="C220" s="792"/>
      <c r="D220" s="792"/>
      <c r="E220" s="792"/>
      <c r="F220" s="374" t="s">
        <v>106</v>
      </c>
    </row>
    <row r="221" spans="1:6" ht="51" x14ac:dyDescent="0.25">
      <c r="A221" s="801" t="s">
        <v>185</v>
      </c>
      <c r="B221" s="7" t="s">
        <v>186</v>
      </c>
      <c r="C221" s="803" t="s">
        <v>32</v>
      </c>
      <c r="D221" s="803" t="s">
        <v>172</v>
      </c>
      <c r="E221" s="803" t="s">
        <v>44</v>
      </c>
      <c r="F221" s="9" t="s">
        <v>109</v>
      </c>
    </row>
    <row r="222" spans="1:6" ht="25.5" x14ac:dyDescent="0.25">
      <c r="A222" s="791"/>
      <c r="B222" s="7" t="s">
        <v>17</v>
      </c>
      <c r="C222" s="792"/>
      <c r="D222" s="792"/>
      <c r="E222" s="792"/>
      <c r="F222" s="9" t="s">
        <v>106</v>
      </c>
    </row>
    <row r="223" spans="1:6" x14ac:dyDescent="0.25">
      <c r="A223" s="791"/>
      <c r="B223" s="13" t="s">
        <v>187</v>
      </c>
      <c r="C223" s="792"/>
      <c r="D223" s="792"/>
      <c r="E223" s="792"/>
      <c r="F223" s="14"/>
    </row>
    <row r="224" spans="1:6" ht="15.75" thickBot="1" x14ac:dyDescent="0.3">
      <c r="A224" s="802"/>
      <c r="B224" s="23"/>
      <c r="C224" s="790"/>
      <c r="D224" s="790"/>
      <c r="E224" s="790"/>
      <c r="F224" s="26"/>
    </row>
    <row r="225" spans="1:6" ht="38.25" x14ac:dyDescent="0.25">
      <c r="A225" s="784" t="s">
        <v>188</v>
      </c>
      <c r="B225" s="7" t="s">
        <v>189</v>
      </c>
      <c r="C225" s="788" t="s">
        <v>32</v>
      </c>
      <c r="D225" s="788" t="s">
        <v>172</v>
      </c>
      <c r="E225" s="788" t="s">
        <v>44</v>
      </c>
      <c r="F225" s="9" t="s">
        <v>109</v>
      </c>
    </row>
    <row r="226" spans="1:6" ht="36.75" customHeight="1" thickBot="1" x14ac:dyDescent="0.3">
      <c r="A226" s="791"/>
      <c r="B226" s="61"/>
      <c r="C226" s="792"/>
      <c r="D226" s="792"/>
      <c r="E226" s="792"/>
      <c r="F226" s="374" t="s">
        <v>106</v>
      </c>
    </row>
    <row r="227" spans="1:6" ht="25.5" x14ac:dyDescent="0.25">
      <c r="A227" s="801" t="s">
        <v>190</v>
      </c>
      <c r="B227" s="7" t="s">
        <v>191</v>
      </c>
      <c r="C227" s="803" t="s">
        <v>32</v>
      </c>
      <c r="D227" s="803" t="s">
        <v>172</v>
      </c>
      <c r="E227" s="803" t="s">
        <v>44</v>
      </c>
      <c r="F227" s="9" t="s">
        <v>109</v>
      </c>
    </row>
    <row r="228" spans="1:6" ht="36" customHeight="1" thickBot="1" x14ac:dyDescent="0.3">
      <c r="A228" s="791"/>
      <c r="B228" s="61"/>
      <c r="C228" s="792"/>
      <c r="D228" s="792"/>
      <c r="E228" s="792"/>
      <c r="F228" s="12" t="s">
        <v>106</v>
      </c>
    </row>
    <row r="229" spans="1:6" ht="76.5" x14ac:dyDescent="0.25">
      <c r="A229" s="827" t="s">
        <v>192</v>
      </c>
      <c r="B229" s="27" t="s">
        <v>193</v>
      </c>
      <c r="C229" s="803" t="s">
        <v>194</v>
      </c>
      <c r="D229" s="803" t="s">
        <v>172</v>
      </c>
      <c r="E229" s="803" t="s">
        <v>44</v>
      </c>
      <c r="F229" s="9" t="s">
        <v>109</v>
      </c>
    </row>
    <row r="230" spans="1:6" ht="25.5" x14ac:dyDescent="0.25">
      <c r="A230" s="828"/>
      <c r="B230" s="27" t="s">
        <v>17</v>
      </c>
      <c r="C230" s="792"/>
      <c r="D230" s="792"/>
      <c r="E230" s="792"/>
      <c r="F230" s="9" t="s">
        <v>106</v>
      </c>
    </row>
    <row r="231" spans="1:6" ht="26.25" thickBot="1" x14ac:dyDescent="0.3">
      <c r="A231" s="829"/>
      <c r="B231" s="62" t="s">
        <v>195</v>
      </c>
      <c r="C231" s="790"/>
      <c r="D231" s="790"/>
      <c r="E231" s="790"/>
      <c r="F231" s="24" t="s">
        <v>106</v>
      </c>
    </row>
    <row r="232" spans="1:6" ht="25.5" x14ac:dyDescent="0.25">
      <c r="A232" s="791" t="s">
        <v>196</v>
      </c>
      <c r="B232" s="7"/>
      <c r="C232" s="9" t="s">
        <v>197</v>
      </c>
      <c r="D232" s="792" t="s">
        <v>172</v>
      </c>
      <c r="E232" s="792" t="s">
        <v>44</v>
      </c>
      <c r="F232" s="9" t="s">
        <v>109</v>
      </c>
    </row>
    <row r="233" spans="1:6" ht="51" x14ac:dyDescent="0.25">
      <c r="A233" s="791"/>
      <c r="B233" s="7" t="s">
        <v>198</v>
      </c>
      <c r="C233" s="9"/>
      <c r="D233" s="792"/>
      <c r="E233" s="792"/>
      <c r="F233" s="9"/>
    </row>
    <row r="234" spans="1:6" ht="26.25" thickBot="1" x14ac:dyDescent="0.3">
      <c r="A234" s="802"/>
      <c r="B234" s="23"/>
      <c r="C234" s="24" t="s">
        <v>199</v>
      </c>
      <c r="D234" s="790"/>
      <c r="E234" s="790"/>
      <c r="F234" s="24" t="s">
        <v>106</v>
      </c>
    </row>
    <row r="235" spans="1:6" ht="51" x14ac:dyDescent="0.25">
      <c r="A235" s="784" t="s">
        <v>200</v>
      </c>
      <c r="B235" s="63" t="s">
        <v>201</v>
      </c>
      <c r="C235" s="788" t="s">
        <v>194</v>
      </c>
      <c r="D235" s="788" t="s">
        <v>172</v>
      </c>
      <c r="E235" s="788" t="s">
        <v>44</v>
      </c>
      <c r="F235" s="64" t="s">
        <v>109</v>
      </c>
    </row>
    <row r="236" spans="1:6" x14ac:dyDescent="0.25">
      <c r="A236" s="791"/>
      <c r="C236" s="792"/>
      <c r="D236" s="792"/>
      <c r="E236" s="792"/>
      <c r="F236" s="9"/>
    </row>
    <row r="237" spans="1:6" ht="25.5" x14ac:dyDescent="0.25">
      <c r="A237" s="791"/>
      <c r="B237" s="7" t="s">
        <v>17</v>
      </c>
      <c r="C237" s="792"/>
      <c r="D237" s="792"/>
      <c r="E237" s="792"/>
      <c r="F237" s="9" t="s">
        <v>106</v>
      </c>
    </row>
    <row r="238" spans="1:6" ht="15.75" thickBot="1" x14ac:dyDescent="0.3">
      <c r="A238" s="802"/>
      <c r="B238" s="23" t="s">
        <v>202</v>
      </c>
      <c r="C238" s="790"/>
      <c r="D238" s="790"/>
      <c r="E238" s="790"/>
      <c r="F238" s="26"/>
    </row>
    <row r="239" spans="1:6" x14ac:dyDescent="0.25">
      <c r="A239" s="791" t="s">
        <v>203</v>
      </c>
      <c r="B239" s="7"/>
      <c r="C239" s="792" t="s">
        <v>194</v>
      </c>
      <c r="D239" s="792" t="s">
        <v>172</v>
      </c>
      <c r="E239" s="792" t="s">
        <v>44</v>
      </c>
      <c r="F239" s="9"/>
    </row>
    <row r="240" spans="1:6" ht="25.5" x14ac:dyDescent="0.25">
      <c r="A240" s="791"/>
      <c r="B240" s="7" t="s">
        <v>204</v>
      </c>
      <c r="C240" s="792"/>
      <c r="D240" s="792"/>
      <c r="E240" s="792"/>
      <c r="F240" s="9" t="s">
        <v>109</v>
      </c>
    </row>
    <row r="241" spans="1:6" x14ac:dyDescent="0.25">
      <c r="A241" s="791"/>
      <c r="B241" s="13"/>
      <c r="C241" s="792"/>
      <c r="D241" s="792"/>
      <c r="E241" s="792"/>
      <c r="F241" s="9"/>
    </row>
    <row r="242" spans="1:6" ht="25.5" x14ac:dyDescent="0.25">
      <c r="A242" s="791"/>
      <c r="B242" s="14"/>
      <c r="C242" s="792"/>
      <c r="D242" s="792"/>
      <c r="E242" s="792"/>
      <c r="F242" s="9" t="s">
        <v>106</v>
      </c>
    </row>
    <row r="243" spans="1:6" ht="15.75" thickBot="1" x14ac:dyDescent="0.3">
      <c r="A243" s="785"/>
      <c r="B243" s="15"/>
      <c r="C243" s="789"/>
      <c r="D243" s="789"/>
      <c r="E243" s="789"/>
      <c r="F243" s="12"/>
    </row>
    <row r="244" spans="1:6" x14ac:dyDescent="0.25">
      <c r="A244" s="801" t="s">
        <v>205</v>
      </c>
      <c r="B244" s="7"/>
      <c r="C244" s="803" t="s">
        <v>194</v>
      </c>
      <c r="D244" s="803" t="s">
        <v>172</v>
      </c>
      <c r="E244" s="803" t="s">
        <v>44</v>
      </c>
      <c r="F244" s="803" t="s">
        <v>130</v>
      </c>
    </row>
    <row r="245" spans="1:6" ht="38.25" x14ac:dyDescent="0.25">
      <c r="A245" s="791"/>
      <c r="B245" s="7" t="s">
        <v>206</v>
      </c>
      <c r="C245" s="792"/>
      <c r="D245" s="792"/>
      <c r="E245" s="792"/>
      <c r="F245" s="792"/>
    </row>
    <row r="246" spans="1:6" ht="15.75" thickBot="1" x14ac:dyDescent="0.3">
      <c r="A246" s="785"/>
      <c r="B246" s="8"/>
      <c r="C246" s="789"/>
      <c r="D246" s="789"/>
      <c r="E246" s="789"/>
      <c r="F246" s="789"/>
    </row>
    <row r="247" spans="1:6" x14ac:dyDescent="0.25">
      <c r="A247" s="801" t="s">
        <v>207</v>
      </c>
      <c r="B247" s="7"/>
      <c r="C247" s="803" t="s">
        <v>194</v>
      </c>
      <c r="D247" s="803" t="s">
        <v>172</v>
      </c>
      <c r="E247" s="803" t="s">
        <v>44</v>
      </c>
      <c r="F247" s="9"/>
    </row>
    <row r="248" spans="1:6" ht="38.25" x14ac:dyDescent="0.25">
      <c r="A248" s="791"/>
      <c r="B248" s="7" t="s">
        <v>208</v>
      </c>
      <c r="C248" s="792"/>
      <c r="D248" s="792"/>
      <c r="E248" s="792"/>
      <c r="F248" s="9" t="s">
        <v>109</v>
      </c>
    </row>
    <row r="249" spans="1:6" x14ac:dyDescent="0.25">
      <c r="A249" s="791"/>
      <c r="B249" s="14"/>
      <c r="C249" s="792"/>
      <c r="D249" s="792"/>
      <c r="E249" s="792"/>
      <c r="F249" s="9"/>
    </row>
    <row r="250" spans="1:6" ht="25.5" x14ac:dyDescent="0.25">
      <c r="A250" s="791"/>
      <c r="B250" s="14"/>
      <c r="C250" s="792"/>
      <c r="D250" s="792"/>
      <c r="E250" s="792"/>
      <c r="F250" s="9" t="s">
        <v>106</v>
      </c>
    </row>
    <row r="251" spans="1:6" ht="15.75" thickBot="1" x14ac:dyDescent="0.3">
      <c r="A251" s="785"/>
      <c r="B251" s="15"/>
      <c r="C251" s="789"/>
      <c r="D251" s="789"/>
      <c r="E251" s="789"/>
      <c r="F251" s="12"/>
    </row>
    <row r="252" spans="1:6" ht="48" customHeight="1" x14ac:dyDescent="0.25">
      <c r="A252" s="801" t="s">
        <v>209</v>
      </c>
      <c r="B252" s="804" t="s">
        <v>210</v>
      </c>
      <c r="C252" s="803" t="s">
        <v>32</v>
      </c>
      <c r="D252" s="803" t="s">
        <v>172</v>
      </c>
      <c r="E252" s="803" t="s">
        <v>44</v>
      </c>
      <c r="F252" s="803" t="s">
        <v>130</v>
      </c>
    </row>
    <row r="253" spans="1:6" ht="15.75" thickBot="1" x14ac:dyDescent="0.3">
      <c r="A253" s="802"/>
      <c r="B253" s="807"/>
      <c r="C253" s="790"/>
      <c r="D253" s="790"/>
      <c r="E253" s="790"/>
      <c r="F253" s="790"/>
    </row>
    <row r="254" spans="1:6" ht="25.5" x14ac:dyDescent="0.25">
      <c r="A254" s="784" t="s">
        <v>211</v>
      </c>
      <c r="B254" s="826" t="s">
        <v>212</v>
      </c>
      <c r="C254" s="788" t="s">
        <v>194</v>
      </c>
      <c r="D254" s="788" t="s">
        <v>172</v>
      </c>
      <c r="E254" s="788" t="s">
        <v>44</v>
      </c>
      <c r="F254" s="9" t="s">
        <v>109</v>
      </c>
    </row>
    <row r="255" spans="1:6" x14ac:dyDescent="0.25">
      <c r="A255" s="791"/>
      <c r="B255" s="805"/>
      <c r="C255" s="792"/>
      <c r="D255" s="792"/>
      <c r="E255" s="792"/>
      <c r="F255" s="9"/>
    </row>
    <row r="256" spans="1:6" ht="26.25" thickBot="1" x14ac:dyDescent="0.3">
      <c r="A256" s="785"/>
      <c r="B256" s="806"/>
      <c r="C256" s="789"/>
      <c r="D256" s="789"/>
      <c r="E256" s="789"/>
      <c r="F256" s="12" t="s">
        <v>106</v>
      </c>
    </row>
    <row r="257" spans="1:6" ht="51" x14ac:dyDescent="0.25">
      <c r="A257" s="801" t="s">
        <v>213</v>
      </c>
      <c r="B257" s="65" t="s">
        <v>214</v>
      </c>
      <c r="C257" s="803" t="s">
        <v>32</v>
      </c>
      <c r="D257" s="803" t="s">
        <v>172</v>
      </c>
      <c r="E257" s="803" t="s">
        <v>44</v>
      </c>
      <c r="F257" s="66" t="s">
        <v>109</v>
      </c>
    </row>
    <row r="258" spans="1:6" x14ac:dyDescent="0.25">
      <c r="A258" s="791"/>
      <c r="C258" s="792"/>
      <c r="D258" s="792"/>
      <c r="E258" s="792"/>
      <c r="F258" s="9"/>
    </row>
    <row r="259" spans="1:6" ht="25.5" x14ac:dyDescent="0.25">
      <c r="A259" s="791"/>
      <c r="B259" s="7" t="s">
        <v>17</v>
      </c>
      <c r="C259" s="792"/>
      <c r="D259" s="792"/>
      <c r="E259" s="792"/>
      <c r="F259" s="9" t="s">
        <v>106</v>
      </c>
    </row>
    <row r="260" spans="1:6" ht="15.75" thickBot="1" x14ac:dyDescent="0.3">
      <c r="A260" s="802"/>
      <c r="B260" s="23" t="s">
        <v>215</v>
      </c>
      <c r="C260" s="790"/>
      <c r="D260" s="790"/>
      <c r="E260" s="790"/>
      <c r="F260" s="26"/>
    </row>
    <row r="261" spans="1:6" ht="25.5" x14ac:dyDescent="0.25">
      <c r="A261" s="784" t="s">
        <v>216</v>
      </c>
      <c r="B261" s="63" t="s">
        <v>217</v>
      </c>
      <c r="C261" s="64" t="s">
        <v>218</v>
      </c>
      <c r="D261" s="788" t="s">
        <v>172</v>
      </c>
      <c r="E261" s="788" t="s">
        <v>44</v>
      </c>
      <c r="F261" s="64" t="s">
        <v>109</v>
      </c>
    </row>
    <row r="262" spans="1:6" x14ac:dyDescent="0.25">
      <c r="A262" s="791"/>
      <c r="B262" s="13"/>
      <c r="C262" s="9"/>
      <c r="D262" s="792"/>
      <c r="E262" s="792"/>
      <c r="F262" s="9"/>
    </row>
    <row r="263" spans="1:6" ht="25.5" x14ac:dyDescent="0.25">
      <c r="A263" s="791"/>
      <c r="B263" s="7" t="s">
        <v>17</v>
      </c>
      <c r="C263" s="9" t="s">
        <v>219</v>
      </c>
      <c r="D263" s="792"/>
      <c r="E263" s="792"/>
      <c r="F263" s="9" t="s">
        <v>106</v>
      </c>
    </row>
    <row r="264" spans="1:6" x14ac:dyDescent="0.25">
      <c r="A264" s="791"/>
      <c r="B264" s="13" t="s">
        <v>220</v>
      </c>
      <c r="C264" s="9"/>
      <c r="D264" s="792"/>
      <c r="E264" s="792"/>
      <c r="F264" s="14"/>
    </row>
    <row r="265" spans="1:6" ht="26.25" thickBot="1" x14ac:dyDescent="0.3">
      <c r="A265" s="802"/>
      <c r="B265" s="67"/>
      <c r="C265" s="68" t="s">
        <v>221</v>
      </c>
      <c r="D265" s="790"/>
      <c r="E265" s="790"/>
      <c r="F265" s="26"/>
    </row>
    <row r="266" spans="1:6" ht="63.75" x14ac:dyDescent="0.25">
      <c r="A266" s="793" t="s">
        <v>222</v>
      </c>
      <c r="B266" s="69" t="s">
        <v>223</v>
      </c>
      <c r="C266" s="70" t="s">
        <v>27</v>
      </c>
      <c r="D266" s="795" t="s">
        <v>172</v>
      </c>
      <c r="E266" s="795" t="s">
        <v>44</v>
      </c>
      <c r="F266" s="70" t="s">
        <v>109</v>
      </c>
    </row>
    <row r="267" spans="1:6" ht="26.25" thickBot="1" x14ac:dyDescent="0.3">
      <c r="A267" s="794"/>
      <c r="B267" s="67"/>
      <c r="C267" s="375" t="s">
        <v>224</v>
      </c>
      <c r="D267" s="796"/>
      <c r="E267" s="796"/>
      <c r="F267" s="29" t="s">
        <v>106</v>
      </c>
    </row>
    <row r="268" spans="1:6" ht="25.5" x14ac:dyDescent="0.25">
      <c r="A268" s="797" t="s">
        <v>225</v>
      </c>
      <c r="B268" s="798" t="s">
        <v>226</v>
      </c>
      <c r="C268" s="800" t="s">
        <v>32</v>
      </c>
      <c r="D268" s="800" t="s">
        <v>172</v>
      </c>
      <c r="E268" s="800" t="s">
        <v>44</v>
      </c>
      <c r="F268" s="28" t="s">
        <v>109</v>
      </c>
    </row>
    <row r="269" spans="1:6" x14ac:dyDescent="0.25">
      <c r="A269" s="797"/>
      <c r="B269" s="798"/>
      <c r="C269" s="800"/>
      <c r="D269" s="800"/>
      <c r="E269" s="800"/>
      <c r="F269" s="28"/>
    </row>
    <row r="270" spans="1:6" ht="26.25" thickBot="1" x14ac:dyDescent="0.3">
      <c r="A270" s="794"/>
      <c r="B270" s="799"/>
      <c r="C270" s="796"/>
      <c r="D270" s="796"/>
      <c r="E270" s="796"/>
      <c r="F270" s="29" t="s">
        <v>106</v>
      </c>
    </row>
    <row r="271" spans="1:6" ht="51" x14ac:dyDescent="0.25">
      <c r="A271" s="371" t="s">
        <v>227</v>
      </c>
      <c r="B271" s="63" t="s">
        <v>228</v>
      </c>
      <c r="C271" s="71" t="s">
        <v>229</v>
      </c>
      <c r="D271" s="788" t="s">
        <v>172</v>
      </c>
      <c r="E271" s="788" t="s">
        <v>44</v>
      </c>
      <c r="F271" s="64" t="s">
        <v>109</v>
      </c>
    </row>
    <row r="272" spans="1:6" ht="26.25" thickBot="1" x14ac:dyDescent="0.3">
      <c r="A272" s="67"/>
      <c r="B272" s="72"/>
      <c r="C272" s="73" t="s">
        <v>155</v>
      </c>
      <c r="D272" s="790"/>
      <c r="E272" s="790"/>
      <c r="F272" s="24" t="s">
        <v>106</v>
      </c>
    </row>
    <row r="273" spans="1:6" ht="63.75" x14ac:dyDescent="0.25">
      <c r="A273" s="791" t="s">
        <v>230</v>
      </c>
      <c r="B273" s="7" t="s">
        <v>231</v>
      </c>
      <c r="C273" s="792" t="s">
        <v>32</v>
      </c>
      <c r="D273" s="792" t="s">
        <v>172</v>
      </c>
      <c r="E273" s="792" t="s">
        <v>44</v>
      </c>
      <c r="F273" s="9" t="s">
        <v>109</v>
      </c>
    </row>
    <row r="274" spans="1:6" x14ac:dyDescent="0.25">
      <c r="A274" s="791"/>
      <c r="C274" s="792"/>
      <c r="D274" s="792"/>
      <c r="E274" s="792"/>
      <c r="F274" s="9"/>
    </row>
    <row r="275" spans="1:6" ht="25.5" x14ac:dyDescent="0.25">
      <c r="A275" s="791"/>
      <c r="B275" s="7" t="s">
        <v>17</v>
      </c>
      <c r="C275" s="792"/>
      <c r="D275" s="792"/>
      <c r="E275" s="792"/>
      <c r="F275" s="9" t="s">
        <v>106</v>
      </c>
    </row>
    <row r="276" spans="1:6" x14ac:dyDescent="0.25">
      <c r="A276" s="791"/>
      <c r="B276" s="13" t="s">
        <v>232</v>
      </c>
      <c r="C276" s="792"/>
      <c r="D276" s="792"/>
      <c r="E276" s="792"/>
      <c r="F276" s="14"/>
    </row>
    <row r="277" spans="1:6" ht="15.75" thickBot="1" x14ac:dyDescent="0.3">
      <c r="A277" s="785"/>
      <c r="B277" s="8"/>
      <c r="C277" s="789"/>
      <c r="D277" s="789"/>
      <c r="E277" s="789"/>
      <c r="F277" s="15"/>
    </row>
    <row r="278" spans="1:6" ht="25.5" x14ac:dyDescent="0.25">
      <c r="A278" s="801" t="s">
        <v>233</v>
      </c>
      <c r="B278" s="804" t="s">
        <v>234</v>
      </c>
      <c r="C278" s="803" t="s">
        <v>235</v>
      </c>
      <c r="D278" s="803" t="s">
        <v>172</v>
      </c>
      <c r="E278" s="803" t="s">
        <v>44</v>
      </c>
      <c r="F278" s="9" t="s">
        <v>109</v>
      </c>
    </row>
    <row r="279" spans="1:6" x14ac:dyDescent="0.25">
      <c r="A279" s="791"/>
      <c r="B279" s="805"/>
      <c r="C279" s="792"/>
      <c r="D279" s="792"/>
      <c r="E279" s="792"/>
      <c r="F279" s="9"/>
    </row>
    <row r="280" spans="1:6" ht="26.25" thickBot="1" x14ac:dyDescent="0.3">
      <c r="A280" s="785"/>
      <c r="B280" s="806"/>
      <c r="C280" s="789"/>
      <c r="D280" s="789"/>
      <c r="E280" s="789"/>
      <c r="F280" s="12" t="s">
        <v>106</v>
      </c>
    </row>
    <row r="281" spans="1:6" ht="25.5" x14ac:dyDescent="0.25">
      <c r="A281" s="801" t="s">
        <v>236</v>
      </c>
      <c r="B281" s="804" t="s">
        <v>237</v>
      </c>
      <c r="C281" s="808" t="s">
        <v>238</v>
      </c>
      <c r="D281" s="803" t="s">
        <v>172</v>
      </c>
      <c r="E281" s="803" t="s">
        <v>44</v>
      </c>
      <c r="F281" s="9" t="s">
        <v>109</v>
      </c>
    </row>
    <row r="282" spans="1:6" x14ac:dyDescent="0.25">
      <c r="A282" s="791"/>
      <c r="B282" s="805"/>
      <c r="C282" s="809"/>
      <c r="D282" s="792"/>
      <c r="E282" s="792"/>
      <c r="F282" s="9"/>
    </row>
    <row r="283" spans="1:6" ht="26.25" thickBot="1" x14ac:dyDescent="0.3">
      <c r="A283" s="802"/>
      <c r="B283" s="807"/>
      <c r="C283" s="810"/>
      <c r="D283" s="790"/>
      <c r="E283" s="790"/>
      <c r="F283" s="24" t="s">
        <v>106</v>
      </c>
    </row>
    <row r="284" spans="1:6" ht="51" x14ac:dyDescent="0.25">
      <c r="A284" s="784" t="s">
        <v>239</v>
      </c>
      <c r="B284" s="7" t="s">
        <v>240</v>
      </c>
      <c r="C284" s="786" t="s">
        <v>241</v>
      </c>
      <c r="D284" s="788" t="s">
        <v>172</v>
      </c>
      <c r="E284" s="788" t="s">
        <v>44</v>
      </c>
      <c r="F284" s="9" t="s">
        <v>109</v>
      </c>
    </row>
    <row r="285" spans="1:6" ht="26.25" thickBot="1" x14ac:dyDescent="0.3">
      <c r="A285" s="785"/>
      <c r="B285" s="8"/>
      <c r="C285" s="787"/>
      <c r="D285" s="789"/>
      <c r="E285" s="789"/>
      <c r="F285" s="12" t="s">
        <v>106</v>
      </c>
    </row>
    <row r="286" spans="1:6" ht="54.75" customHeight="1" x14ac:dyDescent="0.25">
      <c r="A286" s="801" t="s">
        <v>242</v>
      </c>
      <c r="B286" s="56" t="s">
        <v>243</v>
      </c>
      <c r="C286" s="803" t="s">
        <v>32</v>
      </c>
      <c r="D286" s="803" t="s">
        <v>172</v>
      </c>
      <c r="E286" s="803" t="s">
        <v>44</v>
      </c>
      <c r="F286" s="9" t="s">
        <v>109</v>
      </c>
    </row>
    <row r="287" spans="1:6" x14ac:dyDescent="0.25">
      <c r="A287" s="791"/>
      <c r="B287" s="55"/>
      <c r="C287" s="792"/>
      <c r="D287" s="792"/>
      <c r="E287" s="792"/>
      <c r="F287" s="75"/>
    </row>
    <row r="288" spans="1:6" ht="25.5" x14ac:dyDescent="0.25">
      <c r="A288" s="791"/>
      <c r="B288" s="55"/>
      <c r="C288" s="792"/>
      <c r="D288" s="792"/>
      <c r="E288" s="792"/>
      <c r="F288" s="9" t="s">
        <v>106</v>
      </c>
    </row>
    <row r="289" spans="1:6" ht="15.75" thickBot="1" x14ac:dyDescent="0.3">
      <c r="A289" s="785"/>
      <c r="B289" s="74"/>
      <c r="C289" s="789"/>
      <c r="D289" s="789"/>
      <c r="E289" s="789"/>
      <c r="F289" s="12"/>
    </row>
    <row r="290" spans="1:6" ht="25.5" x14ac:dyDescent="0.25">
      <c r="A290" s="801" t="s">
        <v>244</v>
      </c>
      <c r="B290" s="7" t="s">
        <v>245</v>
      </c>
      <c r="C290" s="16" t="s">
        <v>246</v>
      </c>
      <c r="D290" s="803" t="s">
        <v>172</v>
      </c>
      <c r="E290" s="803" t="s">
        <v>44</v>
      </c>
      <c r="F290" s="9" t="s">
        <v>109</v>
      </c>
    </row>
    <row r="291" spans="1:6" x14ac:dyDescent="0.25">
      <c r="A291" s="791"/>
      <c r="B291" s="13"/>
      <c r="C291" s="16" t="s">
        <v>247</v>
      </c>
      <c r="D291" s="792"/>
      <c r="E291" s="792"/>
      <c r="F291" s="9"/>
    </row>
    <row r="292" spans="1:6" ht="25.5" x14ac:dyDescent="0.25">
      <c r="A292" s="791"/>
      <c r="B292" s="7" t="s">
        <v>17</v>
      </c>
      <c r="C292" s="16" t="s">
        <v>248</v>
      </c>
      <c r="D292" s="792"/>
      <c r="E292" s="792"/>
      <c r="F292" s="9" t="s">
        <v>106</v>
      </c>
    </row>
    <row r="293" spans="1:6" ht="25.5" x14ac:dyDescent="0.25">
      <c r="A293" s="791"/>
      <c r="B293" s="13" t="s">
        <v>249</v>
      </c>
      <c r="C293" s="16" t="s">
        <v>250</v>
      </c>
      <c r="D293" s="792"/>
      <c r="E293" s="792"/>
      <c r="F293" s="14"/>
    </row>
    <row r="294" spans="1:6" ht="25.5" x14ac:dyDescent="0.25">
      <c r="A294" s="791"/>
      <c r="B294" s="14"/>
      <c r="C294" s="16" t="s">
        <v>251</v>
      </c>
      <c r="D294" s="792"/>
      <c r="E294" s="792"/>
      <c r="F294" s="14"/>
    </row>
    <row r="295" spans="1:6" ht="15.75" thickBot="1" x14ac:dyDescent="0.3">
      <c r="A295" s="802"/>
      <c r="B295" s="26"/>
      <c r="C295" s="30" t="s">
        <v>252</v>
      </c>
      <c r="D295" s="790"/>
      <c r="E295" s="790"/>
      <c r="F295" s="26"/>
    </row>
    <row r="296" spans="1:6" ht="140.25" x14ac:dyDescent="0.25">
      <c r="A296" s="824" t="s">
        <v>253</v>
      </c>
      <c r="B296" s="38" t="s">
        <v>254</v>
      </c>
      <c r="C296" s="822" t="s">
        <v>32</v>
      </c>
      <c r="D296" s="825" t="s">
        <v>172</v>
      </c>
      <c r="E296" s="825" t="s">
        <v>255</v>
      </c>
      <c r="F296" s="825" t="s">
        <v>256</v>
      </c>
    </row>
    <row r="297" spans="1:6" x14ac:dyDescent="0.25">
      <c r="A297" s="822"/>
      <c r="B297" s="38" t="s">
        <v>17</v>
      </c>
      <c r="C297" s="822"/>
      <c r="D297" s="815"/>
      <c r="E297" s="815"/>
      <c r="F297" s="815"/>
    </row>
    <row r="298" spans="1:6" ht="21.75" customHeight="1" x14ac:dyDescent="0.25">
      <c r="A298" s="822"/>
      <c r="B298" s="41" t="s">
        <v>257</v>
      </c>
      <c r="C298" s="822"/>
      <c r="D298" s="815"/>
      <c r="E298" s="815"/>
      <c r="F298" s="815"/>
    </row>
    <row r="299" spans="1:6" ht="15.75" thickBot="1" x14ac:dyDescent="0.3">
      <c r="A299" s="823"/>
      <c r="B299" s="45" t="s">
        <v>258</v>
      </c>
      <c r="C299" s="823"/>
      <c r="D299" s="816"/>
      <c r="E299" s="816"/>
      <c r="F299" s="816"/>
    </row>
    <row r="300" spans="1:6" x14ac:dyDescent="0.25">
      <c r="A300" s="801" t="s">
        <v>259</v>
      </c>
      <c r="B300" s="7"/>
      <c r="C300" s="803" t="s">
        <v>32</v>
      </c>
      <c r="D300" s="803" t="s">
        <v>172</v>
      </c>
      <c r="E300" s="803" t="s">
        <v>260</v>
      </c>
      <c r="F300" s="803" t="s">
        <v>13</v>
      </c>
    </row>
    <row r="301" spans="1:6" ht="25.5" x14ac:dyDescent="0.25">
      <c r="A301" s="791"/>
      <c r="B301" s="7" t="s">
        <v>261</v>
      </c>
      <c r="C301" s="792"/>
      <c r="D301" s="792"/>
      <c r="E301" s="792"/>
      <c r="F301" s="792"/>
    </row>
    <row r="302" spans="1:6" ht="15.75" thickBot="1" x14ac:dyDescent="0.3">
      <c r="A302" s="785"/>
      <c r="B302" s="8"/>
      <c r="C302" s="789"/>
      <c r="D302" s="789"/>
      <c r="E302" s="789"/>
      <c r="F302" s="789"/>
    </row>
    <row r="303" spans="1:6" x14ac:dyDescent="0.25">
      <c r="A303" s="801" t="s">
        <v>262</v>
      </c>
      <c r="B303" s="7"/>
      <c r="C303" s="803" t="s">
        <v>32</v>
      </c>
      <c r="D303" s="803" t="s">
        <v>172</v>
      </c>
      <c r="E303" s="803" t="s">
        <v>260</v>
      </c>
      <c r="F303" s="803" t="s">
        <v>13</v>
      </c>
    </row>
    <row r="304" spans="1:6" ht="25.5" x14ac:dyDescent="0.25">
      <c r="A304" s="791"/>
      <c r="B304" s="7" t="s">
        <v>263</v>
      </c>
      <c r="C304" s="792"/>
      <c r="D304" s="792"/>
      <c r="E304" s="792"/>
      <c r="F304" s="792"/>
    </row>
    <row r="305" spans="1:6" ht="15.75" thickBot="1" x14ac:dyDescent="0.3">
      <c r="A305" s="785"/>
      <c r="B305" s="8"/>
      <c r="C305" s="789"/>
      <c r="D305" s="789"/>
      <c r="E305" s="789"/>
      <c r="F305" s="789"/>
    </row>
    <row r="306" spans="1:6" x14ac:dyDescent="0.25">
      <c r="A306" s="801" t="s">
        <v>264</v>
      </c>
      <c r="B306" s="7"/>
      <c r="C306" s="803" t="s">
        <v>32</v>
      </c>
      <c r="D306" s="803" t="s">
        <v>172</v>
      </c>
      <c r="E306" s="803" t="s">
        <v>260</v>
      </c>
      <c r="F306" s="803" t="s">
        <v>13</v>
      </c>
    </row>
    <row r="307" spans="1:6" x14ac:dyDescent="0.25">
      <c r="A307" s="791"/>
      <c r="B307" s="7" t="s">
        <v>265</v>
      </c>
      <c r="C307" s="792"/>
      <c r="D307" s="792"/>
      <c r="E307" s="792"/>
      <c r="F307" s="792"/>
    </row>
    <row r="308" spans="1:6" ht="15.75" thickBot="1" x14ac:dyDescent="0.3">
      <c r="A308" s="785"/>
      <c r="B308" s="8"/>
      <c r="C308" s="789"/>
      <c r="D308" s="789"/>
      <c r="E308" s="789"/>
      <c r="F308" s="789"/>
    </row>
    <row r="309" spans="1:6" x14ac:dyDescent="0.25">
      <c r="A309" s="801" t="s">
        <v>266</v>
      </c>
      <c r="B309" s="7"/>
      <c r="C309" s="803" t="s">
        <v>32</v>
      </c>
      <c r="D309" s="803" t="s">
        <v>172</v>
      </c>
      <c r="E309" s="803" t="s">
        <v>260</v>
      </c>
      <c r="F309" s="803" t="s">
        <v>13</v>
      </c>
    </row>
    <row r="310" spans="1:6" ht="25.5" x14ac:dyDescent="0.25">
      <c r="A310" s="791"/>
      <c r="B310" s="7" t="s">
        <v>267</v>
      </c>
      <c r="C310" s="792"/>
      <c r="D310" s="792"/>
      <c r="E310" s="792"/>
      <c r="F310" s="792"/>
    </row>
    <row r="311" spans="1:6" ht="15.75" thickBot="1" x14ac:dyDescent="0.3">
      <c r="A311" s="802"/>
      <c r="B311" s="23"/>
      <c r="C311" s="790"/>
      <c r="D311" s="790"/>
      <c r="E311" s="790"/>
      <c r="F311" s="790"/>
    </row>
    <row r="312" spans="1:6" x14ac:dyDescent="0.25">
      <c r="A312" s="784" t="s">
        <v>268</v>
      </c>
      <c r="B312" s="7"/>
      <c r="C312" s="788" t="s">
        <v>32</v>
      </c>
      <c r="D312" s="788" t="s">
        <v>172</v>
      </c>
      <c r="E312" s="788" t="s">
        <v>269</v>
      </c>
      <c r="F312" s="788" t="s">
        <v>13</v>
      </c>
    </row>
    <row r="313" spans="1:6" ht="63.75" x14ac:dyDescent="0.25">
      <c r="A313" s="791"/>
      <c r="B313" s="7" t="s">
        <v>270</v>
      </c>
      <c r="C313" s="792"/>
      <c r="D313" s="792"/>
      <c r="E313" s="792"/>
      <c r="F313" s="792"/>
    </row>
    <row r="314" spans="1:6" ht="15.75" thickBot="1" x14ac:dyDescent="0.3">
      <c r="A314" s="785"/>
      <c r="B314" s="8"/>
      <c r="C314" s="789"/>
      <c r="D314" s="789"/>
      <c r="E314" s="789"/>
      <c r="F314" s="789"/>
    </row>
    <row r="315" spans="1:6" x14ac:dyDescent="0.25">
      <c r="A315" s="36"/>
    </row>
    <row r="316" spans="1:6" ht="15.75" thickBot="1" x14ac:dyDescent="0.3">
      <c r="A316" s="36" t="s">
        <v>271</v>
      </c>
    </row>
    <row r="317" spans="1:6" ht="39" thickBot="1" x14ac:dyDescent="0.3">
      <c r="A317" s="31" t="s">
        <v>3</v>
      </c>
      <c r="B317" s="4" t="s">
        <v>4</v>
      </c>
      <c r="C317" s="4" t="s">
        <v>5</v>
      </c>
      <c r="D317" s="4" t="s">
        <v>6</v>
      </c>
      <c r="E317" s="32" t="s">
        <v>7</v>
      </c>
      <c r="F317" s="4" t="s">
        <v>8</v>
      </c>
    </row>
    <row r="318" spans="1:6" x14ac:dyDescent="0.25">
      <c r="A318" s="801" t="s">
        <v>272</v>
      </c>
      <c r="B318" s="7"/>
      <c r="C318" s="803" t="s">
        <v>273</v>
      </c>
      <c r="D318" s="803" t="s">
        <v>172</v>
      </c>
      <c r="E318" s="803" t="s">
        <v>44</v>
      </c>
      <c r="F318" s="803" t="s">
        <v>256</v>
      </c>
    </row>
    <row r="319" spans="1:6" ht="25.5" x14ac:dyDescent="0.25">
      <c r="A319" s="791"/>
      <c r="B319" s="7" t="s">
        <v>274</v>
      </c>
      <c r="C319" s="792"/>
      <c r="D319" s="792"/>
      <c r="E319" s="792"/>
      <c r="F319" s="792"/>
    </row>
    <row r="320" spans="1:6" ht="15.75" thickBot="1" x14ac:dyDescent="0.3">
      <c r="A320" s="785"/>
      <c r="B320" s="8"/>
      <c r="C320" s="789"/>
      <c r="D320" s="789"/>
      <c r="E320" s="789"/>
      <c r="F320" s="789"/>
    </row>
    <row r="321" spans="1:6" x14ac:dyDescent="0.25">
      <c r="A321" s="801" t="s">
        <v>275</v>
      </c>
      <c r="B321" s="7"/>
      <c r="C321" s="803" t="s">
        <v>276</v>
      </c>
      <c r="D321" s="803" t="s">
        <v>172</v>
      </c>
      <c r="E321" s="803" t="s">
        <v>44</v>
      </c>
      <c r="F321" s="803" t="s">
        <v>256</v>
      </c>
    </row>
    <row r="322" spans="1:6" x14ac:dyDescent="0.25">
      <c r="A322" s="791"/>
      <c r="B322" s="7" t="s">
        <v>277</v>
      </c>
      <c r="C322" s="792"/>
      <c r="D322" s="792"/>
      <c r="E322" s="792"/>
      <c r="F322" s="792"/>
    </row>
    <row r="323" spans="1:6" x14ac:dyDescent="0.25">
      <c r="A323" s="791"/>
      <c r="B323" s="13"/>
      <c r="C323" s="792"/>
      <c r="D323" s="792"/>
      <c r="E323" s="792"/>
      <c r="F323" s="792"/>
    </row>
    <row r="324" spans="1:6" x14ac:dyDescent="0.25">
      <c r="A324" s="791"/>
      <c r="B324" s="7" t="s">
        <v>17</v>
      </c>
      <c r="C324" s="792"/>
      <c r="D324" s="792"/>
      <c r="E324" s="792"/>
      <c r="F324" s="792"/>
    </row>
    <row r="325" spans="1:6" x14ac:dyDescent="0.25">
      <c r="A325" s="791"/>
      <c r="B325" s="13" t="s">
        <v>278</v>
      </c>
      <c r="C325" s="792"/>
      <c r="D325" s="792"/>
      <c r="E325" s="792"/>
      <c r="F325" s="792"/>
    </row>
    <row r="326" spans="1:6" x14ac:dyDescent="0.25">
      <c r="A326" s="791"/>
      <c r="B326" s="13" t="s">
        <v>279</v>
      </c>
      <c r="C326" s="792"/>
      <c r="D326" s="792"/>
      <c r="E326" s="792"/>
      <c r="F326" s="792"/>
    </row>
    <row r="327" spans="1:6" ht="15.75" thickBot="1" x14ac:dyDescent="0.3">
      <c r="A327" s="785"/>
      <c r="B327" s="8"/>
      <c r="C327" s="789"/>
      <c r="D327" s="789"/>
      <c r="E327" s="789"/>
      <c r="F327" s="789"/>
    </row>
    <row r="328" spans="1:6" x14ac:dyDescent="0.25">
      <c r="A328" s="801" t="s">
        <v>280</v>
      </c>
      <c r="B328" s="7"/>
      <c r="C328" s="803" t="s">
        <v>276</v>
      </c>
      <c r="D328" s="803" t="s">
        <v>172</v>
      </c>
      <c r="E328" s="803" t="s">
        <v>44</v>
      </c>
      <c r="F328" s="803" t="s">
        <v>256</v>
      </c>
    </row>
    <row r="329" spans="1:6" ht="25.5" x14ac:dyDescent="0.25">
      <c r="A329" s="791"/>
      <c r="B329" s="7" t="s">
        <v>281</v>
      </c>
      <c r="C329" s="792"/>
      <c r="D329" s="792"/>
      <c r="E329" s="792"/>
      <c r="F329" s="792"/>
    </row>
    <row r="330" spans="1:6" ht="15.75" thickBot="1" x14ac:dyDescent="0.3">
      <c r="A330" s="785"/>
      <c r="B330" s="8"/>
      <c r="C330" s="789"/>
      <c r="D330" s="789"/>
      <c r="E330" s="789"/>
      <c r="F330" s="789"/>
    </row>
    <row r="331" spans="1:6" x14ac:dyDescent="0.25">
      <c r="A331" s="801" t="s">
        <v>282</v>
      </c>
      <c r="B331" s="7"/>
      <c r="C331" s="803" t="s">
        <v>276</v>
      </c>
      <c r="D331" s="803" t="s">
        <v>172</v>
      </c>
      <c r="E331" s="803" t="s">
        <v>44</v>
      </c>
      <c r="F331" s="803" t="s">
        <v>256</v>
      </c>
    </row>
    <row r="332" spans="1:6" ht="25.5" x14ac:dyDescent="0.25">
      <c r="A332" s="791"/>
      <c r="B332" s="7" t="s">
        <v>283</v>
      </c>
      <c r="C332" s="792"/>
      <c r="D332" s="792"/>
      <c r="E332" s="792"/>
      <c r="F332" s="792"/>
    </row>
    <row r="333" spans="1:6" ht="15.75" thickBot="1" x14ac:dyDescent="0.3">
      <c r="A333" s="785"/>
      <c r="B333" s="8"/>
      <c r="C333" s="789"/>
      <c r="D333" s="789"/>
      <c r="E333" s="789"/>
      <c r="F333" s="789"/>
    </row>
    <row r="334" spans="1:6" x14ac:dyDescent="0.25">
      <c r="A334" s="801" t="s">
        <v>284</v>
      </c>
      <c r="B334" s="7"/>
      <c r="C334" s="9" t="s">
        <v>285</v>
      </c>
      <c r="D334" s="803" t="s">
        <v>172</v>
      </c>
      <c r="E334" s="803" t="s">
        <v>44</v>
      </c>
      <c r="F334" s="803" t="s">
        <v>13</v>
      </c>
    </row>
    <row r="335" spans="1:6" ht="25.5" x14ac:dyDescent="0.25">
      <c r="A335" s="791"/>
      <c r="B335" s="7" t="s">
        <v>286</v>
      </c>
      <c r="C335" s="9" t="s">
        <v>287</v>
      </c>
      <c r="D335" s="792"/>
      <c r="E335" s="792"/>
      <c r="F335" s="792"/>
    </row>
    <row r="336" spans="1:6" ht="15.75" thickBot="1" x14ac:dyDescent="0.3">
      <c r="A336" s="785"/>
      <c r="B336" s="8"/>
      <c r="C336" s="15"/>
      <c r="D336" s="789"/>
      <c r="E336" s="789"/>
      <c r="F336" s="789"/>
    </row>
    <row r="337" spans="1:6" x14ac:dyDescent="0.25">
      <c r="A337" s="801" t="s">
        <v>288</v>
      </c>
      <c r="B337" s="7"/>
      <c r="C337" s="9" t="s">
        <v>285</v>
      </c>
      <c r="D337" s="803" t="s">
        <v>172</v>
      </c>
      <c r="E337" s="803" t="s">
        <v>44</v>
      </c>
      <c r="F337" s="803" t="s">
        <v>13</v>
      </c>
    </row>
    <row r="338" spans="1:6" ht="25.5" x14ac:dyDescent="0.25">
      <c r="A338" s="791"/>
      <c r="B338" s="7" t="s">
        <v>289</v>
      </c>
      <c r="C338" s="9" t="s">
        <v>287</v>
      </c>
      <c r="D338" s="792"/>
      <c r="E338" s="792"/>
      <c r="F338" s="792"/>
    </row>
    <row r="339" spans="1:6" ht="15.75" thickBot="1" x14ac:dyDescent="0.3">
      <c r="A339" s="785"/>
      <c r="B339" s="8"/>
      <c r="C339" s="15"/>
      <c r="D339" s="789"/>
      <c r="E339" s="789"/>
      <c r="F339" s="789"/>
    </row>
    <row r="340" spans="1:6" x14ac:dyDescent="0.25">
      <c r="A340" s="801" t="s">
        <v>290</v>
      </c>
      <c r="B340" s="7"/>
      <c r="C340" s="803" t="s">
        <v>291</v>
      </c>
      <c r="D340" s="803" t="s">
        <v>172</v>
      </c>
      <c r="E340" s="803" t="s">
        <v>44</v>
      </c>
      <c r="F340" s="803" t="s">
        <v>13</v>
      </c>
    </row>
    <row r="341" spans="1:6" ht="25.5" x14ac:dyDescent="0.25">
      <c r="A341" s="791"/>
      <c r="B341" s="7" t="s">
        <v>292</v>
      </c>
      <c r="C341" s="792"/>
      <c r="D341" s="792"/>
      <c r="E341" s="792"/>
      <c r="F341" s="792"/>
    </row>
    <row r="342" spans="1:6" x14ac:dyDescent="0.25">
      <c r="A342" s="791"/>
      <c r="B342" s="13"/>
      <c r="C342" s="792"/>
      <c r="D342" s="792"/>
      <c r="E342" s="792"/>
      <c r="F342" s="792"/>
    </row>
    <row r="343" spans="1:6" x14ac:dyDescent="0.25">
      <c r="A343" s="791"/>
      <c r="B343" s="7" t="s">
        <v>17</v>
      </c>
      <c r="C343" s="792"/>
      <c r="D343" s="792"/>
      <c r="E343" s="792"/>
      <c r="F343" s="792"/>
    </row>
    <row r="344" spans="1:6" x14ac:dyDescent="0.25">
      <c r="A344" s="791"/>
      <c r="B344" s="13" t="s">
        <v>293</v>
      </c>
      <c r="C344" s="792"/>
      <c r="D344" s="792"/>
      <c r="E344" s="792"/>
      <c r="F344" s="792"/>
    </row>
    <row r="345" spans="1:6" x14ac:dyDescent="0.25">
      <c r="A345" s="791"/>
      <c r="B345" s="13" t="s">
        <v>294</v>
      </c>
      <c r="C345" s="792"/>
      <c r="D345" s="792"/>
      <c r="E345" s="792"/>
      <c r="F345" s="792"/>
    </row>
    <row r="346" spans="1:6" ht="15.75" thickBot="1" x14ac:dyDescent="0.3">
      <c r="A346" s="785"/>
      <c r="B346" s="8"/>
      <c r="C346" s="789"/>
      <c r="D346" s="789"/>
      <c r="E346" s="789"/>
      <c r="F346" s="789"/>
    </row>
    <row r="347" spans="1:6" x14ac:dyDescent="0.25">
      <c r="A347" s="801" t="s">
        <v>295</v>
      </c>
      <c r="B347" s="7"/>
      <c r="C347" s="803" t="s">
        <v>71</v>
      </c>
      <c r="D347" s="803" t="s">
        <v>172</v>
      </c>
      <c r="E347" s="803" t="s">
        <v>44</v>
      </c>
      <c r="F347" s="803" t="s">
        <v>256</v>
      </c>
    </row>
    <row r="348" spans="1:6" ht="25.5" x14ac:dyDescent="0.25">
      <c r="A348" s="791"/>
      <c r="B348" s="7" t="s">
        <v>296</v>
      </c>
      <c r="C348" s="792"/>
      <c r="D348" s="792"/>
      <c r="E348" s="792"/>
      <c r="F348" s="792"/>
    </row>
    <row r="349" spans="1:6" ht="15.75" thickBot="1" x14ac:dyDescent="0.3">
      <c r="A349" s="785"/>
      <c r="B349" s="8"/>
      <c r="C349" s="789"/>
      <c r="D349" s="789"/>
      <c r="E349" s="789"/>
      <c r="F349" s="789"/>
    </row>
    <row r="350" spans="1:6" x14ac:dyDescent="0.25">
      <c r="A350" s="801" t="s">
        <v>297</v>
      </c>
      <c r="B350" s="7"/>
      <c r="C350" s="803" t="s">
        <v>32</v>
      </c>
      <c r="D350" s="803" t="s">
        <v>172</v>
      </c>
      <c r="E350" s="803" t="s">
        <v>44</v>
      </c>
      <c r="F350" s="803" t="s">
        <v>256</v>
      </c>
    </row>
    <row r="351" spans="1:6" ht="25.5" x14ac:dyDescent="0.25">
      <c r="A351" s="791"/>
      <c r="B351" s="7" t="s">
        <v>298</v>
      </c>
      <c r="C351" s="792"/>
      <c r="D351" s="792"/>
      <c r="E351" s="792"/>
      <c r="F351" s="792"/>
    </row>
    <row r="352" spans="1:6" ht="15.75" thickBot="1" x14ac:dyDescent="0.3">
      <c r="A352" s="785"/>
      <c r="B352" s="8"/>
      <c r="C352" s="789"/>
      <c r="D352" s="789"/>
      <c r="E352" s="789"/>
      <c r="F352" s="789"/>
    </row>
    <row r="353" spans="1:6" ht="38.25" x14ac:dyDescent="0.25">
      <c r="A353" s="801" t="s">
        <v>299</v>
      </c>
      <c r="B353" s="7" t="s">
        <v>300</v>
      </c>
      <c r="C353" s="9" t="s">
        <v>301</v>
      </c>
      <c r="D353" s="803" t="s">
        <v>172</v>
      </c>
      <c r="E353" s="803" t="s">
        <v>44</v>
      </c>
      <c r="F353" s="803" t="s">
        <v>256</v>
      </c>
    </row>
    <row r="354" spans="1:6" x14ac:dyDescent="0.25">
      <c r="A354" s="791"/>
      <c r="B354" s="13"/>
      <c r="C354" s="9" t="s">
        <v>302</v>
      </c>
      <c r="D354" s="792"/>
      <c r="E354" s="792"/>
      <c r="F354" s="792"/>
    </row>
    <row r="355" spans="1:6" x14ac:dyDescent="0.25">
      <c r="A355" s="791"/>
      <c r="B355" s="7" t="s">
        <v>17</v>
      </c>
      <c r="C355" s="14"/>
      <c r="D355" s="792"/>
      <c r="E355" s="792"/>
      <c r="F355" s="792"/>
    </row>
    <row r="356" spans="1:6" x14ac:dyDescent="0.25">
      <c r="A356" s="791"/>
      <c r="B356" s="13" t="s">
        <v>303</v>
      </c>
      <c r="C356" s="14"/>
      <c r="D356" s="792"/>
      <c r="E356" s="792"/>
      <c r="F356" s="792"/>
    </row>
    <row r="357" spans="1:6" x14ac:dyDescent="0.25">
      <c r="A357" s="791"/>
      <c r="B357" s="13" t="s">
        <v>294</v>
      </c>
      <c r="C357" s="14"/>
      <c r="D357" s="792"/>
      <c r="E357" s="792"/>
      <c r="F357" s="792"/>
    </row>
    <row r="358" spans="1:6" ht="15.75" thickBot="1" x14ac:dyDescent="0.3">
      <c r="A358" s="785"/>
      <c r="B358" s="8"/>
      <c r="C358" s="15"/>
      <c r="D358" s="789"/>
      <c r="E358" s="789"/>
      <c r="F358" s="789"/>
    </row>
    <row r="359" spans="1:6" x14ac:dyDescent="0.25">
      <c r="A359" s="801" t="s">
        <v>304</v>
      </c>
      <c r="B359" s="13"/>
      <c r="C359" s="803" t="s">
        <v>305</v>
      </c>
      <c r="D359" s="803" t="s">
        <v>172</v>
      </c>
      <c r="E359" s="803" t="s">
        <v>44</v>
      </c>
      <c r="F359" s="803" t="s">
        <v>256</v>
      </c>
    </row>
    <row r="360" spans="1:6" ht="38.25" x14ac:dyDescent="0.25">
      <c r="A360" s="791"/>
      <c r="B360" s="7" t="s">
        <v>306</v>
      </c>
      <c r="C360" s="792"/>
      <c r="D360" s="792"/>
      <c r="E360" s="792"/>
      <c r="F360" s="792"/>
    </row>
    <row r="361" spans="1:6" x14ac:dyDescent="0.25">
      <c r="A361" s="791"/>
      <c r="B361" s="13"/>
      <c r="C361" s="792"/>
      <c r="D361" s="792"/>
      <c r="E361" s="792"/>
      <c r="F361" s="792"/>
    </row>
    <row r="362" spans="1:6" x14ac:dyDescent="0.25">
      <c r="A362" s="791"/>
      <c r="B362" s="7" t="s">
        <v>17</v>
      </c>
      <c r="C362" s="792"/>
      <c r="D362" s="792"/>
      <c r="E362" s="792"/>
      <c r="F362" s="792"/>
    </row>
    <row r="363" spans="1:6" x14ac:dyDescent="0.25">
      <c r="A363" s="791"/>
      <c r="B363" s="13" t="s">
        <v>307</v>
      </c>
      <c r="C363" s="792"/>
      <c r="D363" s="792"/>
      <c r="E363" s="792"/>
      <c r="F363" s="792"/>
    </row>
    <row r="364" spans="1:6" x14ac:dyDescent="0.25">
      <c r="A364" s="791"/>
      <c r="B364" s="13" t="s">
        <v>308</v>
      </c>
      <c r="C364" s="792"/>
      <c r="D364" s="792"/>
      <c r="E364" s="792"/>
      <c r="F364" s="792"/>
    </row>
    <row r="365" spans="1:6" ht="15.75" thickBot="1" x14ac:dyDescent="0.3">
      <c r="A365" s="785"/>
      <c r="B365" s="8"/>
      <c r="C365" s="789"/>
      <c r="D365" s="789"/>
      <c r="E365" s="789"/>
      <c r="F365" s="789"/>
    </row>
    <row r="366" spans="1:6" x14ac:dyDescent="0.25">
      <c r="A366" s="801" t="s">
        <v>309</v>
      </c>
      <c r="B366" s="13"/>
      <c r="C366" s="803" t="s">
        <v>276</v>
      </c>
      <c r="D366" s="803" t="s">
        <v>172</v>
      </c>
      <c r="E366" s="803" t="s">
        <v>44</v>
      </c>
      <c r="F366" s="803" t="s">
        <v>256</v>
      </c>
    </row>
    <row r="367" spans="1:6" ht="38.25" x14ac:dyDescent="0.25">
      <c r="A367" s="791"/>
      <c r="B367" s="7" t="s">
        <v>310</v>
      </c>
      <c r="C367" s="792"/>
      <c r="D367" s="792"/>
      <c r="E367" s="792"/>
      <c r="F367" s="792"/>
    </row>
    <row r="368" spans="1:6" x14ac:dyDescent="0.25">
      <c r="A368" s="791"/>
      <c r="B368" s="13"/>
      <c r="C368" s="792"/>
      <c r="D368" s="792"/>
      <c r="E368" s="792"/>
      <c r="F368" s="792"/>
    </row>
    <row r="369" spans="1:6" x14ac:dyDescent="0.25">
      <c r="A369" s="791"/>
      <c r="B369" s="7" t="s">
        <v>17</v>
      </c>
      <c r="C369" s="792"/>
      <c r="D369" s="792"/>
      <c r="E369" s="792"/>
      <c r="F369" s="792"/>
    </row>
    <row r="370" spans="1:6" x14ac:dyDescent="0.25">
      <c r="A370" s="791"/>
      <c r="B370" s="13" t="s">
        <v>311</v>
      </c>
      <c r="C370" s="792"/>
      <c r="D370" s="792"/>
      <c r="E370" s="792"/>
      <c r="F370" s="792"/>
    </row>
    <row r="371" spans="1:6" x14ac:dyDescent="0.25">
      <c r="A371" s="791"/>
      <c r="B371" s="13" t="s">
        <v>294</v>
      </c>
      <c r="C371" s="792"/>
      <c r="D371" s="792"/>
      <c r="E371" s="792"/>
      <c r="F371" s="792"/>
    </row>
    <row r="372" spans="1:6" ht="15.75" thickBot="1" x14ac:dyDescent="0.3">
      <c r="A372" s="785"/>
      <c r="B372" s="8"/>
      <c r="C372" s="789"/>
      <c r="D372" s="789"/>
      <c r="E372" s="789"/>
      <c r="F372" s="789"/>
    </row>
    <row r="373" spans="1:6" x14ac:dyDescent="0.25">
      <c r="A373" s="818" t="s">
        <v>312</v>
      </c>
      <c r="B373" s="38"/>
      <c r="C373" s="821" t="s">
        <v>32</v>
      </c>
      <c r="D373" s="821" t="s">
        <v>172</v>
      </c>
      <c r="E373" s="821" t="s">
        <v>44</v>
      </c>
      <c r="F373" s="821" t="s">
        <v>256</v>
      </c>
    </row>
    <row r="374" spans="1:6" ht="25.5" x14ac:dyDescent="0.25">
      <c r="A374" s="819"/>
      <c r="B374" s="38" t="s">
        <v>313</v>
      </c>
      <c r="C374" s="782"/>
      <c r="D374" s="782"/>
      <c r="E374" s="782"/>
      <c r="F374" s="782"/>
    </row>
    <row r="375" spans="1:6" x14ac:dyDescent="0.25">
      <c r="A375" s="819"/>
      <c r="B375" s="41"/>
      <c r="C375" s="782"/>
      <c r="D375" s="782"/>
      <c r="E375" s="782"/>
      <c r="F375" s="782"/>
    </row>
    <row r="376" spans="1:6" x14ac:dyDescent="0.25">
      <c r="A376" s="819"/>
      <c r="B376" s="38" t="s">
        <v>17</v>
      </c>
      <c r="C376" s="782"/>
      <c r="D376" s="782"/>
      <c r="E376" s="782"/>
      <c r="F376" s="782"/>
    </row>
    <row r="377" spans="1:6" x14ac:dyDescent="0.25">
      <c r="A377" s="819"/>
      <c r="B377" s="41" t="s">
        <v>314</v>
      </c>
      <c r="C377" s="782"/>
      <c r="D377" s="782"/>
      <c r="E377" s="782"/>
      <c r="F377" s="782"/>
    </row>
    <row r="378" spans="1:6" x14ac:dyDescent="0.25">
      <c r="A378" s="819"/>
      <c r="B378" s="41" t="s">
        <v>294</v>
      </c>
      <c r="C378" s="782"/>
      <c r="D378" s="782"/>
      <c r="E378" s="782"/>
      <c r="F378" s="782"/>
    </row>
    <row r="379" spans="1:6" ht="15.75" thickBot="1" x14ac:dyDescent="0.3">
      <c r="A379" s="820"/>
      <c r="B379" s="45"/>
      <c r="C379" s="783"/>
      <c r="D379" s="783"/>
      <c r="E379" s="783"/>
      <c r="F379" s="783"/>
    </row>
    <row r="380" spans="1:6" x14ac:dyDescent="0.25">
      <c r="A380" s="818" t="s">
        <v>315</v>
      </c>
      <c r="B380" s="38"/>
      <c r="C380" s="821" t="s">
        <v>32</v>
      </c>
      <c r="D380" s="821" t="s">
        <v>172</v>
      </c>
      <c r="E380" s="821" t="s">
        <v>44</v>
      </c>
      <c r="F380" s="821" t="s">
        <v>256</v>
      </c>
    </row>
    <row r="381" spans="1:6" ht="25.5" x14ac:dyDescent="0.25">
      <c r="A381" s="819"/>
      <c r="B381" s="38" t="s">
        <v>316</v>
      </c>
      <c r="C381" s="782"/>
      <c r="D381" s="782"/>
      <c r="E381" s="782"/>
      <c r="F381" s="782"/>
    </row>
    <row r="382" spans="1:6" x14ac:dyDescent="0.25">
      <c r="A382" s="819"/>
      <c r="B382" s="41"/>
      <c r="C382" s="782"/>
      <c r="D382" s="782"/>
      <c r="E382" s="782"/>
      <c r="F382" s="782"/>
    </row>
    <row r="383" spans="1:6" x14ac:dyDescent="0.25">
      <c r="A383" s="819"/>
      <c r="B383" s="38" t="s">
        <v>17</v>
      </c>
      <c r="C383" s="782"/>
      <c r="D383" s="782"/>
      <c r="E383" s="782"/>
      <c r="F383" s="782"/>
    </row>
    <row r="384" spans="1:6" x14ac:dyDescent="0.25">
      <c r="A384" s="819"/>
      <c r="B384" s="41" t="s">
        <v>317</v>
      </c>
      <c r="C384" s="782"/>
      <c r="D384" s="782"/>
      <c r="E384" s="782"/>
      <c r="F384" s="782"/>
    </row>
    <row r="385" spans="1:6" x14ac:dyDescent="0.25">
      <c r="A385" s="819"/>
      <c r="B385" s="41" t="s">
        <v>294</v>
      </c>
      <c r="C385" s="782"/>
      <c r="D385" s="782"/>
      <c r="E385" s="782"/>
      <c r="F385" s="782"/>
    </row>
    <row r="386" spans="1:6" x14ac:dyDescent="0.25">
      <c r="A386" s="819"/>
      <c r="B386" s="41"/>
      <c r="C386" s="782"/>
      <c r="D386" s="782"/>
      <c r="E386" s="782"/>
      <c r="F386" s="782"/>
    </row>
    <row r="387" spans="1:6" ht="15.75" thickBot="1" x14ac:dyDescent="0.3">
      <c r="A387" s="820"/>
      <c r="B387" s="45"/>
      <c r="C387" s="783"/>
      <c r="D387" s="783"/>
      <c r="E387" s="783"/>
      <c r="F387" s="783"/>
    </row>
    <row r="388" spans="1:6" x14ac:dyDescent="0.25">
      <c r="A388" s="818" t="s">
        <v>318</v>
      </c>
      <c r="B388" s="38"/>
      <c r="C388" s="821" t="s">
        <v>32</v>
      </c>
      <c r="D388" s="821" t="s">
        <v>172</v>
      </c>
      <c r="E388" s="821" t="s">
        <v>44</v>
      </c>
      <c r="F388" s="821" t="s">
        <v>256</v>
      </c>
    </row>
    <row r="389" spans="1:6" ht="25.5" x14ac:dyDescent="0.25">
      <c r="A389" s="819"/>
      <c r="B389" s="38" t="s">
        <v>319</v>
      </c>
      <c r="C389" s="782"/>
      <c r="D389" s="782"/>
      <c r="E389" s="782"/>
      <c r="F389" s="782"/>
    </row>
    <row r="390" spans="1:6" x14ac:dyDescent="0.25">
      <c r="A390" s="819"/>
      <c r="B390" s="41"/>
      <c r="C390" s="782"/>
      <c r="D390" s="782"/>
      <c r="E390" s="782"/>
      <c r="F390" s="782"/>
    </row>
    <row r="391" spans="1:6" x14ac:dyDescent="0.25">
      <c r="A391" s="819"/>
      <c r="B391" s="38" t="s">
        <v>17</v>
      </c>
      <c r="C391" s="782"/>
      <c r="D391" s="782"/>
      <c r="E391" s="782"/>
      <c r="F391" s="782"/>
    </row>
    <row r="392" spans="1:6" x14ac:dyDescent="0.25">
      <c r="A392" s="819"/>
      <c r="B392" s="41" t="s">
        <v>320</v>
      </c>
      <c r="C392" s="782"/>
      <c r="D392" s="782"/>
      <c r="E392" s="782"/>
      <c r="F392" s="782"/>
    </row>
    <row r="393" spans="1:6" x14ac:dyDescent="0.25">
      <c r="A393" s="819"/>
      <c r="B393" s="41" t="s">
        <v>294</v>
      </c>
      <c r="C393" s="782"/>
      <c r="D393" s="782"/>
      <c r="E393" s="782"/>
      <c r="F393" s="782"/>
    </row>
    <row r="394" spans="1:6" ht="15.75" thickBot="1" x14ac:dyDescent="0.3">
      <c r="A394" s="820"/>
      <c r="B394" s="45"/>
      <c r="C394" s="783"/>
      <c r="D394" s="783"/>
      <c r="E394" s="783"/>
      <c r="F394" s="783"/>
    </row>
    <row r="395" spans="1:6" x14ac:dyDescent="0.25">
      <c r="A395" s="818" t="s">
        <v>321</v>
      </c>
      <c r="B395" s="38"/>
      <c r="C395" s="821" t="s">
        <v>32</v>
      </c>
      <c r="D395" s="821" t="s">
        <v>172</v>
      </c>
      <c r="E395" s="821" t="s">
        <v>44</v>
      </c>
      <c r="F395" s="821" t="s">
        <v>256</v>
      </c>
    </row>
    <row r="396" spans="1:6" ht="25.5" x14ac:dyDescent="0.25">
      <c r="A396" s="819"/>
      <c r="B396" s="38" t="s">
        <v>322</v>
      </c>
      <c r="C396" s="782"/>
      <c r="D396" s="782"/>
      <c r="E396" s="782"/>
      <c r="F396" s="782"/>
    </row>
    <row r="397" spans="1:6" x14ac:dyDescent="0.25">
      <c r="A397" s="819"/>
      <c r="B397" s="41"/>
      <c r="C397" s="782"/>
      <c r="D397" s="782"/>
      <c r="E397" s="782"/>
      <c r="F397" s="782"/>
    </row>
    <row r="398" spans="1:6" x14ac:dyDescent="0.25">
      <c r="A398" s="819"/>
      <c r="B398" s="38" t="s">
        <v>17</v>
      </c>
      <c r="C398" s="782"/>
      <c r="D398" s="782"/>
      <c r="E398" s="782"/>
      <c r="F398" s="782"/>
    </row>
    <row r="399" spans="1:6" x14ac:dyDescent="0.25">
      <c r="A399" s="819"/>
      <c r="B399" s="41" t="s">
        <v>323</v>
      </c>
      <c r="C399" s="782"/>
      <c r="D399" s="782"/>
      <c r="E399" s="782"/>
      <c r="F399" s="782"/>
    </row>
    <row r="400" spans="1:6" x14ac:dyDescent="0.25">
      <c r="A400" s="819"/>
      <c r="B400" s="41" t="s">
        <v>294</v>
      </c>
      <c r="C400" s="782"/>
      <c r="D400" s="782"/>
      <c r="E400" s="782"/>
      <c r="F400" s="782"/>
    </row>
    <row r="401" spans="1:6" ht="15.75" thickBot="1" x14ac:dyDescent="0.3">
      <c r="A401" s="820"/>
      <c r="B401" s="45"/>
      <c r="C401" s="783"/>
      <c r="D401" s="783"/>
      <c r="E401" s="783"/>
      <c r="F401" s="783"/>
    </row>
    <row r="402" spans="1:6" x14ac:dyDescent="0.25">
      <c r="A402" s="50"/>
    </row>
    <row r="403" spans="1:6" x14ac:dyDescent="0.25">
      <c r="A403" s="37"/>
    </row>
    <row r="404" spans="1:6" ht="15.75" thickBot="1" x14ac:dyDescent="0.3">
      <c r="A404" s="35" t="s">
        <v>324</v>
      </c>
    </row>
    <row r="405" spans="1:6" ht="39" thickBot="1" x14ac:dyDescent="0.3">
      <c r="A405" s="3" t="s">
        <v>3</v>
      </c>
      <c r="B405" s="4" t="s">
        <v>4</v>
      </c>
      <c r="C405" s="4" t="s">
        <v>5</v>
      </c>
      <c r="D405" s="4" t="s">
        <v>6</v>
      </c>
      <c r="E405" s="4" t="s">
        <v>7</v>
      </c>
      <c r="F405" s="4" t="s">
        <v>8</v>
      </c>
    </row>
    <row r="406" spans="1:6" x14ac:dyDescent="0.25">
      <c r="A406" s="801" t="s">
        <v>325</v>
      </c>
      <c r="B406" s="7"/>
      <c r="C406" s="803" t="s">
        <v>32</v>
      </c>
      <c r="D406" s="817" t="s">
        <v>326</v>
      </c>
      <c r="E406" s="803" t="s">
        <v>135</v>
      </c>
      <c r="F406" s="60"/>
    </row>
    <row r="407" spans="1:6" ht="127.5" x14ac:dyDescent="0.25">
      <c r="A407" s="791"/>
      <c r="B407" s="7" t="s">
        <v>327</v>
      </c>
      <c r="C407" s="792"/>
      <c r="D407" s="792"/>
      <c r="E407" s="792"/>
      <c r="F407" s="9" t="s">
        <v>109</v>
      </c>
    </row>
    <row r="408" spans="1:6" ht="26.25" thickBot="1" x14ac:dyDescent="0.3">
      <c r="A408" s="785"/>
      <c r="B408" s="8"/>
      <c r="C408" s="789"/>
      <c r="D408" s="789"/>
      <c r="E408" s="789"/>
      <c r="F408" s="12" t="s">
        <v>106</v>
      </c>
    </row>
    <row r="409" spans="1:6" ht="76.5" x14ac:dyDescent="0.25">
      <c r="A409" s="801" t="s">
        <v>328</v>
      </c>
      <c r="B409" s="7" t="s">
        <v>329</v>
      </c>
      <c r="C409" s="803" t="s">
        <v>32</v>
      </c>
      <c r="D409" s="803" t="s">
        <v>330</v>
      </c>
      <c r="E409" s="803" t="s">
        <v>135</v>
      </c>
      <c r="F409" s="9" t="s">
        <v>97</v>
      </c>
    </row>
    <row r="410" spans="1:6" ht="26.25" thickBot="1" x14ac:dyDescent="0.3">
      <c r="A410" s="785"/>
      <c r="B410" s="15"/>
      <c r="C410" s="789"/>
      <c r="D410" s="789"/>
      <c r="E410" s="789"/>
      <c r="F410" s="12" t="s">
        <v>106</v>
      </c>
    </row>
    <row r="411" spans="1:6" ht="25.5" x14ac:dyDescent="0.25">
      <c r="A411" s="801" t="s">
        <v>331</v>
      </c>
      <c r="B411" s="65" t="s">
        <v>332</v>
      </c>
      <c r="C411" s="803" t="s">
        <v>32</v>
      </c>
      <c r="D411" s="817" t="s">
        <v>326</v>
      </c>
      <c r="E411" s="803" t="s">
        <v>135</v>
      </c>
      <c r="F411" s="66" t="s">
        <v>97</v>
      </c>
    </row>
    <row r="412" spans="1:6" x14ac:dyDescent="0.25">
      <c r="A412" s="791"/>
      <c r="C412" s="792"/>
      <c r="D412" s="792"/>
      <c r="E412" s="792"/>
      <c r="F412" s="9"/>
    </row>
    <row r="413" spans="1:6" ht="26.25" thickBot="1" x14ac:dyDescent="0.3">
      <c r="A413" s="802"/>
      <c r="B413" s="23"/>
      <c r="C413" s="790"/>
      <c r="D413" s="789"/>
      <c r="E413" s="790"/>
      <c r="F413" s="24" t="s">
        <v>106</v>
      </c>
    </row>
    <row r="414" spans="1:6" x14ac:dyDescent="0.25">
      <c r="A414" s="371"/>
      <c r="B414" s="63"/>
      <c r="C414" s="788" t="s">
        <v>32</v>
      </c>
      <c r="D414" s="788" t="s">
        <v>330</v>
      </c>
      <c r="E414" s="788" t="s">
        <v>135</v>
      </c>
      <c r="F414" s="64"/>
    </row>
    <row r="415" spans="1:6" ht="25.5" x14ac:dyDescent="0.25">
      <c r="A415" s="373" t="s">
        <v>333</v>
      </c>
      <c r="B415" s="7" t="s">
        <v>334</v>
      </c>
      <c r="C415" s="792"/>
      <c r="D415" s="792"/>
      <c r="E415" s="792"/>
      <c r="F415" s="9" t="s">
        <v>97</v>
      </c>
    </row>
    <row r="416" spans="1:6" x14ac:dyDescent="0.25">
      <c r="A416" s="373"/>
      <c r="B416" s="14"/>
      <c r="C416" s="792"/>
      <c r="D416" s="792"/>
      <c r="E416" s="792"/>
      <c r="F416" s="9"/>
    </row>
    <row r="417" spans="1:6" ht="26.25" thickBot="1" x14ac:dyDescent="0.3">
      <c r="A417" s="33"/>
      <c r="B417" s="26"/>
      <c r="C417" s="790"/>
      <c r="D417" s="790"/>
      <c r="E417" s="790"/>
      <c r="F417" s="24" t="s">
        <v>106</v>
      </c>
    </row>
    <row r="418" spans="1:6" x14ac:dyDescent="0.25">
      <c r="A418" s="791" t="s">
        <v>335</v>
      </c>
      <c r="B418" s="7"/>
      <c r="C418" s="792" t="s">
        <v>336</v>
      </c>
      <c r="D418" s="792" t="s">
        <v>337</v>
      </c>
      <c r="E418" s="792" t="s">
        <v>135</v>
      </c>
      <c r="F418" s="792" t="s">
        <v>13</v>
      </c>
    </row>
    <row r="419" spans="1:6" ht="51" x14ac:dyDescent="0.25">
      <c r="A419" s="791"/>
      <c r="B419" s="7" t="s">
        <v>338</v>
      </c>
      <c r="C419" s="792"/>
      <c r="D419" s="792"/>
      <c r="E419" s="792"/>
      <c r="F419" s="792"/>
    </row>
    <row r="420" spans="1:6" x14ac:dyDescent="0.25">
      <c r="A420" s="791"/>
      <c r="B420" s="13"/>
      <c r="C420" s="792"/>
      <c r="D420" s="792"/>
      <c r="E420" s="792"/>
      <c r="F420" s="792"/>
    </row>
    <row r="421" spans="1:6" x14ac:dyDescent="0.25">
      <c r="A421" s="791"/>
      <c r="B421" s="7" t="s">
        <v>17</v>
      </c>
      <c r="C421" s="792"/>
      <c r="D421" s="792"/>
      <c r="E421" s="792"/>
      <c r="F421" s="792"/>
    </row>
    <row r="422" spans="1:6" x14ac:dyDescent="0.25">
      <c r="A422" s="791"/>
      <c r="B422" s="13" t="s">
        <v>339</v>
      </c>
      <c r="C422" s="792"/>
      <c r="D422" s="792"/>
      <c r="E422" s="792"/>
      <c r="F422" s="792"/>
    </row>
    <row r="423" spans="1:6" x14ac:dyDescent="0.25">
      <c r="A423" s="791"/>
      <c r="B423" s="13" t="s">
        <v>340</v>
      </c>
      <c r="C423" s="792"/>
      <c r="D423" s="792"/>
      <c r="E423" s="792"/>
      <c r="F423" s="792"/>
    </row>
    <row r="424" spans="1:6" ht="25.5" x14ac:dyDescent="0.25">
      <c r="A424" s="791"/>
      <c r="B424" s="13" t="s">
        <v>341</v>
      </c>
      <c r="C424" s="792"/>
      <c r="D424" s="792"/>
      <c r="E424" s="792"/>
      <c r="F424" s="792"/>
    </row>
    <row r="425" spans="1:6" ht="15.75" thickBot="1" x14ac:dyDescent="0.3">
      <c r="A425" s="785"/>
      <c r="B425" s="8"/>
      <c r="C425" s="789"/>
      <c r="D425" s="789"/>
      <c r="E425" s="789"/>
      <c r="F425" s="789"/>
    </row>
    <row r="426" spans="1:6" x14ac:dyDescent="0.25">
      <c r="A426" s="801" t="s">
        <v>342</v>
      </c>
      <c r="B426" s="7"/>
      <c r="C426" s="803" t="s">
        <v>336</v>
      </c>
      <c r="D426" s="803" t="s">
        <v>337</v>
      </c>
      <c r="E426" s="803" t="s">
        <v>135</v>
      </c>
      <c r="F426" s="803" t="s">
        <v>13</v>
      </c>
    </row>
    <row r="427" spans="1:6" ht="76.5" x14ac:dyDescent="0.25">
      <c r="A427" s="791"/>
      <c r="B427" s="7" t="s">
        <v>343</v>
      </c>
      <c r="C427" s="792"/>
      <c r="D427" s="792"/>
      <c r="E427" s="792"/>
      <c r="F427" s="792"/>
    </row>
    <row r="428" spans="1:6" x14ac:dyDescent="0.25">
      <c r="A428" s="791"/>
      <c r="B428" s="13"/>
      <c r="C428" s="792"/>
      <c r="D428" s="792"/>
      <c r="E428" s="792"/>
      <c r="F428" s="792"/>
    </row>
    <row r="429" spans="1:6" x14ac:dyDescent="0.25">
      <c r="A429" s="791"/>
      <c r="B429" s="7" t="s">
        <v>17</v>
      </c>
      <c r="C429" s="792"/>
      <c r="D429" s="792"/>
      <c r="E429" s="792"/>
      <c r="F429" s="792"/>
    </row>
    <row r="430" spans="1:6" x14ac:dyDescent="0.25">
      <c r="A430" s="791"/>
      <c r="B430" s="13" t="s">
        <v>344</v>
      </c>
      <c r="C430" s="792"/>
      <c r="D430" s="792"/>
      <c r="E430" s="792"/>
      <c r="F430" s="792"/>
    </row>
    <row r="431" spans="1:6" x14ac:dyDescent="0.25">
      <c r="A431" s="791"/>
      <c r="B431" s="13" t="s">
        <v>345</v>
      </c>
      <c r="C431" s="792"/>
      <c r="D431" s="792"/>
      <c r="E431" s="792"/>
      <c r="F431" s="792"/>
    </row>
    <row r="432" spans="1:6" ht="26.25" thickBot="1" x14ac:dyDescent="0.3">
      <c r="A432" s="802"/>
      <c r="B432" s="23" t="s">
        <v>341</v>
      </c>
      <c r="C432" s="790"/>
      <c r="D432" s="790"/>
      <c r="E432" s="790"/>
      <c r="F432" s="790"/>
    </row>
    <row r="433" spans="1:6" x14ac:dyDescent="0.25">
      <c r="A433" s="784" t="s">
        <v>346</v>
      </c>
      <c r="B433" s="7"/>
      <c r="C433" s="9" t="s">
        <v>347</v>
      </c>
      <c r="D433" s="788" t="s">
        <v>348</v>
      </c>
      <c r="E433" s="788" t="s">
        <v>135</v>
      </c>
      <c r="F433" s="788" t="s">
        <v>13</v>
      </c>
    </row>
    <row r="434" spans="1:6" ht="27" x14ac:dyDescent="0.25">
      <c r="A434" s="791"/>
      <c r="B434" s="7" t="s">
        <v>349</v>
      </c>
      <c r="C434" s="9" t="s">
        <v>350</v>
      </c>
      <c r="D434" s="792"/>
      <c r="E434" s="792"/>
      <c r="F434" s="792"/>
    </row>
    <row r="435" spans="1:6" x14ac:dyDescent="0.25">
      <c r="A435" s="791"/>
      <c r="B435" s="13" t="s">
        <v>351</v>
      </c>
      <c r="C435" s="14"/>
      <c r="D435" s="792"/>
      <c r="E435" s="792"/>
      <c r="F435" s="792"/>
    </row>
    <row r="436" spans="1:6" x14ac:dyDescent="0.25">
      <c r="A436" s="791"/>
      <c r="B436" s="13" t="s">
        <v>352</v>
      </c>
      <c r="C436" s="14"/>
      <c r="D436" s="792"/>
      <c r="E436" s="792"/>
      <c r="F436" s="792"/>
    </row>
    <row r="437" spans="1:6" x14ac:dyDescent="0.25">
      <c r="A437" s="791"/>
      <c r="B437" s="13" t="s">
        <v>353</v>
      </c>
      <c r="C437" s="14"/>
      <c r="D437" s="792"/>
      <c r="E437" s="792"/>
      <c r="F437" s="792"/>
    </row>
    <row r="438" spans="1:6" ht="15.75" thickBot="1" x14ac:dyDescent="0.3">
      <c r="A438" s="785"/>
      <c r="B438" s="8"/>
      <c r="C438" s="15"/>
      <c r="D438" s="789"/>
      <c r="E438" s="789"/>
      <c r="F438" s="789"/>
    </row>
    <row r="439" spans="1:6" x14ac:dyDescent="0.25">
      <c r="A439" s="36"/>
    </row>
    <row r="440" spans="1:6" x14ac:dyDescent="0.25">
      <c r="A440" s="36" t="s">
        <v>354</v>
      </c>
    </row>
    <row r="441" spans="1:6" ht="15.75" thickBot="1" x14ac:dyDescent="0.3">
      <c r="A441" s="36"/>
    </row>
    <row r="442" spans="1:6" ht="39.75" thickTop="1" thickBot="1" x14ac:dyDescent="0.3">
      <c r="A442" s="3" t="s">
        <v>3</v>
      </c>
      <c r="B442" s="34" t="s">
        <v>4</v>
      </c>
      <c r="C442" s="4" t="s">
        <v>5</v>
      </c>
      <c r="D442" s="34" t="s">
        <v>6</v>
      </c>
      <c r="E442" s="34" t="s">
        <v>7</v>
      </c>
      <c r="F442" s="34" t="s">
        <v>8</v>
      </c>
    </row>
    <row r="443" spans="1:6" x14ac:dyDescent="0.25">
      <c r="A443" s="811" t="s">
        <v>355</v>
      </c>
      <c r="B443" s="7"/>
      <c r="C443" s="814" t="s">
        <v>32</v>
      </c>
      <c r="D443" s="814" t="s">
        <v>356</v>
      </c>
      <c r="E443" s="814" t="s">
        <v>135</v>
      </c>
      <c r="F443" s="814" t="s">
        <v>256</v>
      </c>
    </row>
    <row r="444" spans="1:6" ht="63.75" x14ac:dyDescent="0.25">
      <c r="A444" s="812"/>
      <c r="B444" s="7" t="s">
        <v>357</v>
      </c>
      <c r="C444" s="815"/>
      <c r="D444" s="815"/>
      <c r="E444" s="815"/>
      <c r="F444" s="815"/>
    </row>
    <row r="445" spans="1:6" ht="15.75" thickBot="1" x14ac:dyDescent="0.3">
      <c r="A445" s="813"/>
      <c r="B445" s="8"/>
      <c r="C445" s="816"/>
      <c r="D445" s="816"/>
      <c r="E445" s="816"/>
      <c r="F445" s="816"/>
    </row>
    <row r="446" spans="1:6" x14ac:dyDescent="0.25">
      <c r="A446" s="811" t="s">
        <v>358</v>
      </c>
      <c r="B446" s="7"/>
      <c r="C446" s="814" t="s">
        <v>32</v>
      </c>
      <c r="D446" s="814" t="s">
        <v>356</v>
      </c>
      <c r="E446" s="814" t="s">
        <v>135</v>
      </c>
      <c r="F446" s="814" t="s">
        <v>256</v>
      </c>
    </row>
    <row r="447" spans="1:6" ht="63.75" x14ac:dyDescent="0.25">
      <c r="A447" s="812"/>
      <c r="B447" s="7" t="s">
        <v>359</v>
      </c>
      <c r="C447" s="815"/>
      <c r="D447" s="815"/>
      <c r="E447" s="815"/>
      <c r="F447" s="815"/>
    </row>
    <row r="448" spans="1:6" ht="15.75" thickBot="1" x14ac:dyDescent="0.3">
      <c r="A448" s="813"/>
      <c r="B448" s="8"/>
      <c r="C448" s="816"/>
      <c r="D448" s="816"/>
      <c r="E448" s="816"/>
      <c r="F448" s="816"/>
    </row>
    <row r="449" spans="1:6" x14ac:dyDescent="0.25">
      <c r="A449" s="801" t="s">
        <v>360</v>
      </c>
      <c r="B449" s="7"/>
      <c r="C449" s="9" t="s">
        <v>361</v>
      </c>
      <c r="D449" s="803" t="s">
        <v>362</v>
      </c>
      <c r="E449" s="803" t="s">
        <v>44</v>
      </c>
      <c r="F449" s="803" t="s">
        <v>256</v>
      </c>
    </row>
    <row r="450" spans="1:6" ht="63.75" x14ac:dyDescent="0.25">
      <c r="A450" s="791"/>
      <c r="B450" s="7" t="s">
        <v>363</v>
      </c>
      <c r="C450" s="9" t="s">
        <v>364</v>
      </c>
      <c r="D450" s="792"/>
      <c r="E450" s="792"/>
      <c r="F450" s="792"/>
    </row>
    <row r="451" spans="1:6" ht="25.5" x14ac:dyDescent="0.25">
      <c r="A451" s="791"/>
      <c r="B451" s="13"/>
      <c r="C451" s="9" t="s">
        <v>248</v>
      </c>
      <c r="D451" s="792"/>
      <c r="E451" s="792"/>
      <c r="F451" s="792"/>
    </row>
    <row r="452" spans="1:6" ht="25.5" x14ac:dyDescent="0.25">
      <c r="A452" s="791"/>
      <c r="B452" s="14"/>
      <c r="C452" s="9" t="s">
        <v>250</v>
      </c>
      <c r="D452" s="792"/>
      <c r="E452" s="792"/>
      <c r="F452" s="792"/>
    </row>
    <row r="453" spans="1:6" ht="25.5" x14ac:dyDescent="0.25">
      <c r="A453" s="791"/>
      <c r="B453" s="14"/>
      <c r="C453" s="9" t="s">
        <v>251</v>
      </c>
      <c r="D453" s="792"/>
      <c r="E453" s="792"/>
      <c r="F453" s="792"/>
    </row>
    <row r="454" spans="1:6" ht="15.75" thickBot="1" x14ac:dyDescent="0.3">
      <c r="A454" s="785"/>
      <c r="B454" s="15"/>
      <c r="C454" s="12" t="s">
        <v>252</v>
      </c>
      <c r="D454" s="789"/>
      <c r="E454" s="789"/>
      <c r="F454" s="789"/>
    </row>
  </sheetData>
  <sheetProtection algorithmName="SHA-512" hashValue="qNIqzW+zreiOSFWyjGXM12FZuv17RuCruEl+PeUPeNxeBmXbIS5yfJbl+9p06xq5uq2LxDKYApSjlVhsl7iTrQ==" saltValue="kj14PjVQrpSsjWT/rRM5aA==" spinCount="100000" sheet="1" objects="1" scenarios="1"/>
  <mergeCells count="428">
    <mergeCell ref="A5:A10"/>
    <mergeCell ref="D5:D10"/>
    <mergeCell ref="F5:F10"/>
    <mergeCell ref="A11:A13"/>
    <mergeCell ref="C11:C13"/>
    <mergeCell ref="D11:D13"/>
    <mergeCell ref="E11:E13"/>
    <mergeCell ref="F11:F13"/>
    <mergeCell ref="A14:A16"/>
    <mergeCell ref="C14:C16"/>
    <mergeCell ref="D14:D16"/>
    <mergeCell ref="E14:E16"/>
    <mergeCell ref="F14:F16"/>
    <mergeCell ref="A20:A25"/>
    <mergeCell ref="D20:D25"/>
    <mergeCell ref="E20:E25"/>
    <mergeCell ref="F20:F25"/>
    <mergeCell ref="A26:A28"/>
    <mergeCell ref="C26:C28"/>
    <mergeCell ref="D26:D28"/>
    <mergeCell ref="E26:E28"/>
    <mergeCell ref="F26:F28"/>
    <mergeCell ref="A29:A31"/>
    <mergeCell ref="C29:C31"/>
    <mergeCell ref="D29:D31"/>
    <mergeCell ref="E29:E31"/>
    <mergeCell ref="F29:F31"/>
    <mergeCell ref="A35:A40"/>
    <mergeCell ref="C35:C40"/>
    <mergeCell ref="D35:D40"/>
    <mergeCell ref="E35:E40"/>
    <mergeCell ref="F35:F40"/>
    <mergeCell ref="A41:A43"/>
    <mergeCell ref="C41:C43"/>
    <mergeCell ref="D41:D43"/>
    <mergeCell ref="F41:F43"/>
    <mergeCell ref="A55:A57"/>
    <mergeCell ref="D55:D57"/>
    <mergeCell ref="E55:E57"/>
    <mergeCell ref="F55:F57"/>
    <mergeCell ref="A58:A63"/>
    <mergeCell ref="D58:D63"/>
    <mergeCell ref="F58:F63"/>
    <mergeCell ref="A44:A49"/>
    <mergeCell ref="C44:C49"/>
    <mergeCell ref="E44:E49"/>
    <mergeCell ref="F44:F49"/>
    <mergeCell ref="A50:A54"/>
    <mergeCell ref="F50:F54"/>
    <mergeCell ref="A73:A75"/>
    <mergeCell ref="C73:C75"/>
    <mergeCell ref="E73:E75"/>
    <mergeCell ref="F73:F75"/>
    <mergeCell ref="C76:C81"/>
    <mergeCell ref="D76:D81"/>
    <mergeCell ref="E76:E81"/>
    <mergeCell ref="F76:F81"/>
    <mergeCell ref="A64:A69"/>
    <mergeCell ref="E64:E69"/>
    <mergeCell ref="F64:F69"/>
    <mergeCell ref="A70:A72"/>
    <mergeCell ref="C70:C72"/>
    <mergeCell ref="D70:D72"/>
    <mergeCell ref="E70:E72"/>
    <mergeCell ref="F70:F72"/>
    <mergeCell ref="A76:A81"/>
    <mergeCell ref="F98:F99"/>
    <mergeCell ref="A100:A105"/>
    <mergeCell ref="C100:C105"/>
    <mergeCell ref="D100:D105"/>
    <mergeCell ref="E100:E105"/>
    <mergeCell ref="A82:A84"/>
    <mergeCell ref="E82:E84"/>
    <mergeCell ref="F82:F84"/>
    <mergeCell ref="A89:A95"/>
    <mergeCell ref="D89:D95"/>
    <mergeCell ref="F89:F95"/>
    <mergeCell ref="A106:A111"/>
    <mergeCell ref="C106:C111"/>
    <mergeCell ref="D106:D111"/>
    <mergeCell ref="E106:E111"/>
    <mergeCell ref="A112:A117"/>
    <mergeCell ref="C112:C117"/>
    <mergeCell ref="D112:D117"/>
    <mergeCell ref="E112:E117"/>
    <mergeCell ref="A98:A99"/>
    <mergeCell ref="B98:B99"/>
    <mergeCell ref="C98:C99"/>
    <mergeCell ref="D98:D99"/>
    <mergeCell ref="A125:A127"/>
    <mergeCell ref="C125:C127"/>
    <mergeCell ref="D125:D127"/>
    <mergeCell ref="E125:E127"/>
    <mergeCell ref="A128:A133"/>
    <mergeCell ref="C128:C133"/>
    <mergeCell ref="D128:D133"/>
    <mergeCell ref="E128:E133"/>
    <mergeCell ref="A118:A121"/>
    <mergeCell ref="B118:B121"/>
    <mergeCell ref="C118:C121"/>
    <mergeCell ref="D118:D121"/>
    <mergeCell ref="E118:E121"/>
    <mergeCell ref="A122:A124"/>
    <mergeCell ref="C122:C124"/>
    <mergeCell ref="D122:D124"/>
    <mergeCell ref="E122:E124"/>
    <mergeCell ref="A134:A139"/>
    <mergeCell ref="C134:C139"/>
    <mergeCell ref="D134:D139"/>
    <mergeCell ref="E134:E139"/>
    <mergeCell ref="A140:A142"/>
    <mergeCell ref="B140:B142"/>
    <mergeCell ref="C140:C142"/>
    <mergeCell ref="D140:D142"/>
    <mergeCell ref="E140:E142"/>
    <mergeCell ref="A149:A151"/>
    <mergeCell ref="C149:C151"/>
    <mergeCell ref="D149:D151"/>
    <mergeCell ref="E149:E151"/>
    <mergeCell ref="A153:A155"/>
    <mergeCell ref="C153:C155"/>
    <mergeCell ref="D153:D155"/>
    <mergeCell ref="E153:E155"/>
    <mergeCell ref="A143:A145"/>
    <mergeCell ref="B143:B145"/>
    <mergeCell ref="C143:C145"/>
    <mergeCell ref="D143:D145"/>
    <mergeCell ref="E143:E145"/>
    <mergeCell ref="A146:A148"/>
    <mergeCell ref="C146:C148"/>
    <mergeCell ref="D146:D148"/>
    <mergeCell ref="E146:E148"/>
    <mergeCell ref="A165:A167"/>
    <mergeCell ref="C165:C167"/>
    <mergeCell ref="D165:D167"/>
    <mergeCell ref="E165:E167"/>
    <mergeCell ref="A168:A170"/>
    <mergeCell ref="D168:D170"/>
    <mergeCell ref="E168:E170"/>
    <mergeCell ref="A156:A158"/>
    <mergeCell ref="C156:C158"/>
    <mergeCell ref="D156:D158"/>
    <mergeCell ref="E156:E158"/>
    <mergeCell ref="A159:A164"/>
    <mergeCell ref="C159:C164"/>
    <mergeCell ref="D159:D164"/>
    <mergeCell ref="E159:E164"/>
    <mergeCell ref="A186:A190"/>
    <mergeCell ref="A191:A193"/>
    <mergeCell ref="C191:C193"/>
    <mergeCell ref="D191:D193"/>
    <mergeCell ref="E191:E193"/>
    <mergeCell ref="F168:F170"/>
    <mergeCell ref="A171:A178"/>
    <mergeCell ref="D171:D178"/>
    <mergeCell ref="E171:E178"/>
    <mergeCell ref="A179:A185"/>
    <mergeCell ref="D179:D185"/>
    <mergeCell ref="E179:E185"/>
    <mergeCell ref="A194:A196"/>
    <mergeCell ref="C194:C196"/>
    <mergeCell ref="D194:D196"/>
    <mergeCell ref="E194:E196"/>
    <mergeCell ref="F194:F196"/>
    <mergeCell ref="A197:A199"/>
    <mergeCell ref="B197:B199"/>
    <mergeCell ref="C197:C199"/>
    <mergeCell ref="D197:D199"/>
    <mergeCell ref="E197:E199"/>
    <mergeCell ref="A214:A218"/>
    <mergeCell ref="C214:C218"/>
    <mergeCell ref="D214:D218"/>
    <mergeCell ref="E214:E218"/>
    <mergeCell ref="A219:A220"/>
    <mergeCell ref="C219:C220"/>
    <mergeCell ref="D219:D220"/>
    <mergeCell ref="E219:E220"/>
    <mergeCell ref="A204:A208"/>
    <mergeCell ref="D204:D208"/>
    <mergeCell ref="E204:E208"/>
    <mergeCell ref="A209:A213"/>
    <mergeCell ref="C209:C213"/>
    <mergeCell ref="D209:D213"/>
    <mergeCell ref="E209:E213"/>
    <mergeCell ref="A227:A228"/>
    <mergeCell ref="C227:C228"/>
    <mergeCell ref="D227:D228"/>
    <mergeCell ref="E227:E228"/>
    <mergeCell ref="A229:A231"/>
    <mergeCell ref="C229:C231"/>
    <mergeCell ref="D229:D231"/>
    <mergeCell ref="E229:E231"/>
    <mergeCell ref="A221:A224"/>
    <mergeCell ref="C221:C224"/>
    <mergeCell ref="D221:D224"/>
    <mergeCell ref="E221:E224"/>
    <mergeCell ref="A225:A226"/>
    <mergeCell ref="C225:C226"/>
    <mergeCell ref="D225:D226"/>
    <mergeCell ref="E225:E226"/>
    <mergeCell ref="A239:A243"/>
    <mergeCell ref="C239:C243"/>
    <mergeCell ref="D239:D243"/>
    <mergeCell ref="E239:E243"/>
    <mergeCell ref="A244:A246"/>
    <mergeCell ref="C244:C246"/>
    <mergeCell ref="D244:D246"/>
    <mergeCell ref="E244:E246"/>
    <mergeCell ref="A232:A234"/>
    <mergeCell ref="D232:D234"/>
    <mergeCell ref="E232:E234"/>
    <mergeCell ref="A235:A238"/>
    <mergeCell ref="C235:C238"/>
    <mergeCell ref="D235:D238"/>
    <mergeCell ref="E235:E238"/>
    <mergeCell ref="F244:F246"/>
    <mergeCell ref="A247:A251"/>
    <mergeCell ref="C247:C251"/>
    <mergeCell ref="D247:D251"/>
    <mergeCell ref="E247:E251"/>
    <mergeCell ref="A252:A253"/>
    <mergeCell ref="B252:B253"/>
    <mergeCell ref="C252:C253"/>
    <mergeCell ref="D252:D253"/>
    <mergeCell ref="E252:E253"/>
    <mergeCell ref="C257:C260"/>
    <mergeCell ref="D257:D260"/>
    <mergeCell ref="E257:E260"/>
    <mergeCell ref="A261:A265"/>
    <mergeCell ref="D261:D265"/>
    <mergeCell ref="E261:E265"/>
    <mergeCell ref="F252:F253"/>
    <mergeCell ref="A254:A256"/>
    <mergeCell ref="B254:B256"/>
    <mergeCell ref="C254:C256"/>
    <mergeCell ref="D254:D256"/>
    <mergeCell ref="E254:E256"/>
    <mergeCell ref="A300:A302"/>
    <mergeCell ref="C300:C302"/>
    <mergeCell ref="D300:D302"/>
    <mergeCell ref="E300:E302"/>
    <mergeCell ref="F300:F302"/>
    <mergeCell ref="A290:A295"/>
    <mergeCell ref="D290:D295"/>
    <mergeCell ref="E290:E295"/>
    <mergeCell ref="C296:C299"/>
    <mergeCell ref="A296:A299"/>
    <mergeCell ref="D296:D299"/>
    <mergeCell ref="E296:E299"/>
    <mergeCell ref="F296:F299"/>
    <mergeCell ref="A303:A305"/>
    <mergeCell ref="C303:C305"/>
    <mergeCell ref="D303:D305"/>
    <mergeCell ref="E303:E305"/>
    <mergeCell ref="F303:F305"/>
    <mergeCell ref="A306:A308"/>
    <mergeCell ref="C306:C308"/>
    <mergeCell ref="D306:D308"/>
    <mergeCell ref="E306:E308"/>
    <mergeCell ref="F306:F308"/>
    <mergeCell ref="A309:A311"/>
    <mergeCell ref="C309:C311"/>
    <mergeCell ref="D309:D311"/>
    <mergeCell ref="E309:E311"/>
    <mergeCell ref="F309:F311"/>
    <mergeCell ref="A312:A314"/>
    <mergeCell ref="C312:C314"/>
    <mergeCell ref="D312:D314"/>
    <mergeCell ref="E312:E314"/>
    <mergeCell ref="F312:F314"/>
    <mergeCell ref="A318:A320"/>
    <mergeCell ref="C318:C320"/>
    <mergeCell ref="D318:D320"/>
    <mergeCell ref="E318:E320"/>
    <mergeCell ref="F318:F320"/>
    <mergeCell ref="A321:A327"/>
    <mergeCell ref="C321:C327"/>
    <mergeCell ref="D321:D327"/>
    <mergeCell ref="E321:E327"/>
    <mergeCell ref="F321:F327"/>
    <mergeCell ref="A334:A336"/>
    <mergeCell ref="D334:D336"/>
    <mergeCell ref="E334:E336"/>
    <mergeCell ref="F334:F336"/>
    <mergeCell ref="A337:A339"/>
    <mergeCell ref="D337:D339"/>
    <mergeCell ref="E337:E339"/>
    <mergeCell ref="F337:F339"/>
    <mergeCell ref="A328:A330"/>
    <mergeCell ref="C328:C330"/>
    <mergeCell ref="D328:D330"/>
    <mergeCell ref="E328:E330"/>
    <mergeCell ref="F328:F330"/>
    <mergeCell ref="A331:A333"/>
    <mergeCell ref="C331:C333"/>
    <mergeCell ref="D331:D333"/>
    <mergeCell ref="E331:E333"/>
    <mergeCell ref="F331:F333"/>
    <mergeCell ref="A340:A346"/>
    <mergeCell ref="C340:C346"/>
    <mergeCell ref="D340:D346"/>
    <mergeCell ref="E340:E346"/>
    <mergeCell ref="F340:F346"/>
    <mergeCell ref="A347:A349"/>
    <mergeCell ref="C347:C349"/>
    <mergeCell ref="D347:D349"/>
    <mergeCell ref="E347:E349"/>
    <mergeCell ref="F347:F349"/>
    <mergeCell ref="A350:A352"/>
    <mergeCell ref="C350:C352"/>
    <mergeCell ref="D350:D352"/>
    <mergeCell ref="E350:E352"/>
    <mergeCell ref="F350:F352"/>
    <mergeCell ref="A353:A358"/>
    <mergeCell ref="D353:D358"/>
    <mergeCell ref="E353:E358"/>
    <mergeCell ref="F353:F358"/>
    <mergeCell ref="A359:A365"/>
    <mergeCell ref="C359:C365"/>
    <mergeCell ref="D359:D365"/>
    <mergeCell ref="E359:E365"/>
    <mergeCell ref="F359:F365"/>
    <mergeCell ref="A366:A372"/>
    <mergeCell ref="C366:C372"/>
    <mergeCell ref="D366:D372"/>
    <mergeCell ref="E366:E372"/>
    <mergeCell ref="F366:F372"/>
    <mergeCell ref="A373:A379"/>
    <mergeCell ref="C373:C379"/>
    <mergeCell ref="D373:D379"/>
    <mergeCell ref="E373:E379"/>
    <mergeCell ref="F373:F379"/>
    <mergeCell ref="A380:A387"/>
    <mergeCell ref="C380:C387"/>
    <mergeCell ref="D380:D387"/>
    <mergeCell ref="E380:E387"/>
    <mergeCell ref="F380:F387"/>
    <mergeCell ref="A388:A394"/>
    <mergeCell ref="C388:C394"/>
    <mergeCell ref="D388:D394"/>
    <mergeCell ref="E388:E394"/>
    <mergeCell ref="F388:F394"/>
    <mergeCell ref="A395:A401"/>
    <mergeCell ref="C395:C401"/>
    <mergeCell ref="D395:D401"/>
    <mergeCell ref="E395:E401"/>
    <mergeCell ref="F395:F401"/>
    <mergeCell ref="A411:A413"/>
    <mergeCell ref="C411:C413"/>
    <mergeCell ref="D411:D413"/>
    <mergeCell ref="E411:E413"/>
    <mergeCell ref="C414:C417"/>
    <mergeCell ref="D414:D417"/>
    <mergeCell ref="E414:E417"/>
    <mergeCell ref="A406:A408"/>
    <mergeCell ref="C406:C408"/>
    <mergeCell ref="D406:D408"/>
    <mergeCell ref="E406:E408"/>
    <mergeCell ref="A409:A410"/>
    <mergeCell ref="C409:C410"/>
    <mergeCell ref="D409:D410"/>
    <mergeCell ref="E409:E410"/>
    <mergeCell ref="A418:A425"/>
    <mergeCell ref="C418:C425"/>
    <mergeCell ref="D418:D425"/>
    <mergeCell ref="E418:E425"/>
    <mergeCell ref="F418:F425"/>
    <mergeCell ref="A426:A432"/>
    <mergeCell ref="C426:C432"/>
    <mergeCell ref="D426:D432"/>
    <mergeCell ref="E426:E432"/>
    <mergeCell ref="F426:F432"/>
    <mergeCell ref="A433:A438"/>
    <mergeCell ref="D433:D438"/>
    <mergeCell ref="E433:E438"/>
    <mergeCell ref="F433:F438"/>
    <mergeCell ref="A443:A445"/>
    <mergeCell ref="C443:C445"/>
    <mergeCell ref="D443:D445"/>
    <mergeCell ref="E443:E445"/>
    <mergeCell ref="F443:F445"/>
    <mergeCell ref="A446:A448"/>
    <mergeCell ref="C446:C448"/>
    <mergeCell ref="D446:D448"/>
    <mergeCell ref="E446:E448"/>
    <mergeCell ref="F446:F448"/>
    <mergeCell ref="A449:A454"/>
    <mergeCell ref="D449:D454"/>
    <mergeCell ref="E449:E454"/>
    <mergeCell ref="F449:F454"/>
    <mergeCell ref="A286:A289"/>
    <mergeCell ref="C286:C289"/>
    <mergeCell ref="D286:D289"/>
    <mergeCell ref="E286:E289"/>
    <mergeCell ref="A278:A280"/>
    <mergeCell ref="B278:B280"/>
    <mergeCell ref="C278:C280"/>
    <mergeCell ref="D278:D280"/>
    <mergeCell ref="E278:E280"/>
    <mergeCell ref="A281:A283"/>
    <mergeCell ref="B281:B283"/>
    <mergeCell ref="C281:C283"/>
    <mergeCell ref="D281:D283"/>
    <mergeCell ref="E281:E283"/>
    <mergeCell ref="A2:F2"/>
    <mergeCell ref="A1:F1"/>
    <mergeCell ref="B186:B190"/>
    <mergeCell ref="D186:D190"/>
    <mergeCell ref="E186:E190"/>
    <mergeCell ref="A284:A285"/>
    <mergeCell ref="C284:C285"/>
    <mergeCell ref="D284:D285"/>
    <mergeCell ref="E284:E285"/>
    <mergeCell ref="D271:D272"/>
    <mergeCell ref="E271:E272"/>
    <mergeCell ref="A273:A277"/>
    <mergeCell ref="C273:C277"/>
    <mergeCell ref="D273:D277"/>
    <mergeCell ref="E273:E277"/>
    <mergeCell ref="A266:A267"/>
    <mergeCell ref="D266:D267"/>
    <mergeCell ref="E266:E267"/>
    <mergeCell ref="A268:A270"/>
    <mergeCell ref="B268:B270"/>
    <mergeCell ref="C268:C270"/>
    <mergeCell ref="D268:D270"/>
    <mergeCell ref="E268:E270"/>
    <mergeCell ref="A257:A260"/>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19"/>
  <sheetViews>
    <sheetView tabSelected="1" zoomScale="80" zoomScaleNormal="80" workbookViewId="0">
      <selection activeCell="J1" sqref="J1:T12"/>
    </sheetView>
  </sheetViews>
  <sheetFormatPr baseColWidth="10" defaultRowHeight="15" x14ac:dyDescent="0.25"/>
  <cols>
    <col min="1" max="1" width="38.85546875" customWidth="1"/>
    <col min="2" max="2" width="11.42578125" hidden="1" customWidth="1"/>
    <col min="3" max="3" width="16" bestFit="1" customWidth="1"/>
    <col min="4" max="5" width="17.85546875" bestFit="1" customWidth="1"/>
    <col min="6" max="6" width="16.85546875" bestFit="1" customWidth="1"/>
    <col min="7" max="7" width="16.28515625" customWidth="1"/>
    <col min="9" max="9" width="4.140625" style="2" customWidth="1"/>
    <col min="10" max="31" width="11.42578125" style="2"/>
  </cols>
  <sheetData>
    <row r="1" spans="1:20" ht="27.75" customHeight="1" x14ac:dyDescent="0.25">
      <c r="A1" s="866" t="s">
        <v>1122</v>
      </c>
      <c r="B1" s="867"/>
      <c r="C1" s="867"/>
      <c r="D1" s="867"/>
      <c r="E1" s="867"/>
      <c r="F1" s="867"/>
      <c r="G1" s="867"/>
      <c r="H1" s="867"/>
      <c r="I1" s="990"/>
      <c r="J1" s="991" t="s">
        <v>1167</v>
      </c>
      <c r="K1" s="991"/>
      <c r="L1" s="991"/>
      <c r="M1" s="991"/>
      <c r="N1" s="991"/>
      <c r="O1" s="991"/>
      <c r="P1" s="991"/>
      <c r="Q1" s="991"/>
      <c r="R1" s="991"/>
      <c r="S1" s="991"/>
      <c r="T1" s="991"/>
    </row>
    <row r="2" spans="1:20" x14ac:dyDescent="0.25">
      <c r="A2" s="868" t="s">
        <v>1125</v>
      </c>
      <c r="B2" s="868"/>
      <c r="C2" s="868"/>
      <c r="D2" s="868"/>
      <c r="E2" s="868"/>
      <c r="F2" s="868"/>
      <c r="G2" s="868"/>
      <c r="H2" s="868"/>
      <c r="I2" s="990"/>
      <c r="J2" s="991"/>
      <c r="K2" s="991"/>
      <c r="L2" s="991"/>
      <c r="M2" s="991"/>
      <c r="N2" s="991"/>
      <c r="O2" s="991"/>
      <c r="P2" s="991"/>
      <c r="Q2" s="991"/>
      <c r="R2" s="991"/>
      <c r="S2" s="991"/>
      <c r="T2" s="991"/>
    </row>
    <row r="3" spans="1:20" ht="15.75" thickBot="1" x14ac:dyDescent="0.3">
      <c r="A3" s="981"/>
      <c r="B3" s="981"/>
      <c r="C3" s="981"/>
      <c r="D3" s="981"/>
      <c r="E3" s="981"/>
      <c r="F3" s="981"/>
      <c r="G3" s="981"/>
      <c r="H3" s="981"/>
      <c r="I3" s="990"/>
      <c r="J3" s="991"/>
      <c r="K3" s="991"/>
      <c r="L3" s="991"/>
      <c r="M3" s="991"/>
      <c r="N3" s="991"/>
      <c r="O3" s="991"/>
      <c r="P3" s="991"/>
      <c r="Q3" s="991"/>
      <c r="R3" s="991"/>
      <c r="S3" s="991"/>
      <c r="T3" s="991"/>
    </row>
    <row r="4" spans="1:20" ht="15.75" thickBot="1" x14ac:dyDescent="0.3">
      <c r="A4" s="978" t="s">
        <v>1164</v>
      </c>
      <c r="B4" s="979"/>
      <c r="C4" s="979">
        <v>20219</v>
      </c>
      <c r="D4" s="979">
        <v>2020</v>
      </c>
      <c r="E4" s="979">
        <v>2021</v>
      </c>
      <c r="F4" s="980" t="s">
        <v>1155</v>
      </c>
      <c r="G4" s="981"/>
      <c r="H4" s="981"/>
      <c r="I4" s="990"/>
      <c r="J4" s="991"/>
      <c r="K4" s="991"/>
      <c r="L4" s="991"/>
      <c r="M4" s="991"/>
      <c r="N4" s="991"/>
      <c r="O4" s="991"/>
      <c r="P4" s="991"/>
      <c r="Q4" s="991"/>
      <c r="R4" s="991"/>
      <c r="S4" s="991"/>
      <c r="T4" s="991"/>
    </row>
    <row r="5" spans="1:20" x14ac:dyDescent="0.25">
      <c r="A5" s="88" t="s">
        <v>1158</v>
      </c>
      <c r="B5" s="686"/>
      <c r="C5" s="1440">
        <v>86324672890.128571</v>
      </c>
      <c r="D5" s="1440">
        <v>86496226846.997269</v>
      </c>
      <c r="E5" s="1440">
        <v>92510993511.435593</v>
      </c>
      <c r="F5" s="1441">
        <v>24665470408.944775</v>
      </c>
      <c r="G5" s="981"/>
      <c r="H5" s="981"/>
      <c r="I5" s="990"/>
      <c r="J5" s="991"/>
      <c r="K5" s="991"/>
      <c r="L5" s="991"/>
      <c r="M5" s="991"/>
      <c r="N5" s="991"/>
      <c r="O5" s="991"/>
      <c r="P5" s="991"/>
      <c r="Q5" s="991"/>
      <c r="R5" s="991"/>
      <c r="S5" s="991"/>
      <c r="T5" s="991"/>
    </row>
    <row r="6" spans="1:20" ht="26.25" x14ac:dyDescent="0.25">
      <c r="A6" s="88" t="s">
        <v>1159</v>
      </c>
      <c r="B6" s="686"/>
      <c r="C6" s="1440">
        <v>80681750321.318665</v>
      </c>
      <c r="D6" s="1440">
        <f>+D5-D7</f>
        <v>81555544561.431168</v>
      </c>
      <c r="E6" s="1440">
        <f>+E5-E7</f>
        <v>85181474950.68515</v>
      </c>
      <c r="F6" s="1441">
        <v>20329481255.635643</v>
      </c>
      <c r="G6" s="981"/>
      <c r="H6" s="981"/>
      <c r="I6" s="990"/>
      <c r="J6" s="991"/>
      <c r="K6" s="991"/>
      <c r="L6" s="991"/>
      <c r="M6" s="991"/>
      <c r="N6" s="991"/>
      <c r="O6" s="991"/>
      <c r="P6" s="991"/>
      <c r="Q6" s="991"/>
      <c r="R6" s="991"/>
      <c r="S6" s="991"/>
      <c r="T6" s="991"/>
    </row>
    <row r="7" spans="1:20" x14ac:dyDescent="0.25">
      <c r="A7" s="88" t="s">
        <v>1160</v>
      </c>
      <c r="B7" s="686"/>
      <c r="C7" s="1440">
        <v>5642922568.8099031</v>
      </c>
      <c r="D7" s="1440">
        <v>4940682285.5661011</v>
      </c>
      <c r="E7" s="1440">
        <v>7329518560.7504501</v>
      </c>
      <c r="F7" s="1441">
        <v>4335989153.3091326</v>
      </c>
      <c r="G7" s="981"/>
      <c r="H7" s="981"/>
      <c r="I7" s="990"/>
      <c r="J7" s="991"/>
      <c r="K7" s="991"/>
      <c r="L7" s="991"/>
      <c r="M7" s="991"/>
      <c r="N7" s="991"/>
      <c r="O7" s="991"/>
      <c r="P7" s="991"/>
      <c r="Q7" s="991"/>
      <c r="R7" s="991"/>
      <c r="S7" s="991"/>
      <c r="T7" s="991"/>
    </row>
    <row r="8" spans="1:20" x14ac:dyDescent="0.25">
      <c r="A8" s="686"/>
      <c r="B8" s="686"/>
      <c r="C8" s="1442"/>
      <c r="D8" s="1442"/>
      <c r="E8" s="1442"/>
      <c r="F8" s="1442"/>
      <c r="G8" s="981"/>
      <c r="H8" s="981"/>
      <c r="I8" s="990"/>
      <c r="J8" s="991"/>
      <c r="K8" s="991"/>
      <c r="L8" s="991"/>
      <c r="M8" s="991"/>
      <c r="N8" s="991"/>
      <c r="O8" s="991"/>
      <c r="P8" s="991"/>
      <c r="Q8" s="991"/>
      <c r="R8" s="991"/>
      <c r="S8" s="991"/>
      <c r="T8" s="991"/>
    </row>
    <row r="9" spans="1:20" x14ac:dyDescent="0.25">
      <c r="A9" s="2"/>
      <c r="B9" s="2"/>
      <c r="C9" s="2"/>
      <c r="D9" s="2"/>
      <c r="E9" s="2"/>
      <c r="F9" s="2"/>
      <c r="G9" s="2"/>
      <c r="H9" s="2"/>
      <c r="J9" s="991"/>
      <c r="K9" s="991"/>
      <c r="L9" s="991"/>
      <c r="M9" s="991"/>
      <c r="N9" s="991"/>
      <c r="O9" s="991"/>
      <c r="P9" s="991"/>
      <c r="Q9" s="991"/>
      <c r="R9" s="991"/>
      <c r="S9" s="991"/>
      <c r="T9" s="991"/>
    </row>
    <row r="10" spans="1:20" ht="15.75" thickBot="1" x14ac:dyDescent="0.3">
      <c r="A10" s="2"/>
      <c r="B10" s="2"/>
      <c r="C10" s="2"/>
      <c r="D10" s="2"/>
      <c r="E10" s="2"/>
      <c r="F10" s="2"/>
      <c r="G10" s="2"/>
      <c r="H10" s="2"/>
      <c r="J10" s="991"/>
      <c r="K10" s="991"/>
      <c r="L10" s="991"/>
      <c r="M10" s="991"/>
      <c r="N10" s="991"/>
      <c r="O10" s="991"/>
      <c r="P10" s="991"/>
      <c r="Q10" s="991"/>
      <c r="R10" s="991"/>
      <c r="S10" s="991"/>
      <c r="T10" s="991"/>
    </row>
    <row r="11" spans="1:20" ht="15.75" thickBot="1" x14ac:dyDescent="0.3">
      <c r="A11" s="719" t="s">
        <v>1146</v>
      </c>
      <c r="B11" s="628">
        <v>44440</v>
      </c>
      <c r="C11" s="679">
        <v>44531</v>
      </c>
      <c r="D11" s="679">
        <v>44562</v>
      </c>
      <c r="E11" s="679">
        <v>44593</v>
      </c>
      <c r="F11" s="679">
        <v>44621</v>
      </c>
      <c r="G11" s="864" t="s">
        <v>1147</v>
      </c>
      <c r="H11" s="865"/>
      <c r="J11" s="991"/>
      <c r="K11" s="991"/>
      <c r="L11" s="991"/>
      <c r="M11" s="991"/>
      <c r="N11" s="991"/>
      <c r="O11" s="991"/>
      <c r="P11" s="991"/>
      <c r="Q11" s="991"/>
      <c r="R11" s="991"/>
      <c r="S11" s="991"/>
      <c r="T11" s="991"/>
    </row>
    <row r="12" spans="1:20" x14ac:dyDescent="0.25">
      <c r="A12" s="711" t="s">
        <v>1119</v>
      </c>
      <c r="B12" s="712">
        <f>+B55+B71+B87+B95</f>
        <v>10651341</v>
      </c>
      <c r="C12" s="712">
        <f>+C55+C71+C87+C95</f>
        <v>10890021.005032536</v>
      </c>
      <c r="D12" s="712">
        <f>+D55+D71+D87+D95</f>
        <v>11147096.006864496</v>
      </c>
      <c r="E12" s="712">
        <f>+E55+E71+E87+E95</f>
        <v>11180794.006153617</v>
      </c>
      <c r="F12" s="712">
        <f>+F55+F71+F87+F95</f>
        <v>11265936.998484785</v>
      </c>
      <c r="G12" s="869">
        <f>+F12-C12</f>
        <v>375915.99345224909</v>
      </c>
      <c r="H12" s="871">
        <f>+(F12-C12)/C12</f>
        <v>3.451930839054667E-2</v>
      </c>
      <c r="J12" s="991"/>
      <c r="K12" s="991"/>
      <c r="L12" s="991"/>
      <c r="M12" s="991"/>
      <c r="N12" s="991"/>
      <c r="O12" s="991"/>
      <c r="P12" s="991"/>
      <c r="Q12" s="991"/>
      <c r="R12" s="991"/>
      <c r="S12" s="991"/>
      <c r="T12" s="991"/>
    </row>
    <row r="13" spans="1:20" x14ac:dyDescent="0.25">
      <c r="A13" s="640" t="s">
        <v>1117</v>
      </c>
      <c r="B13" s="621"/>
      <c r="C13" s="619">
        <f>+(C12-B12)/B12</f>
        <v>2.2408446507583942E-2</v>
      </c>
      <c r="D13" s="619">
        <f>+(D12-C12)/C12</f>
        <v>2.3606474378071403E-2</v>
      </c>
      <c r="E13" s="619">
        <f>+(E12-D12)/D12</f>
        <v>3.0230294301197285E-3</v>
      </c>
      <c r="F13" s="620">
        <f>+(F12-E12)/E12</f>
        <v>7.6151114388036487E-3</v>
      </c>
      <c r="G13" s="870"/>
      <c r="H13" s="872"/>
    </row>
    <row r="14" spans="1:20" x14ac:dyDescent="0.25">
      <c r="A14" s="641" t="s">
        <v>371</v>
      </c>
      <c r="B14" s="627">
        <f>+B47+B63+B79</f>
        <v>9496590</v>
      </c>
      <c r="C14" s="627">
        <f>+C47+C63+C79</f>
        <v>9735351.0050325356</v>
      </c>
      <c r="D14" s="627">
        <f>+D47+D63+D79</f>
        <v>9999192.0068644956</v>
      </c>
      <c r="E14" s="627">
        <f>+E47+E63+E79</f>
        <v>10034219.006153617</v>
      </c>
      <c r="F14" s="627">
        <f>+F47+F63+F79</f>
        <v>10119959.998484785</v>
      </c>
      <c r="G14" s="850">
        <f>+F14-C14</f>
        <v>384608.99345224909</v>
      </c>
      <c r="H14" s="852">
        <f>+(F14-C14)/C14</f>
        <v>3.9506433127416932E-2</v>
      </c>
      <c r="M14" s="656"/>
      <c r="N14" s="656"/>
      <c r="O14" s="656" t="s">
        <v>1126</v>
      </c>
      <c r="P14" s="656"/>
      <c r="Q14" s="656"/>
      <c r="R14" s="656"/>
    </row>
    <row r="15" spans="1:20" x14ac:dyDescent="0.25">
      <c r="A15" s="640" t="s">
        <v>1117</v>
      </c>
      <c r="B15" s="621"/>
      <c r="C15" s="619">
        <f>+(C14-B14)/B14</f>
        <v>2.5141761941132094E-2</v>
      </c>
      <c r="D15" s="619">
        <f>+(D14-C14)/C14</f>
        <v>2.7101334270903176E-2</v>
      </c>
      <c r="E15" s="619">
        <f>+(E14-D14)/D14</f>
        <v>3.5029829675313033E-3</v>
      </c>
      <c r="F15" s="620">
        <f>+(F14-E14)/E14</f>
        <v>8.5448595728861293E-3</v>
      </c>
      <c r="G15" s="851"/>
      <c r="H15" s="853"/>
    </row>
    <row r="16" spans="1:20" x14ac:dyDescent="0.25">
      <c r="A16" s="641" t="s">
        <v>370</v>
      </c>
      <c r="B16" s="627">
        <f>+B53+B69+B85+B95</f>
        <v>1154751</v>
      </c>
      <c r="C16" s="627">
        <f>+C53+C69+C85+C95</f>
        <v>1154670</v>
      </c>
      <c r="D16" s="627">
        <f>+D53+D69+D85+D95</f>
        <v>1147904</v>
      </c>
      <c r="E16" s="627">
        <f>+E53+E69+E85+E95</f>
        <v>1146575</v>
      </c>
      <c r="F16" s="627">
        <f>+F53+F69+F85+F95</f>
        <v>1145977</v>
      </c>
      <c r="G16" s="850">
        <f>+F16-C16</f>
        <v>-8693</v>
      </c>
      <c r="H16" s="852">
        <f>+(F16-C16)/C16</f>
        <v>-7.5285579429620582E-3</v>
      </c>
    </row>
    <row r="17" spans="1:9" x14ac:dyDescent="0.25">
      <c r="A17" s="640" t="s">
        <v>1117</v>
      </c>
      <c r="B17" s="621"/>
      <c r="C17" s="619">
        <f>+(C16-B16)/B16</f>
        <v>-7.0144992297040663E-5</v>
      </c>
      <c r="D17" s="619">
        <f>+(D16-C16)/C16</f>
        <v>-5.8596828531095463E-3</v>
      </c>
      <c r="E17" s="619">
        <f>+(E16-D16)/D16</f>
        <v>-1.157762321587868E-3</v>
      </c>
      <c r="F17" s="620">
        <f>+(F16-E16)/E16</f>
        <v>-5.2155332184985722E-4</v>
      </c>
      <c r="G17" s="851"/>
      <c r="H17" s="853"/>
    </row>
    <row r="18" spans="1:9" x14ac:dyDescent="0.25">
      <c r="A18" s="642" t="s">
        <v>1118</v>
      </c>
      <c r="B18" s="626">
        <f>+B57+B73+B89+B96</f>
        <v>9258936</v>
      </c>
      <c r="C18" s="626">
        <f>+C57+C73+C89+C96</f>
        <v>9467460</v>
      </c>
      <c r="D18" s="626">
        <f>'Ind. Generales'!E10+42893</f>
        <v>9531800</v>
      </c>
      <c r="E18" s="626">
        <f>'Ind. Generales'!E9+42893</f>
        <v>9528087</v>
      </c>
      <c r="F18" s="626">
        <f>'Ind. Generales'!E8+42893</f>
        <v>9627846</v>
      </c>
      <c r="G18" s="854">
        <f>+F18-C18</f>
        <v>160386</v>
      </c>
      <c r="H18" s="856">
        <f>+(F18-C18)/C18</f>
        <v>1.694076341489692E-2</v>
      </c>
    </row>
    <row r="19" spans="1:9" x14ac:dyDescent="0.25">
      <c r="A19" s="640" t="s">
        <v>1117</v>
      </c>
      <c r="B19" s="621"/>
      <c r="C19" s="619">
        <f>+(C18-B18)/B18</f>
        <v>2.2521378266358034E-2</v>
      </c>
      <c r="D19" s="619">
        <f>+(D18-C18)/C18</f>
        <v>6.7959093568919224E-3</v>
      </c>
      <c r="E19" s="619">
        <f>+(E18-D18)/D18</f>
        <v>-3.8953817746910341E-4</v>
      </c>
      <c r="F19" s="620">
        <f>+(F18-E18)/E18</f>
        <v>1.0469992559891613E-2</v>
      </c>
      <c r="G19" s="855"/>
      <c r="H19" s="857"/>
    </row>
    <row r="20" spans="1:9" x14ac:dyDescent="0.25">
      <c r="A20" s="711" t="s">
        <v>1120</v>
      </c>
      <c r="B20" s="713">
        <f>+B59+B75+B91+B97</f>
        <v>798958</v>
      </c>
      <c r="C20" s="713">
        <f>+C59+C75+C91+C97</f>
        <v>800884</v>
      </c>
      <c r="D20" s="713">
        <f>+'Ind. Generales'!E12+113905</f>
        <v>794598</v>
      </c>
      <c r="E20" s="713">
        <f>+'Ind. Generales'!E13+113905</f>
        <v>795771</v>
      </c>
      <c r="F20" s="713">
        <f>+'Ind. Generales'!E14+113905.22</f>
        <v>796066.22</v>
      </c>
      <c r="G20" s="873">
        <f>+F20-C20</f>
        <v>-4817.7800000000279</v>
      </c>
      <c r="H20" s="848">
        <f>+(F20-C20)/C20</f>
        <v>-6.0155777865459016E-3</v>
      </c>
    </row>
    <row r="21" spans="1:9" ht="15.75" thickBot="1" x14ac:dyDescent="0.3">
      <c r="A21" s="643" t="s">
        <v>1117</v>
      </c>
      <c r="B21" s="622"/>
      <c r="C21" s="623">
        <f>+(C20-B20)/B20</f>
        <v>2.4106398584155865E-3</v>
      </c>
      <c r="D21" s="623">
        <f>+(D20-C20)/C20</f>
        <v>-7.8488270461140441E-3</v>
      </c>
      <c r="E21" s="623">
        <f>+(E20-D20)/D20</f>
        <v>1.4762181631466477E-3</v>
      </c>
      <c r="F21" s="749">
        <f>+(F20-E20)/E20</f>
        <v>3.7098612540538932E-4</v>
      </c>
      <c r="G21" s="874"/>
      <c r="H21" s="849"/>
    </row>
    <row r="22" spans="1:9" ht="15.75" thickBot="1" x14ac:dyDescent="0.3">
      <c r="A22" s="720"/>
      <c r="B22" s="648"/>
      <c r="C22" s="649"/>
      <c r="D22" s="649"/>
      <c r="E22" s="649"/>
      <c r="F22" s="649"/>
      <c r="G22" s="721"/>
      <c r="H22" s="722"/>
    </row>
    <row r="23" spans="1:9" ht="15.75" thickBot="1" x14ac:dyDescent="0.3">
      <c r="A23" s="751" t="s">
        <v>1150</v>
      </c>
      <c r="B23" s="752"/>
      <c r="C23" s="877">
        <v>44531</v>
      </c>
      <c r="D23" s="877"/>
      <c r="E23" s="877">
        <v>44621</v>
      </c>
      <c r="F23" s="878"/>
      <c r="G23" s="883" t="s">
        <v>1147</v>
      </c>
      <c r="H23" s="884"/>
    </row>
    <row r="24" spans="1:9" x14ac:dyDescent="0.25">
      <c r="A24" s="750" t="s">
        <v>1123</v>
      </c>
      <c r="B24" s="652"/>
      <c r="C24" s="879">
        <v>8319570</v>
      </c>
      <c r="D24" s="879"/>
      <c r="E24" s="860">
        <f>+'Internet Móvil'!E5</f>
        <v>8464728</v>
      </c>
      <c r="F24" s="861"/>
      <c r="G24" s="753">
        <f>+E24-C24</f>
        <v>145158</v>
      </c>
      <c r="H24" s="754">
        <f>+(E24-C24)/C24</f>
        <v>1.7447776748077123E-2</v>
      </c>
    </row>
    <row r="25" spans="1:9" x14ac:dyDescent="0.25">
      <c r="A25" s="653" t="s">
        <v>1152</v>
      </c>
      <c r="B25" s="652"/>
      <c r="C25" s="880">
        <v>1147890</v>
      </c>
      <c r="D25" s="880"/>
      <c r="E25" s="862">
        <f>SUM(E26:F32)</f>
        <v>1163118</v>
      </c>
      <c r="F25" s="863"/>
      <c r="G25" s="755">
        <f>+E25-C25</f>
        <v>15228</v>
      </c>
      <c r="H25" s="756">
        <f t="shared" ref="H25:H32" si="0">+(E25-C25)/C25</f>
        <v>1.3266079502391344E-2</v>
      </c>
    </row>
    <row r="26" spans="1:9" x14ac:dyDescent="0.25">
      <c r="A26" s="639" t="s">
        <v>638</v>
      </c>
      <c r="B26" s="621"/>
      <c r="C26" s="881">
        <v>233982</v>
      </c>
      <c r="D26" s="881"/>
      <c r="E26" s="858">
        <f>+'Internet Fijo'!E6</f>
        <v>206643</v>
      </c>
      <c r="F26" s="859"/>
      <c r="G26" s="757">
        <f>+E26-C26</f>
        <v>-27339</v>
      </c>
      <c r="H26" s="758">
        <f t="shared" si="0"/>
        <v>-0.1168423212041952</v>
      </c>
    </row>
    <row r="27" spans="1:9" x14ac:dyDescent="0.25">
      <c r="A27" s="639" t="s">
        <v>639</v>
      </c>
      <c r="B27" s="621"/>
      <c r="C27" s="881">
        <v>337478</v>
      </c>
      <c r="D27" s="881"/>
      <c r="E27" s="858">
        <f>+'Internet Fijo'!E7</f>
        <v>319478</v>
      </c>
      <c r="F27" s="859"/>
      <c r="G27" s="757">
        <f t="shared" ref="G27:G32" si="1">+E27-C27</f>
        <v>-18000</v>
      </c>
      <c r="H27" s="758">
        <f t="shared" si="0"/>
        <v>-5.3336810103177097E-2</v>
      </c>
      <c r="I27" s="1006"/>
    </row>
    <row r="28" spans="1:9" x14ac:dyDescent="0.25">
      <c r="A28" s="639" t="s">
        <v>640</v>
      </c>
      <c r="B28" s="621"/>
      <c r="C28" s="881">
        <v>400539</v>
      </c>
      <c r="D28" s="881"/>
      <c r="E28" s="858">
        <f>+'Internet Fijo'!E8</f>
        <v>407684</v>
      </c>
      <c r="F28" s="859"/>
      <c r="G28" s="757">
        <f t="shared" si="1"/>
        <v>7145</v>
      </c>
      <c r="H28" s="758">
        <f t="shared" si="0"/>
        <v>1.7838462671550086E-2</v>
      </c>
    </row>
    <row r="29" spans="1:9" x14ac:dyDescent="0.25">
      <c r="A29" s="639" t="s">
        <v>641</v>
      </c>
      <c r="B29" s="621"/>
      <c r="C29" s="881">
        <v>39862</v>
      </c>
      <c r="D29" s="881"/>
      <c r="E29" s="858">
        <f>+'Internet Fijo'!E9</f>
        <v>40180</v>
      </c>
      <c r="F29" s="859"/>
      <c r="G29" s="757">
        <f t="shared" si="1"/>
        <v>318</v>
      </c>
      <c r="H29" s="758">
        <f t="shared" si="0"/>
        <v>7.9775224524609896E-3</v>
      </c>
    </row>
    <row r="30" spans="1:9" x14ac:dyDescent="0.25">
      <c r="A30" s="639" t="s">
        <v>642</v>
      </c>
      <c r="B30" s="621"/>
      <c r="C30" s="882" t="s">
        <v>1161</v>
      </c>
      <c r="D30" s="882"/>
      <c r="E30" s="858">
        <f>+'Internet Fijo'!E10</f>
        <v>40732</v>
      </c>
      <c r="F30" s="859"/>
      <c r="G30" s="757">
        <v>40732</v>
      </c>
      <c r="H30" s="758">
        <v>1</v>
      </c>
    </row>
    <row r="31" spans="1:9" x14ac:dyDescent="0.25">
      <c r="A31" s="639" t="s">
        <v>1154</v>
      </c>
      <c r="B31" s="621"/>
      <c r="C31" s="881">
        <v>132119</v>
      </c>
      <c r="D31" s="881"/>
      <c r="E31" s="858">
        <f>+'Internet Fijo'!E11+42893</f>
        <v>145917</v>
      </c>
      <c r="F31" s="859"/>
      <c r="G31" s="757">
        <f t="shared" si="1"/>
        <v>13798</v>
      </c>
      <c r="H31" s="758">
        <f t="shared" si="0"/>
        <v>0.1044361522566777</v>
      </c>
    </row>
    <row r="32" spans="1:9" ht="15.75" thickBot="1" x14ac:dyDescent="0.3">
      <c r="A32" s="654" t="s">
        <v>1124</v>
      </c>
      <c r="C32" s="881">
        <v>2537</v>
      </c>
      <c r="D32" s="881"/>
      <c r="E32" s="858">
        <f>+'Internet Fijo'!E12</f>
        <v>2484</v>
      </c>
      <c r="F32" s="859"/>
      <c r="G32" s="759">
        <f t="shared" si="1"/>
        <v>-53</v>
      </c>
      <c r="H32" s="760">
        <f t="shared" si="0"/>
        <v>-2.0890815924320062E-2</v>
      </c>
    </row>
    <row r="33" spans="1:8" ht="7.5" customHeight="1" x14ac:dyDescent="0.25">
      <c r="A33" s="2"/>
      <c r="B33" s="2"/>
      <c r="C33" s="2"/>
      <c r="D33" s="2"/>
      <c r="E33" s="2"/>
      <c r="F33" s="2"/>
      <c r="G33" s="2"/>
      <c r="H33" s="2"/>
    </row>
    <row r="34" spans="1:8" x14ac:dyDescent="0.25">
      <c r="A34" s="86" t="s">
        <v>1157</v>
      </c>
      <c r="B34" s="686"/>
      <c r="C34" s="858">
        <v>2383794381</v>
      </c>
      <c r="D34" s="858"/>
      <c r="E34" s="858">
        <f>+'Telefonía fija'!E19+'Telefonía Móvil'!E41+'Telefonía Móvil'!E44</f>
        <v>1720769796.8181067</v>
      </c>
      <c r="F34" s="858"/>
      <c r="G34" s="753">
        <f t="shared" ref="G34:G35" si="2">+E34-C34</f>
        <v>-663024584.18189335</v>
      </c>
      <c r="H34" s="754">
        <f t="shared" ref="H34:H35" si="3">+(E34-C34)/C34</f>
        <v>-0.27813832831662061</v>
      </c>
    </row>
    <row r="35" spans="1:8" x14ac:dyDescent="0.25">
      <c r="A35" s="995" t="s">
        <v>1156</v>
      </c>
      <c r="B35" s="686"/>
      <c r="C35" s="996">
        <v>274747813</v>
      </c>
      <c r="D35" s="996"/>
      <c r="E35" s="996">
        <f>+'Telefonía fija'!E22+'Telefonía fija'!E23+'Telefonía Móvil'!E45+'Telefonía Móvil'!E46</f>
        <v>242982138.63993767</v>
      </c>
      <c r="F35" s="996"/>
      <c r="G35" s="753">
        <f t="shared" si="2"/>
        <v>-31765674.360062331</v>
      </c>
      <c r="H35" s="754">
        <f t="shared" si="3"/>
        <v>-0.11561756948384638</v>
      </c>
    </row>
    <row r="36" spans="1:8" x14ac:dyDescent="0.25">
      <c r="A36" s="86" t="s">
        <v>1162</v>
      </c>
      <c r="B36" s="1001"/>
      <c r="C36" s="982" t="s">
        <v>1161</v>
      </c>
      <c r="D36" s="982"/>
      <c r="E36" s="858">
        <f>+'Internet Fijo'!E26+'Internet Móvil'!E31</f>
        <v>1034461564.4698504</v>
      </c>
      <c r="F36" s="858"/>
      <c r="G36" s="1000" t="s">
        <v>1163</v>
      </c>
      <c r="H36" s="983" t="s">
        <v>1163</v>
      </c>
    </row>
    <row r="37" spans="1:8" x14ac:dyDescent="0.25">
      <c r="A37" s="2"/>
      <c r="B37" s="2"/>
      <c r="C37" s="2"/>
      <c r="D37" s="2"/>
      <c r="E37" s="2"/>
      <c r="F37" s="2"/>
      <c r="G37" s="2"/>
      <c r="H37" s="2"/>
    </row>
    <row r="38" spans="1:8" x14ac:dyDescent="0.25">
      <c r="A38" s="997" t="s">
        <v>1165</v>
      </c>
      <c r="B38" s="998"/>
      <c r="C38" s="1004">
        <v>44531</v>
      </c>
      <c r="D38" s="1004"/>
      <c r="E38" s="1004">
        <v>44621</v>
      </c>
      <c r="F38" s="1004"/>
      <c r="G38" s="981"/>
      <c r="H38" s="981"/>
    </row>
    <row r="39" spans="1:8" x14ac:dyDescent="0.25">
      <c r="A39" s="999" t="s">
        <v>603</v>
      </c>
      <c r="B39" s="998"/>
      <c r="C39" s="1005" t="s">
        <v>1161</v>
      </c>
      <c r="D39" s="1005"/>
      <c r="E39" s="1002">
        <v>7.0000000000000007E-2</v>
      </c>
      <c r="F39" s="1002"/>
      <c r="G39" s="981"/>
      <c r="H39" s="981"/>
    </row>
    <row r="40" spans="1:8" x14ac:dyDescent="0.25">
      <c r="A40" s="999" t="s">
        <v>604</v>
      </c>
      <c r="B40" s="998"/>
      <c r="C40" s="1005"/>
      <c r="D40" s="1005"/>
      <c r="E40" s="1002">
        <v>0.19</v>
      </c>
      <c r="F40" s="1002"/>
      <c r="G40" s="981"/>
      <c r="H40" s="981"/>
    </row>
    <row r="41" spans="1:8" x14ac:dyDescent="0.25">
      <c r="A41" s="999" t="s">
        <v>605</v>
      </c>
      <c r="B41" s="998"/>
      <c r="C41" s="1005"/>
      <c r="D41" s="1005"/>
      <c r="E41" s="1003">
        <v>0.34</v>
      </c>
      <c r="F41" s="1003"/>
      <c r="G41" s="981"/>
      <c r="H41" s="981"/>
    </row>
    <row r="42" spans="1:8" x14ac:dyDescent="0.25">
      <c r="A42" s="999" t="s">
        <v>606</v>
      </c>
      <c r="B42" s="998"/>
      <c r="C42" s="1005"/>
      <c r="D42" s="1005"/>
      <c r="E42" s="1002">
        <v>0.22</v>
      </c>
      <c r="F42" s="1002"/>
      <c r="G42" s="981"/>
      <c r="H42" s="981"/>
    </row>
    <row r="43" spans="1:8" x14ac:dyDescent="0.25">
      <c r="A43" s="999" t="s">
        <v>607</v>
      </c>
      <c r="B43" s="998"/>
      <c r="C43" s="1005"/>
      <c r="D43" s="1005"/>
      <c r="E43" s="1002">
        <v>0.14000000000000001</v>
      </c>
      <c r="F43" s="1002"/>
      <c r="G43" s="981"/>
      <c r="H43" s="981"/>
    </row>
    <row r="44" spans="1:8" x14ac:dyDescent="0.25">
      <c r="A44" s="999" t="s">
        <v>608</v>
      </c>
      <c r="B44" s="998"/>
      <c r="C44" s="1005"/>
      <c r="D44" s="1005"/>
      <c r="E44" s="1002">
        <v>0.03</v>
      </c>
      <c r="F44" s="1002"/>
      <c r="G44" s="981"/>
      <c r="H44" s="981"/>
    </row>
    <row r="45" spans="1:8" ht="15.75" thickBot="1" x14ac:dyDescent="0.3">
      <c r="A45" s="2"/>
      <c r="B45" s="2"/>
      <c r="C45" s="2"/>
      <c r="D45" s="2"/>
      <c r="E45" s="2"/>
      <c r="F45" s="2"/>
      <c r="G45" s="2"/>
      <c r="H45" s="2"/>
    </row>
    <row r="46" spans="1:8" ht="16.5" thickBot="1" x14ac:dyDescent="0.3">
      <c r="A46" s="765" t="s">
        <v>1082</v>
      </c>
      <c r="B46" s="650">
        <v>44440</v>
      </c>
      <c r="C46" s="739">
        <v>44531</v>
      </c>
      <c r="D46" s="739">
        <v>44562</v>
      </c>
      <c r="E46" s="739">
        <v>44593</v>
      </c>
      <c r="F46" s="739">
        <v>44621</v>
      </c>
      <c r="G46" s="875" t="s">
        <v>1121</v>
      </c>
      <c r="H46" s="876"/>
    </row>
    <row r="47" spans="1:8" x14ac:dyDescent="0.25">
      <c r="A47" s="644" t="s">
        <v>1083</v>
      </c>
      <c r="B47" s="629">
        <v>5826389</v>
      </c>
      <c r="C47" s="762">
        <v>5981762</v>
      </c>
      <c r="D47" s="763">
        <f>+D49+D51</f>
        <v>6016401</v>
      </c>
      <c r="E47" s="763">
        <f>+E49+E51</f>
        <v>6034503</v>
      </c>
      <c r="F47" s="763">
        <f>+F49+F51</f>
        <v>6103071</v>
      </c>
      <c r="G47" s="763">
        <f>+F47-C47</f>
        <v>121309</v>
      </c>
      <c r="H47" s="764">
        <f>+(F47-C47)/C47</f>
        <v>2.0279810530743281E-2</v>
      </c>
    </row>
    <row r="48" spans="1:8" x14ac:dyDescent="0.25">
      <c r="A48" s="645" t="s">
        <v>1117</v>
      </c>
      <c r="B48" s="630"/>
      <c r="C48" s="727">
        <f>+(C47-B47)/B47</f>
        <v>2.6667117489065698E-2</v>
      </c>
      <c r="D48" s="727">
        <f>+(D47-C47)/C47</f>
        <v>5.7907686731769005E-3</v>
      </c>
      <c r="E48" s="727">
        <f>+(E47-D47)/D47</f>
        <v>3.0087755121375719E-3</v>
      </c>
      <c r="F48" s="727">
        <f>+(F47-E47)/E47</f>
        <v>1.1362659029252285E-2</v>
      </c>
      <c r="G48" s="728"/>
      <c r="H48" s="728"/>
    </row>
    <row r="49" spans="1:8" x14ac:dyDescent="0.25">
      <c r="A49" s="639" t="s">
        <v>1084</v>
      </c>
      <c r="B49" s="631">
        <v>4450288</v>
      </c>
      <c r="C49" s="618">
        <v>4587923</v>
      </c>
      <c r="D49" s="618">
        <v>4619406</v>
      </c>
      <c r="E49" s="618">
        <v>4635453</v>
      </c>
      <c r="F49" s="618">
        <f>+'Telefonía Móvil'!G6</f>
        <v>4703360</v>
      </c>
      <c r="G49" s="725">
        <f t="shared" ref="G49:G59" si="4">+F49-C49</f>
        <v>115437</v>
      </c>
      <c r="H49" s="726">
        <f>+(F49-C49)/C49</f>
        <v>2.5161058718727407E-2</v>
      </c>
    </row>
    <row r="50" spans="1:8" x14ac:dyDescent="0.25">
      <c r="A50" s="645" t="s">
        <v>1117</v>
      </c>
      <c r="B50" s="631"/>
      <c r="C50" s="727">
        <f>+(C49-B49)/B49</f>
        <v>3.0927211901791523E-2</v>
      </c>
      <c r="D50" s="727">
        <f>+(D49-C49)/C49</f>
        <v>6.8621465530262823E-3</v>
      </c>
      <c r="E50" s="727">
        <f>+(E49-D49)/D49</f>
        <v>3.4738232577954829E-3</v>
      </c>
      <c r="F50" s="727">
        <f>+(F49-E49)/E49</f>
        <v>1.4649485174372387E-2</v>
      </c>
      <c r="G50" s="725"/>
      <c r="H50" s="726"/>
    </row>
    <row r="51" spans="1:8" x14ac:dyDescent="0.25">
      <c r="A51" s="639" t="s">
        <v>1085</v>
      </c>
      <c r="B51" s="631">
        <v>1376101</v>
      </c>
      <c r="C51" s="618">
        <v>1393839</v>
      </c>
      <c r="D51" s="618">
        <v>1396995</v>
      </c>
      <c r="E51" s="618">
        <v>1399050</v>
      </c>
      <c r="F51" s="618">
        <f>+'Telefonía Móvil'!H6</f>
        <v>1399711</v>
      </c>
      <c r="G51" s="725">
        <f t="shared" si="4"/>
        <v>5872</v>
      </c>
      <c r="H51" s="726">
        <f>+(F51-C51)/C51</f>
        <v>4.2128251541246869E-3</v>
      </c>
    </row>
    <row r="52" spans="1:8" x14ac:dyDescent="0.25">
      <c r="A52" s="645" t="s">
        <v>1117</v>
      </c>
      <c r="B52" s="631"/>
      <c r="C52" s="727">
        <f>+(C51-B51)/B51</f>
        <v>1.2890042228005067E-2</v>
      </c>
      <c r="D52" s="727">
        <f>+(D51-C51)/C51</f>
        <v>2.2642500317468519E-3</v>
      </c>
      <c r="E52" s="727">
        <f>+(E51-D51)/D51</f>
        <v>1.4710145705603814E-3</v>
      </c>
      <c r="F52" s="727">
        <f>+(F51-E51)/E51</f>
        <v>4.7246345734605627E-4</v>
      </c>
      <c r="G52" s="725"/>
      <c r="H52" s="726"/>
    </row>
    <row r="53" spans="1:8" x14ac:dyDescent="0.25">
      <c r="A53" s="644" t="s">
        <v>1086</v>
      </c>
      <c r="B53" s="632">
        <v>832488</v>
      </c>
      <c r="C53" s="598">
        <v>835766</v>
      </c>
      <c r="D53" s="598">
        <v>835902</v>
      </c>
      <c r="E53" s="598">
        <v>837092</v>
      </c>
      <c r="F53" s="598">
        <f>+'Telefonía fija'!F5</f>
        <v>839574</v>
      </c>
      <c r="G53" s="725">
        <f t="shared" si="4"/>
        <v>3808</v>
      </c>
      <c r="H53" s="726">
        <f t="shared" ref="H53:H59" si="5">+(F53-C53)/C53</f>
        <v>4.5562992512258212E-3</v>
      </c>
    </row>
    <row r="54" spans="1:8" x14ac:dyDescent="0.25">
      <c r="A54" s="645" t="s">
        <v>1117</v>
      </c>
      <c r="B54" s="631"/>
      <c r="C54" s="727">
        <f>+(C53-B53)/B53</f>
        <v>3.9375942956535112E-3</v>
      </c>
      <c r="D54" s="727">
        <f>+(D53-C53)/C53</f>
        <v>1.6272497325806506E-4</v>
      </c>
      <c r="E54" s="727">
        <f>+(E53-D53)/D53</f>
        <v>1.4236118588064151E-3</v>
      </c>
      <c r="F54" s="727">
        <f>+(F53-E53)/E53</f>
        <v>2.9650265442747034E-3</v>
      </c>
      <c r="G54" s="725"/>
      <c r="H54" s="726"/>
    </row>
    <row r="55" spans="1:8" x14ac:dyDescent="0.25">
      <c r="A55" s="715" t="s">
        <v>1087</v>
      </c>
      <c r="B55" s="716">
        <f>+B47+B53</f>
        <v>6658877</v>
      </c>
      <c r="C55" s="729">
        <f>+C47+C53</f>
        <v>6817528</v>
      </c>
      <c r="D55" s="729">
        <f>+D47+D53</f>
        <v>6852303</v>
      </c>
      <c r="E55" s="729">
        <f>+E47+E53</f>
        <v>6871595</v>
      </c>
      <c r="F55" s="729">
        <f>+F47+F53</f>
        <v>6942645</v>
      </c>
      <c r="G55" s="723">
        <f t="shared" si="4"/>
        <v>125117</v>
      </c>
      <c r="H55" s="724">
        <f t="shared" si="5"/>
        <v>1.8352253192066098E-2</v>
      </c>
    </row>
    <row r="56" spans="1:8" x14ac:dyDescent="0.25">
      <c r="A56" s="645" t="s">
        <v>1117</v>
      </c>
      <c r="B56" s="631"/>
      <c r="C56" s="727">
        <f>+(C55-B55)/B55</f>
        <v>2.3825488892496437E-2</v>
      </c>
      <c r="D56" s="727">
        <f>+(D55-C55)/C55</f>
        <v>5.100822468202551E-3</v>
      </c>
      <c r="E56" s="727">
        <f>+(E55-D55)/D55</f>
        <v>2.8154038138710445E-3</v>
      </c>
      <c r="F56" s="727">
        <f>+(F55-E55)/E55</f>
        <v>1.0339666409327092E-2</v>
      </c>
      <c r="G56" s="725"/>
      <c r="H56" s="726"/>
    </row>
    <row r="57" spans="1:8" x14ac:dyDescent="0.25">
      <c r="A57" s="646" t="s">
        <v>1088</v>
      </c>
      <c r="B57" s="633">
        <v>5443424</v>
      </c>
      <c r="C57" s="674">
        <v>5591055</v>
      </c>
      <c r="D57" s="674">
        <v>5622360</v>
      </c>
      <c r="E57" s="674">
        <v>5606215</v>
      </c>
      <c r="F57" s="674">
        <v>5707540</v>
      </c>
      <c r="G57" s="730">
        <f t="shared" si="4"/>
        <v>116485</v>
      </c>
      <c r="H57" s="731">
        <f t="shared" si="5"/>
        <v>2.0834171726087473E-2</v>
      </c>
    </row>
    <row r="58" spans="1:8" x14ac:dyDescent="0.25">
      <c r="A58" s="645" t="s">
        <v>1117</v>
      </c>
      <c r="B58" s="631"/>
      <c r="C58" s="727">
        <f>+(C57-B57)/B57</f>
        <v>2.7120981205946845E-2</v>
      </c>
      <c r="D58" s="727">
        <f>+(D57-C57)/C57</f>
        <v>5.5991221692507052E-3</v>
      </c>
      <c r="E58" s="727">
        <f>+(E57-D57)/D57</f>
        <v>-2.8715699457167454E-3</v>
      </c>
      <c r="F58" s="727">
        <f>+(F57-E57)/E57</f>
        <v>1.8073691429957645E-2</v>
      </c>
      <c r="G58" s="732"/>
      <c r="H58" s="733"/>
    </row>
    <row r="59" spans="1:8" x14ac:dyDescent="0.25">
      <c r="A59" s="647" t="s">
        <v>1089</v>
      </c>
      <c r="B59" s="634">
        <v>455410</v>
      </c>
      <c r="C59" s="600">
        <v>456401</v>
      </c>
      <c r="D59" s="734">
        <v>456471</v>
      </c>
      <c r="E59" s="734">
        <v>457396</v>
      </c>
      <c r="F59" s="600">
        <v>457751</v>
      </c>
      <c r="G59" s="735">
        <f t="shared" si="4"/>
        <v>1350</v>
      </c>
      <c r="H59" s="736">
        <f t="shared" si="5"/>
        <v>2.9579251579203375E-3</v>
      </c>
    </row>
    <row r="60" spans="1:8" x14ac:dyDescent="0.25">
      <c r="A60" s="774" t="s">
        <v>1117</v>
      </c>
      <c r="B60" s="631"/>
      <c r="C60" s="727">
        <f>+(C59-B59)/B59</f>
        <v>2.1760611317274544E-3</v>
      </c>
      <c r="D60" s="727">
        <f>+(D59-C59)/C59</f>
        <v>1.5337389707735085E-4</v>
      </c>
      <c r="E60" s="727">
        <f>+(E59-D59)/D59</f>
        <v>2.0264156978208911E-3</v>
      </c>
      <c r="F60" s="727">
        <f>+(F59-E59)/E59</f>
        <v>7.7613271650823362E-4</v>
      </c>
      <c r="G60" s="737"/>
      <c r="H60" s="728"/>
    </row>
    <row r="61" spans="1:8" ht="15.75" thickBot="1" x14ac:dyDescent="0.3">
      <c r="A61" s="651"/>
      <c r="B61" s="624"/>
      <c r="C61" s="738"/>
      <c r="D61" s="738"/>
      <c r="E61" s="738"/>
      <c r="F61" s="738"/>
      <c r="G61" s="714"/>
      <c r="H61" s="296"/>
    </row>
    <row r="62" spans="1:8" ht="16.5" thickBot="1" x14ac:dyDescent="0.3">
      <c r="A62" s="761" t="s">
        <v>1090</v>
      </c>
      <c r="B62" s="752"/>
      <c r="C62" s="739">
        <v>44531</v>
      </c>
      <c r="D62" s="739">
        <v>44562</v>
      </c>
      <c r="E62" s="739">
        <v>44593</v>
      </c>
      <c r="F62" s="739">
        <v>44621</v>
      </c>
      <c r="G62" s="875" t="s">
        <v>1121</v>
      </c>
      <c r="H62" s="876"/>
    </row>
    <row r="63" spans="1:8" x14ac:dyDescent="0.25">
      <c r="A63" s="644" t="s">
        <v>1083</v>
      </c>
      <c r="B63" s="766">
        <v>3176721</v>
      </c>
      <c r="C63" s="763">
        <v>3254139</v>
      </c>
      <c r="D63" s="763">
        <f>SUM(D65:D67)</f>
        <v>3484311.0103465472</v>
      </c>
      <c r="E63" s="763">
        <f>SUM(E65:E67)</f>
        <v>3500523.0068052649</v>
      </c>
      <c r="F63" s="763">
        <f>SUM(F65:F67)</f>
        <v>3522082.0080319084</v>
      </c>
      <c r="G63" s="763">
        <f t="shared" ref="G63:G75" si="6">+F63-C63</f>
        <v>267943.00803190842</v>
      </c>
      <c r="H63" s="764">
        <f t="shared" ref="H63:H75" si="7">+(F63-C63)/C63</f>
        <v>8.2339140409155367E-2</v>
      </c>
    </row>
    <row r="64" spans="1:8" x14ac:dyDescent="0.25">
      <c r="A64" s="645" t="s">
        <v>1117</v>
      </c>
      <c r="B64" s="618"/>
      <c r="C64" s="727">
        <f>+(C63-B63)/B63</f>
        <v>2.4370412132510219E-2</v>
      </c>
      <c r="D64" s="727">
        <f>+(D63-C63)/C63</f>
        <v>7.0732077009171168E-2</v>
      </c>
      <c r="E64" s="727">
        <f>+(E63-D63)/D63</f>
        <v>4.6528557326187677E-3</v>
      </c>
      <c r="F64" s="727">
        <f>+(F63-E63)/E63</f>
        <v>6.158794324371341E-3</v>
      </c>
      <c r="G64" s="725"/>
      <c r="H64" s="726"/>
    </row>
    <row r="65" spans="1:8" x14ac:dyDescent="0.25">
      <c r="A65" s="639" t="s">
        <v>1084</v>
      </c>
      <c r="B65" s="618">
        <v>2240720</v>
      </c>
      <c r="C65" s="725">
        <v>2315845</v>
      </c>
      <c r="D65" s="618">
        <v>2339806</v>
      </c>
      <c r="E65" s="618">
        <v>2355729</v>
      </c>
      <c r="F65" s="625">
        <v>2374650</v>
      </c>
      <c r="G65" s="725">
        <f t="shared" si="6"/>
        <v>58805</v>
      </c>
      <c r="H65" s="726">
        <f t="shared" si="7"/>
        <v>2.5392459339895371E-2</v>
      </c>
    </row>
    <row r="66" spans="1:8" x14ac:dyDescent="0.25">
      <c r="A66" s="645" t="s">
        <v>1117</v>
      </c>
      <c r="B66" s="618"/>
      <c r="C66" s="740">
        <f>+(C65-B65)/B65</f>
        <v>3.3527169838266271E-2</v>
      </c>
      <c r="D66" s="740">
        <f>+(D65-C65)/C65</f>
        <v>1.0346547372557318E-2</v>
      </c>
      <c r="E66" s="740">
        <f>+(E65-D65)/D65</f>
        <v>6.8052650518889172E-3</v>
      </c>
      <c r="F66" s="740">
        <f>+(F65-E65)/E65</f>
        <v>8.0319085939002319E-3</v>
      </c>
      <c r="G66" s="725"/>
      <c r="H66" s="726"/>
    </row>
    <row r="67" spans="1:8" x14ac:dyDescent="0.25">
      <c r="A67" s="639" t="s">
        <v>1085</v>
      </c>
      <c r="B67" s="618">
        <v>936001</v>
      </c>
      <c r="C67" s="725">
        <v>938294</v>
      </c>
      <c r="D67" s="618">
        <v>1144505</v>
      </c>
      <c r="E67" s="618">
        <v>1144794</v>
      </c>
      <c r="F67" s="625">
        <v>1147432</v>
      </c>
      <c r="G67" s="725">
        <f t="shared" si="6"/>
        <v>209138</v>
      </c>
      <c r="H67" s="726">
        <f t="shared" si="7"/>
        <v>0.22289175887301849</v>
      </c>
    </row>
    <row r="68" spans="1:8" x14ac:dyDescent="0.25">
      <c r="A68" s="645" t="s">
        <v>1117</v>
      </c>
      <c r="B68" s="618"/>
      <c r="C68" s="727">
        <f>+(C67-B67)/B67</f>
        <v>2.4497837074960388E-3</v>
      </c>
      <c r="D68" s="727">
        <f>+(D67-C67)/C67</f>
        <v>0.21977226754087739</v>
      </c>
      <c r="E68" s="727">
        <f>+(E67-D67)/D67</f>
        <v>2.5251091083044634E-4</v>
      </c>
      <c r="F68" s="727">
        <f>+(F67-E67)/E67</f>
        <v>2.3043447117996776E-3</v>
      </c>
      <c r="G68" s="725"/>
      <c r="H68" s="726"/>
    </row>
    <row r="69" spans="1:8" x14ac:dyDescent="0.25">
      <c r="A69" s="644" t="s">
        <v>1086</v>
      </c>
      <c r="B69" s="598">
        <v>271791</v>
      </c>
      <c r="C69" s="725">
        <v>269221</v>
      </c>
      <c r="D69" s="598">
        <v>267150</v>
      </c>
      <c r="E69" s="598">
        <v>265165</v>
      </c>
      <c r="F69" s="598">
        <v>263153</v>
      </c>
      <c r="G69" s="725">
        <f t="shared" si="6"/>
        <v>-6068</v>
      </c>
      <c r="H69" s="726">
        <f t="shared" si="7"/>
        <v>-2.2539103561757812E-2</v>
      </c>
    </row>
    <row r="70" spans="1:8" x14ac:dyDescent="0.25">
      <c r="A70" s="645" t="s">
        <v>1117</v>
      </c>
      <c r="B70" s="618"/>
      <c r="C70" s="727">
        <f>+(C69-B69)/B69</f>
        <v>-9.455795077835543E-3</v>
      </c>
      <c r="D70" s="727">
        <f>+(D69-C69)/C69</f>
        <v>-7.6925648444957856E-3</v>
      </c>
      <c r="E70" s="727">
        <f>+(E69-D69)/D69</f>
        <v>-7.4302826127643643E-3</v>
      </c>
      <c r="F70" s="727">
        <f>+(F69-E69)/E69</f>
        <v>-7.5877283955273133E-3</v>
      </c>
      <c r="G70" s="725"/>
      <c r="H70" s="726"/>
    </row>
    <row r="71" spans="1:8" x14ac:dyDescent="0.25">
      <c r="A71" s="715" t="s">
        <v>1087</v>
      </c>
      <c r="B71" s="717">
        <f>+B63+B69</f>
        <v>3448512</v>
      </c>
      <c r="C71" s="723">
        <f>+C63+C69</f>
        <v>3523360</v>
      </c>
      <c r="D71" s="723">
        <f>+D63+D69</f>
        <v>3751461.0103465472</v>
      </c>
      <c r="E71" s="723">
        <f>+E63+E69</f>
        <v>3765688.0068052649</v>
      </c>
      <c r="F71" s="723">
        <f>+F63+F69</f>
        <v>3785235.0080319084</v>
      </c>
      <c r="G71" s="723">
        <f t="shared" si="6"/>
        <v>261875.00803190842</v>
      </c>
      <c r="H71" s="724">
        <f t="shared" si="7"/>
        <v>7.4325362163363495E-2</v>
      </c>
    </row>
    <row r="72" spans="1:8" x14ac:dyDescent="0.25">
      <c r="A72" s="645" t="s">
        <v>1117</v>
      </c>
      <c r="B72" s="618"/>
      <c r="C72" s="727">
        <f>+(C71-B71)/B71</f>
        <v>2.1704433680381569E-2</v>
      </c>
      <c r="D72" s="727">
        <f>+(D71-C71)/C71</f>
        <v>6.473962647772219E-2</v>
      </c>
      <c r="E72" s="727">
        <f>+(E71-D71)/D71</f>
        <v>3.7923881974194851E-3</v>
      </c>
      <c r="F72" s="727">
        <f>+(F71-E71)/E71</f>
        <v>5.1908180367886761E-3</v>
      </c>
      <c r="G72" s="725"/>
      <c r="H72" s="726"/>
    </row>
    <row r="73" spans="1:8" x14ac:dyDescent="0.25">
      <c r="A73" s="646" t="s">
        <v>1088</v>
      </c>
      <c r="B73" s="599">
        <v>3278361</v>
      </c>
      <c r="C73" s="601">
        <v>3339087</v>
      </c>
      <c r="D73" s="601">
        <v>3248159</v>
      </c>
      <c r="E73" s="601">
        <v>3258193</v>
      </c>
      <c r="F73" s="602">
        <v>3263162</v>
      </c>
      <c r="G73" s="741">
        <f t="shared" si="6"/>
        <v>-75925</v>
      </c>
      <c r="H73" s="742">
        <f t="shared" si="7"/>
        <v>-2.2738251504078811E-2</v>
      </c>
    </row>
    <row r="74" spans="1:8" x14ac:dyDescent="0.25">
      <c r="A74" s="645" t="s">
        <v>1117</v>
      </c>
      <c r="B74" s="618"/>
      <c r="C74" s="727">
        <f>+(C73-B73)/B73</f>
        <v>1.8523280383093869E-2</v>
      </c>
      <c r="D74" s="727">
        <f>+(D73-C73)/C73</f>
        <v>-2.7231395887558487E-2</v>
      </c>
      <c r="E74" s="727">
        <f>+(E73-D73)/D73</f>
        <v>3.0891344912610495E-3</v>
      </c>
      <c r="F74" s="727">
        <f>+(F73-E73)/E73</f>
        <v>1.5250784714103799E-3</v>
      </c>
      <c r="G74" s="725"/>
      <c r="H74" s="726"/>
    </row>
    <row r="75" spans="1:8" x14ac:dyDescent="0.25">
      <c r="A75" s="647" t="s">
        <v>1089</v>
      </c>
      <c r="B75" s="600">
        <v>140941</v>
      </c>
      <c r="C75" s="600">
        <v>137373</v>
      </c>
      <c r="D75" s="600">
        <v>135609</v>
      </c>
      <c r="E75" s="600">
        <v>134532</v>
      </c>
      <c r="F75" s="600">
        <v>133064</v>
      </c>
      <c r="G75" s="725">
        <f t="shared" si="6"/>
        <v>-4309</v>
      </c>
      <c r="H75" s="726">
        <f t="shared" si="7"/>
        <v>-3.1367153661927744E-2</v>
      </c>
    </row>
    <row r="76" spans="1:8" x14ac:dyDescent="0.25">
      <c r="A76" s="774" t="s">
        <v>1117</v>
      </c>
      <c r="B76" s="618"/>
      <c r="C76" s="727">
        <f>+(C75-B75)/B75</f>
        <v>-2.5315557573736529E-2</v>
      </c>
      <c r="D76" s="727">
        <f>+(D75-C75)/C75</f>
        <v>-1.284095127863554E-2</v>
      </c>
      <c r="E76" s="727">
        <f>+(E75-D75)/D75</f>
        <v>-7.9419507554808304E-3</v>
      </c>
      <c r="F76" s="727">
        <f>+(F75-E75)/E75</f>
        <v>-1.0911902001010911E-2</v>
      </c>
      <c r="G76" s="728"/>
      <c r="H76" s="728"/>
    </row>
    <row r="77" spans="1:8" ht="15.75" thickBot="1" x14ac:dyDescent="0.3">
      <c r="A77" s="651"/>
      <c r="B77" s="624"/>
      <c r="C77" s="738"/>
      <c r="D77" s="738"/>
      <c r="E77" s="738"/>
      <c r="F77" s="738"/>
      <c r="G77" s="296"/>
      <c r="H77" s="296"/>
    </row>
    <row r="78" spans="1:8" ht="16.5" thickBot="1" x14ac:dyDescent="0.3">
      <c r="A78" s="765" t="s">
        <v>1091</v>
      </c>
      <c r="B78" s="752"/>
      <c r="C78" s="739">
        <v>44531</v>
      </c>
      <c r="D78" s="739">
        <v>44562</v>
      </c>
      <c r="E78" s="739">
        <v>44593</v>
      </c>
      <c r="F78" s="739">
        <v>44621</v>
      </c>
      <c r="G78" s="875" t="s">
        <v>1121</v>
      </c>
      <c r="H78" s="876"/>
    </row>
    <row r="79" spans="1:8" x14ac:dyDescent="0.25">
      <c r="A79" s="644" t="s">
        <v>1083</v>
      </c>
      <c r="B79" s="767">
        <v>493480</v>
      </c>
      <c r="C79" s="766">
        <f>SUM(C81:C83)</f>
        <v>499450.00503253477</v>
      </c>
      <c r="D79" s="766">
        <f>SUM(D81:D83)</f>
        <v>498479.99651794962</v>
      </c>
      <c r="E79" s="766">
        <f>SUM(E81:E83)</f>
        <v>499192.99934835226</v>
      </c>
      <c r="F79" s="766">
        <f>SUM(F81:F83)</f>
        <v>494806.99045287637</v>
      </c>
      <c r="G79" s="763">
        <f t="shared" ref="G79:G91" si="8">+F79-C79</f>
        <v>-4643.0145796583965</v>
      </c>
      <c r="H79" s="764">
        <f t="shared" ref="H79:H91" si="9">+(F79-C79)/C79</f>
        <v>-9.2962549461901491E-3</v>
      </c>
    </row>
    <row r="80" spans="1:8" x14ac:dyDescent="0.25">
      <c r="A80" s="645" t="s">
        <v>1117</v>
      </c>
      <c r="B80" s="618"/>
      <c r="C80" s="727">
        <f>+(C79-B79)/B79</f>
        <v>1.2097764919621402E-2</v>
      </c>
      <c r="D80" s="727">
        <f>+(D79-C79)/C79</f>
        <v>-1.9421533783385598E-3</v>
      </c>
      <c r="E80" s="727">
        <f>+(E79-D79)/D79</f>
        <v>1.4303539467645625E-3</v>
      </c>
      <c r="F80" s="727">
        <f>+(F79-E79)/E79</f>
        <v>-8.7861987271483973E-3</v>
      </c>
      <c r="G80" s="725"/>
      <c r="H80" s="726"/>
    </row>
    <row r="81" spans="1:9" x14ac:dyDescent="0.25">
      <c r="A81" s="639" t="s">
        <v>1084</v>
      </c>
      <c r="B81" s="604">
        <v>461199</v>
      </c>
      <c r="C81" s="769">
        <v>463520</v>
      </c>
      <c r="D81" s="769">
        <v>461906</v>
      </c>
      <c r="E81" s="769">
        <v>461605</v>
      </c>
      <c r="F81" s="769">
        <v>457198</v>
      </c>
      <c r="G81" s="725">
        <f t="shared" si="8"/>
        <v>-6322</v>
      </c>
      <c r="H81" s="726">
        <f t="shared" si="9"/>
        <v>-1.3639109423541594E-2</v>
      </c>
    </row>
    <row r="82" spans="1:9" x14ac:dyDescent="0.25">
      <c r="A82" s="645" t="s">
        <v>1117</v>
      </c>
      <c r="B82" s="618"/>
      <c r="C82" s="727">
        <f>+(C81-B81)/B81</f>
        <v>5.0325347626512633E-3</v>
      </c>
      <c r="D82" s="727">
        <f>+(D81-C81)/C81</f>
        <v>-3.4820503969623749E-3</v>
      </c>
      <c r="E82" s="727">
        <f>+(E81-D81)/D81</f>
        <v>-6.5164773785142426E-4</v>
      </c>
      <c r="F82" s="727">
        <f>+(F81-E81)/E81</f>
        <v>-9.5471236230110154E-3</v>
      </c>
      <c r="G82" s="725"/>
      <c r="H82" s="726"/>
    </row>
    <row r="83" spans="1:9" x14ac:dyDescent="0.25">
      <c r="A83" s="639" t="s">
        <v>1085</v>
      </c>
      <c r="B83" s="604">
        <v>32281</v>
      </c>
      <c r="C83" s="769">
        <v>35930</v>
      </c>
      <c r="D83" s="769">
        <v>36574</v>
      </c>
      <c r="E83" s="769">
        <v>37588</v>
      </c>
      <c r="F83" s="769">
        <v>37609</v>
      </c>
      <c r="G83" s="725">
        <f t="shared" si="8"/>
        <v>1679</v>
      </c>
      <c r="H83" s="726">
        <f t="shared" si="9"/>
        <v>4.6729752296131369E-2</v>
      </c>
    </row>
    <row r="84" spans="1:9" x14ac:dyDescent="0.25">
      <c r="A84" s="645" t="s">
        <v>1117</v>
      </c>
      <c r="B84" s="618"/>
      <c r="C84" s="727">
        <f>+(C83-B83)/B83</f>
        <v>0.11303862953440104</v>
      </c>
      <c r="D84" s="727">
        <f>+(D83-C83)/C83</f>
        <v>1.7923740606735319E-2</v>
      </c>
      <c r="E84" s="727">
        <f>+(E83-D83)/D83</f>
        <v>2.7724613113140482E-2</v>
      </c>
      <c r="F84" s="727">
        <f>+(F83-E83)/E83</f>
        <v>5.5868894327977016E-4</v>
      </c>
      <c r="G84" s="725"/>
      <c r="H84" s="726"/>
    </row>
    <row r="85" spans="1:9" x14ac:dyDescent="0.25">
      <c r="A85" s="644" t="s">
        <v>1086</v>
      </c>
      <c r="B85" s="603">
        <v>33893</v>
      </c>
      <c r="C85" s="743">
        <v>31464</v>
      </c>
      <c r="D85" s="743">
        <v>30625</v>
      </c>
      <c r="E85" s="743">
        <v>30052</v>
      </c>
      <c r="F85" s="743">
        <v>29521</v>
      </c>
      <c r="G85" s="725">
        <f t="shared" si="8"/>
        <v>-1943</v>
      </c>
      <c r="H85" s="726">
        <f t="shared" si="9"/>
        <v>-6.1753114670734806E-2</v>
      </c>
    </row>
    <row r="86" spans="1:9" x14ac:dyDescent="0.25">
      <c r="A86" s="645" t="s">
        <v>1117</v>
      </c>
      <c r="B86" s="618"/>
      <c r="C86" s="727">
        <f>+(C85-B85)/B85</f>
        <v>-7.1666715841029127E-2</v>
      </c>
      <c r="D86" s="727">
        <f>+(D85-C85)/C85</f>
        <v>-2.6665395372489194E-2</v>
      </c>
      <c r="E86" s="727">
        <f>+(E85-D85)/D85</f>
        <v>-1.8710204081632653E-2</v>
      </c>
      <c r="F86" s="727">
        <f>+(F85-E85)/E85</f>
        <v>-1.7669373086649807E-2</v>
      </c>
      <c r="G86" s="725"/>
      <c r="H86" s="726"/>
    </row>
    <row r="87" spans="1:9" x14ac:dyDescent="0.25">
      <c r="A87" s="718" t="s">
        <v>1087</v>
      </c>
      <c r="B87" s="717">
        <f>+B79+B85</f>
        <v>527373</v>
      </c>
      <c r="C87" s="723">
        <f>+C79+C85</f>
        <v>530914.00503253471</v>
      </c>
      <c r="D87" s="723">
        <f>+D79+D85</f>
        <v>529104.99651794962</v>
      </c>
      <c r="E87" s="723">
        <f>+E79+E85</f>
        <v>529244.9993483522</v>
      </c>
      <c r="F87" s="723">
        <f>+F79+F85</f>
        <v>524327.99045287631</v>
      </c>
      <c r="G87" s="723">
        <f t="shared" si="8"/>
        <v>-6586.0145796583965</v>
      </c>
      <c r="H87" s="724">
        <f t="shared" si="9"/>
        <v>-1.2405049626172136E-2</v>
      </c>
    </row>
    <row r="88" spans="1:9" x14ac:dyDescent="0.25">
      <c r="A88" s="645" t="s">
        <v>1117</v>
      </c>
      <c r="B88" s="618"/>
      <c r="C88" s="727">
        <f>+(C87-B87)/B87</f>
        <v>6.7144223017384487E-3</v>
      </c>
      <c r="D88" s="727">
        <f>+(D87-C87)/C87</f>
        <v>-3.4073475128504715E-3</v>
      </c>
      <c r="E88" s="727">
        <f>+(E87-D87)/D87</f>
        <v>2.64603115305918E-4</v>
      </c>
      <c r="F88" s="727">
        <f>+(F87-E87)/E87</f>
        <v>-9.2906100228251354E-3</v>
      </c>
      <c r="G88" s="725"/>
      <c r="H88" s="726"/>
    </row>
    <row r="89" spans="1:9" x14ac:dyDescent="0.25">
      <c r="A89" s="646" t="s">
        <v>1088</v>
      </c>
      <c r="B89" s="605">
        <v>392916</v>
      </c>
      <c r="C89" s="744">
        <v>395979</v>
      </c>
      <c r="D89" s="744">
        <v>520809</v>
      </c>
      <c r="E89" s="744">
        <v>521228</v>
      </c>
      <c r="F89" s="675">
        <v>516720</v>
      </c>
      <c r="G89" s="730">
        <f t="shared" si="8"/>
        <v>120741</v>
      </c>
      <c r="H89" s="731">
        <f t="shared" si="9"/>
        <v>0.30491768502875155</v>
      </c>
      <c r="I89" s="655"/>
    </row>
    <row r="90" spans="1:9" x14ac:dyDescent="0.25">
      <c r="A90" s="645" t="s">
        <v>1117</v>
      </c>
      <c r="B90" s="618"/>
      <c r="C90" s="727">
        <f>+(C89-B89)/B89</f>
        <v>7.795559356198271E-3</v>
      </c>
      <c r="D90" s="727">
        <f>+(D89-C89)/C89</f>
        <v>0.31524399021160215</v>
      </c>
      <c r="E90" s="727">
        <f>+(E89-D89)/D89</f>
        <v>8.0451758706166754E-4</v>
      </c>
      <c r="F90" s="727">
        <f>+(F89-E89)/E89</f>
        <v>-8.6488062805528485E-3</v>
      </c>
      <c r="G90" s="732"/>
      <c r="H90" s="733"/>
      <c r="I90" s="655"/>
    </row>
    <row r="91" spans="1:9" x14ac:dyDescent="0.25">
      <c r="A91" s="647" t="s">
        <v>1089</v>
      </c>
      <c r="B91" s="606">
        <v>2379</v>
      </c>
      <c r="C91" s="745">
        <v>1855</v>
      </c>
      <c r="D91" s="745">
        <v>1634</v>
      </c>
      <c r="E91" s="745">
        <v>1433</v>
      </c>
      <c r="F91" s="745">
        <v>1263</v>
      </c>
      <c r="G91" s="735">
        <f t="shared" si="8"/>
        <v>-592</v>
      </c>
      <c r="H91" s="736">
        <f t="shared" si="9"/>
        <v>-0.31913746630727763</v>
      </c>
    </row>
    <row r="92" spans="1:9" x14ac:dyDescent="0.25">
      <c r="A92" s="774" t="s">
        <v>1117</v>
      </c>
      <c r="B92" s="618"/>
      <c r="C92" s="727">
        <f>+(C91-B91)/B91</f>
        <v>-0.22026061370323666</v>
      </c>
      <c r="D92" s="727">
        <f>+(D91-C91)/C91</f>
        <v>-0.11913746630727763</v>
      </c>
      <c r="E92" s="727">
        <f>+(E91-D91)/D91</f>
        <v>-0.1230110159118727</v>
      </c>
      <c r="F92" s="727">
        <f>+(F91-E91)/E91</f>
        <v>-0.11863224005582694</v>
      </c>
      <c r="G92" s="728"/>
      <c r="H92" s="728"/>
    </row>
    <row r="93" spans="1:9" ht="15.75" thickBot="1" x14ac:dyDescent="0.3">
      <c r="A93" s="296"/>
      <c r="B93" s="2"/>
      <c r="C93" s="296"/>
      <c r="D93" s="296"/>
      <c r="E93" s="296"/>
      <c r="F93" s="296"/>
      <c r="G93" s="296"/>
      <c r="H93" s="296"/>
    </row>
    <row r="94" spans="1:9" ht="15.75" thickBot="1" x14ac:dyDescent="0.3">
      <c r="A94" s="768" t="s">
        <v>1092</v>
      </c>
      <c r="B94" s="752"/>
      <c r="C94" s="739">
        <v>44531</v>
      </c>
      <c r="D94" s="739">
        <v>44562</v>
      </c>
      <c r="E94" s="739">
        <v>44593</v>
      </c>
      <c r="F94" s="739">
        <v>44621</v>
      </c>
      <c r="G94" s="875" t="s">
        <v>1121</v>
      </c>
      <c r="H94" s="876"/>
    </row>
    <row r="95" spans="1:9" x14ac:dyDescent="0.25">
      <c r="A95" s="296" t="s">
        <v>1115</v>
      </c>
      <c r="B95" s="770">
        <v>16579</v>
      </c>
      <c r="C95" s="771">
        <f>18219</f>
        <v>18219</v>
      </c>
      <c r="D95" s="771">
        <v>14227</v>
      </c>
      <c r="E95" s="771">
        <v>14266</v>
      </c>
      <c r="F95" s="772">
        <v>13729</v>
      </c>
      <c r="G95" s="772">
        <f>+F95-C95</f>
        <v>-4490</v>
      </c>
      <c r="H95" s="773">
        <f>+(F95-C95)/C95</f>
        <v>-0.24644601789340798</v>
      </c>
    </row>
    <row r="96" spans="1:9" x14ac:dyDescent="0.25">
      <c r="A96" s="296" t="s">
        <v>1149</v>
      </c>
      <c r="B96" s="677">
        <v>144235</v>
      </c>
      <c r="C96" s="746">
        <v>141339</v>
      </c>
      <c r="D96" s="746">
        <f>D18-D57-D73-D89+42893</f>
        <v>183365</v>
      </c>
      <c r="E96" s="746">
        <f>E18-E57-E73-E89+42893</f>
        <v>185344</v>
      </c>
      <c r="F96" s="747">
        <f>F18-F57-F73-F89+42893</f>
        <v>183317</v>
      </c>
      <c r="G96" s="747">
        <f>+F96-C96</f>
        <v>41978</v>
      </c>
      <c r="H96" s="748">
        <f>+(F96-C96)/C96</f>
        <v>0.2970022428346033</v>
      </c>
    </row>
    <row r="97" spans="1:8" x14ac:dyDescent="0.25">
      <c r="A97" s="775" t="s">
        <v>1116</v>
      </c>
      <c r="B97" s="677">
        <v>200228</v>
      </c>
      <c r="C97" s="746">
        <v>205255</v>
      </c>
      <c r="D97" s="746">
        <f>648361-D91-D75-D59+146589</f>
        <v>201236</v>
      </c>
      <c r="E97" s="746">
        <f>648137-E91-E75-E59+146589</f>
        <v>201365</v>
      </c>
      <c r="F97" s="747">
        <f>646942-F91-F75-F59+113905</f>
        <v>168769</v>
      </c>
      <c r="G97" s="747">
        <f>+F97-C97</f>
        <v>-36486</v>
      </c>
      <c r="H97" s="748">
        <f>+(F97-C97)/C97</f>
        <v>-0.17775937248788093</v>
      </c>
    </row>
    <row r="98" spans="1:8" x14ac:dyDescent="0.25">
      <c r="A98" s="296" t="s">
        <v>376</v>
      </c>
      <c r="B98" s="2"/>
      <c r="C98" s="2"/>
      <c r="D98" s="2"/>
      <c r="E98" s="2"/>
      <c r="F98" s="2"/>
      <c r="G98" s="2"/>
      <c r="H98" s="2"/>
    </row>
    <row r="99" spans="1:8" x14ac:dyDescent="0.25">
      <c r="A99" s="296"/>
      <c r="B99" s="2"/>
      <c r="C99" s="2"/>
      <c r="D99" s="2"/>
      <c r="E99" s="2"/>
      <c r="F99" s="2"/>
      <c r="G99" s="2"/>
      <c r="H99" s="2"/>
    </row>
    <row r="100" spans="1:8" x14ac:dyDescent="0.25">
      <c r="A100" s="296" t="s">
        <v>1153</v>
      </c>
      <c r="B100" s="2"/>
      <c r="C100" s="2"/>
      <c r="D100" s="2"/>
      <c r="E100" s="2"/>
      <c r="F100" s="2"/>
      <c r="G100" s="2"/>
      <c r="H100" s="2"/>
    </row>
    <row r="101" spans="1:8" x14ac:dyDescent="0.25">
      <c r="A101" s="714" t="s">
        <v>1151</v>
      </c>
      <c r="B101" s="2"/>
      <c r="C101" s="2"/>
      <c r="D101" s="2"/>
      <c r="E101" s="2"/>
      <c r="F101" s="2"/>
      <c r="G101" s="2"/>
      <c r="H101" s="2"/>
    </row>
    <row r="102" spans="1:8" x14ac:dyDescent="0.25">
      <c r="A102" s="1007" t="s">
        <v>1144</v>
      </c>
      <c r="B102" s="2"/>
      <c r="C102" s="2"/>
      <c r="D102" s="2"/>
      <c r="E102" s="2"/>
      <c r="F102" s="2"/>
      <c r="G102" s="2"/>
      <c r="H102" s="2"/>
    </row>
    <row r="103" spans="1:8" ht="35.25" customHeight="1" x14ac:dyDescent="0.25">
      <c r="A103" s="847" t="s">
        <v>1145</v>
      </c>
      <c r="B103" s="847"/>
      <c r="C103" s="847"/>
      <c r="D103" s="847"/>
      <c r="E103" s="847"/>
      <c r="F103" s="847"/>
      <c r="G103" s="847"/>
      <c r="H103" s="847"/>
    </row>
    <row r="104" spans="1:8" x14ac:dyDescent="0.25">
      <c r="A104" s="2" t="s">
        <v>1175</v>
      </c>
      <c r="B104" s="2"/>
      <c r="C104" s="2"/>
      <c r="D104" s="2"/>
      <c r="E104" s="2"/>
      <c r="F104" s="2"/>
      <c r="G104" s="2"/>
      <c r="H104" s="2"/>
    </row>
    <row r="105" spans="1:8" x14ac:dyDescent="0.25">
      <c r="A105" s="2"/>
      <c r="B105" s="2"/>
      <c r="C105" s="2"/>
      <c r="D105" s="2"/>
      <c r="E105" s="2"/>
      <c r="F105" s="2"/>
      <c r="G105" s="2"/>
      <c r="H105" s="2"/>
    </row>
    <row r="106" spans="1:8" x14ac:dyDescent="0.25">
      <c r="A106" s="2"/>
      <c r="B106" s="2"/>
      <c r="C106" s="2"/>
      <c r="D106" s="2"/>
      <c r="E106" s="2"/>
      <c r="F106" s="2"/>
      <c r="G106" s="2"/>
      <c r="H106" s="2"/>
    </row>
    <row r="107" spans="1:8" x14ac:dyDescent="0.25">
      <c r="A107" s="2"/>
      <c r="B107" s="2"/>
      <c r="C107" s="2"/>
      <c r="D107" s="2"/>
      <c r="E107" s="2"/>
      <c r="F107" s="2"/>
      <c r="G107" s="2"/>
      <c r="H107" s="2"/>
    </row>
    <row r="108" spans="1:8" x14ac:dyDescent="0.25">
      <c r="A108" s="2"/>
      <c r="B108" s="2"/>
      <c r="C108" s="2"/>
      <c r="D108" s="2"/>
      <c r="E108" s="2"/>
      <c r="F108" s="2"/>
      <c r="G108" s="2"/>
      <c r="H108" s="2"/>
    </row>
    <row r="109" spans="1:8" x14ac:dyDescent="0.25">
      <c r="A109" s="2"/>
      <c r="B109" s="2"/>
      <c r="C109" s="2"/>
      <c r="D109" s="2"/>
      <c r="E109" s="2"/>
      <c r="F109" s="2"/>
      <c r="G109" s="2"/>
      <c r="H109" s="2"/>
    </row>
    <row r="110" spans="1:8" x14ac:dyDescent="0.25">
      <c r="A110" s="2"/>
      <c r="B110" s="2"/>
      <c r="C110" s="2"/>
      <c r="D110" s="2"/>
      <c r="E110" s="2"/>
      <c r="F110" s="2"/>
      <c r="G110" s="2"/>
      <c r="H110" s="2"/>
    </row>
    <row r="111" spans="1:8" x14ac:dyDescent="0.25">
      <c r="A111" s="2"/>
      <c r="B111" s="2"/>
      <c r="C111" s="2"/>
      <c r="D111" s="2"/>
      <c r="E111" s="2"/>
      <c r="F111" s="2"/>
      <c r="G111" s="2"/>
      <c r="H111" s="2"/>
    </row>
    <row r="112" spans="1:8" x14ac:dyDescent="0.25">
      <c r="A112" s="2"/>
      <c r="B112" s="2"/>
      <c r="C112" s="2"/>
      <c r="D112" s="2"/>
      <c r="E112" s="2"/>
      <c r="F112" s="2"/>
      <c r="G112" s="2"/>
      <c r="H112" s="2"/>
    </row>
    <row r="113" spans="1:8" x14ac:dyDescent="0.25">
      <c r="A113" s="2"/>
      <c r="B113" s="2"/>
      <c r="C113" s="2"/>
      <c r="D113" s="2"/>
      <c r="E113" s="2"/>
      <c r="F113" s="2"/>
      <c r="G113" s="2"/>
      <c r="H113" s="2"/>
    </row>
    <row r="114" spans="1:8" x14ac:dyDescent="0.25">
      <c r="A114" s="2"/>
      <c r="B114" s="2"/>
      <c r="C114" s="2"/>
      <c r="D114" s="2"/>
      <c r="E114" s="2"/>
      <c r="F114" s="2"/>
      <c r="G114" s="2"/>
      <c r="H114" s="2"/>
    </row>
    <row r="115" spans="1:8" x14ac:dyDescent="0.25">
      <c r="A115" s="2"/>
      <c r="B115" s="2"/>
      <c r="C115" s="2"/>
      <c r="D115" s="2"/>
      <c r="E115" s="2"/>
      <c r="F115" s="2"/>
      <c r="G115" s="2"/>
      <c r="H115" s="2"/>
    </row>
    <row r="116" spans="1:8" x14ac:dyDescent="0.25">
      <c r="A116" s="2"/>
      <c r="B116" s="2"/>
      <c r="C116" s="2"/>
      <c r="D116" s="2"/>
      <c r="E116" s="2"/>
      <c r="F116" s="2"/>
      <c r="G116" s="2"/>
      <c r="H116" s="2"/>
    </row>
    <row r="117" spans="1:8" x14ac:dyDescent="0.25">
      <c r="A117" s="2"/>
      <c r="B117" s="2"/>
      <c r="C117" s="2"/>
      <c r="D117" s="2"/>
      <c r="E117" s="2"/>
      <c r="F117" s="2"/>
      <c r="G117" s="2"/>
      <c r="H117" s="2"/>
    </row>
    <row r="118" spans="1:8" x14ac:dyDescent="0.25">
      <c r="A118" s="2"/>
      <c r="B118" s="2"/>
      <c r="C118" s="2"/>
      <c r="D118" s="2"/>
      <c r="E118" s="2"/>
      <c r="F118" s="2"/>
      <c r="G118" s="2"/>
      <c r="H118" s="2"/>
    </row>
    <row r="119" spans="1:8" x14ac:dyDescent="0.25">
      <c r="A119" s="2"/>
      <c r="B119" s="2"/>
      <c r="C119" s="2"/>
      <c r="D119" s="2"/>
      <c r="E119" s="2"/>
      <c r="F119" s="2"/>
      <c r="G119" s="2"/>
      <c r="H119" s="2"/>
    </row>
  </sheetData>
  <protectedRanges>
    <protectedRange sqref="C49:E49 C51:E51" name="Rango1_49_1_3"/>
    <protectedRange sqref="C57:E57" name="Rango1_49_1_1_1"/>
    <protectedRange sqref="C59" name="Rango1_49_1_2_1"/>
    <protectedRange sqref="C65:E65 C67:E67" name="Rango1_34_1_3"/>
    <protectedRange sqref="C73" name="Rango1_34_1_1_1"/>
    <protectedRange sqref="C75" name="Rango1_34_1_2_1"/>
    <protectedRange sqref="C81:E81 C83:E83" name="Rango1_20_1_3"/>
    <protectedRange sqref="C89:E89" name="Rango1_20_1_1_1"/>
    <protectedRange sqref="C91" name="Rango1_20_1_2_1"/>
    <protectedRange sqref="B54 B56 B58 B60:B61 B49:B52 B64 B66 B68 B70 B72 B74 B76:B77 B80 B82 B84 B86 B88 B92 B90" name="Rango1_1_3"/>
    <protectedRange sqref="B57" name="Rango1_1_1_1"/>
    <protectedRange sqref="B59" name="Rango1_1_2_1"/>
    <protectedRange sqref="B65 B67" name="Rango1_50_3"/>
    <protectedRange sqref="B73" name="Rango1_50_1_1"/>
    <protectedRange sqref="B75" name="Rango1_50_2_1"/>
    <protectedRange sqref="B81 B83" name="Rango1_82_3"/>
    <protectedRange sqref="B89" name="Rango1_82_1_1"/>
    <protectedRange sqref="B91" name="Rango1_82_2_1"/>
  </protectedRanges>
  <mergeCells count="55">
    <mergeCell ref="E38:F38"/>
    <mergeCell ref="C38:D38"/>
    <mergeCell ref="C39:D44"/>
    <mergeCell ref="E39:F39"/>
    <mergeCell ref="E40:F40"/>
    <mergeCell ref="E41:F41"/>
    <mergeCell ref="E42:F42"/>
    <mergeCell ref="E43:F43"/>
    <mergeCell ref="E44:F44"/>
    <mergeCell ref="C36:D36"/>
    <mergeCell ref="E36:F36"/>
    <mergeCell ref="E35:F35"/>
    <mergeCell ref="E34:F34"/>
    <mergeCell ref="J1:T12"/>
    <mergeCell ref="C31:D31"/>
    <mergeCell ref="C32:D32"/>
    <mergeCell ref="G23:H23"/>
    <mergeCell ref="C34:D34"/>
    <mergeCell ref="C35:D35"/>
    <mergeCell ref="C26:D26"/>
    <mergeCell ref="C27:D27"/>
    <mergeCell ref="C28:D28"/>
    <mergeCell ref="C29:D29"/>
    <mergeCell ref="C30:D30"/>
    <mergeCell ref="E32:F32"/>
    <mergeCell ref="E28:F28"/>
    <mergeCell ref="E29:F29"/>
    <mergeCell ref="E30:F30"/>
    <mergeCell ref="E31:F31"/>
    <mergeCell ref="E27:F27"/>
    <mergeCell ref="E24:F24"/>
    <mergeCell ref="E25:F25"/>
    <mergeCell ref="E26:F26"/>
    <mergeCell ref="G11:H11"/>
    <mergeCell ref="A1:H1"/>
    <mergeCell ref="A2:H2"/>
    <mergeCell ref="G12:G13"/>
    <mergeCell ref="H12:H13"/>
    <mergeCell ref="G20:G21"/>
    <mergeCell ref="A103:H103"/>
    <mergeCell ref="H20:H21"/>
    <mergeCell ref="G14:G15"/>
    <mergeCell ref="H14:H15"/>
    <mergeCell ref="G16:G17"/>
    <mergeCell ref="G18:G19"/>
    <mergeCell ref="H18:H19"/>
    <mergeCell ref="H16:H17"/>
    <mergeCell ref="G46:H46"/>
    <mergeCell ref="G62:H62"/>
    <mergeCell ref="G78:H78"/>
    <mergeCell ref="G94:H94"/>
    <mergeCell ref="C23:D23"/>
    <mergeCell ref="E23:F23"/>
    <mergeCell ref="C24:D24"/>
    <mergeCell ref="C25:D25"/>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Master!$K$9:$K$15</xm:f>
          </x14:formula1>
          <xm:sqref>A39:A44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359"/>
  <sheetViews>
    <sheetView zoomScale="85" zoomScaleNormal="85" workbookViewId="0">
      <pane xSplit="3" ySplit="4" topLeftCell="D5" activePane="bottomRight" state="frozen"/>
      <selection pane="topRight" activeCell="D1" sqref="D1"/>
      <selection pane="bottomLeft" activeCell="A5" sqref="A5"/>
      <selection pane="bottomRight" activeCell="F27" sqref="F27"/>
    </sheetView>
  </sheetViews>
  <sheetFormatPr baseColWidth="10" defaultColWidth="11.42578125" defaultRowHeight="15" x14ac:dyDescent="0.25"/>
  <cols>
    <col min="1" max="1" width="20.42578125" style="96" customWidth="1"/>
    <col min="2" max="3" width="18.140625" style="96" customWidth="1"/>
    <col min="4" max="4" width="41.140625" style="96" customWidth="1"/>
    <col min="5" max="5" width="25.85546875" style="96" customWidth="1"/>
    <col min="6" max="6" width="19.42578125" style="96" customWidth="1"/>
    <col min="7" max="7" width="12.7109375" style="2" customWidth="1"/>
    <col min="8" max="8" width="12.7109375" style="95" customWidth="1"/>
    <col min="9" max="10" width="12.7109375" style="586" customWidth="1"/>
    <col min="11" max="38" width="12.7109375" style="95" customWidth="1"/>
    <col min="39" max="45" width="12.7109375" style="96" customWidth="1"/>
    <col min="46" max="16384" width="11.42578125" style="96"/>
  </cols>
  <sheetData>
    <row r="1" spans="1:45" ht="24" customHeight="1" x14ac:dyDescent="0.25">
      <c r="A1" s="888" t="s">
        <v>378</v>
      </c>
      <c r="B1" s="889"/>
      <c r="C1" s="889"/>
      <c r="D1" s="889"/>
      <c r="E1" s="889"/>
      <c r="F1" s="890"/>
    </row>
    <row r="2" spans="1:45" s="99" customFormat="1" ht="21" customHeight="1" x14ac:dyDescent="0.25">
      <c r="A2" s="302"/>
      <c r="B2" s="303" t="s">
        <v>380</v>
      </c>
      <c r="C2" s="76"/>
      <c r="D2" s="77" t="s">
        <v>366</v>
      </c>
      <c r="E2" s="77"/>
      <c r="F2" s="304" t="s">
        <v>367</v>
      </c>
      <c r="G2" s="2"/>
      <c r="H2" s="98"/>
      <c r="I2" s="587"/>
      <c r="J2" s="587"/>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row>
    <row r="3" spans="1:45" ht="23.25" customHeight="1" thickBot="1" x14ac:dyDescent="0.3">
      <c r="A3" s="305"/>
      <c r="B3" s="885" t="s">
        <v>381</v>
      </c>
      <c r="C3" s="885"/>
      <c r="D3" s="78" t="s">
        <v>368</v>
      </c>
      <c r="E3" s="78"/>
      <c r="F3" s="304">
        <v>2022</v>
      </c>
    </row>
    <row r="4" spans="1:45" ht="34.5" customHeight="1" thickBot="1" x14ac:dyDescent="0.25">
      <c r="A4" s="135" t="s">
        <v>382</v>
      </c>
      <c r="B4" s="136" t="s">
        <v>6</v>
      </c>
      <c r="C4" s="301" t="s">
        <v>383</v>
      </c>
      <c r="D4" s="137" t="s">
        <v>384</v>
      </c>
      <c r="E4" s="684" t="s">
        <v>1093</v>
      </c>
      <c r="F4" s="138" t="s">
        <v>749</v>
      </c>
      <c r="G4" s="420" t="s">
        <v>762</v>
      </c>
      <c r="H4" s="138" t="s">
        <v>1080</v>
      </c>
      <c r="I4" s="588" t="s">
        <v>782</v>
      </c>
      <c r="J4" s="588" t="s">
        <v>1081</v>
      </c>
      <c r="K4" s="560" t="s">
        <v>1094</v>
      </c>
      <c r="L4" s="560" t="s">
        <v>1095</v>
      </c>
      <c r="M4" s="560" t="s">
        <v>1096</v>
      </c>
      <c r="N4" s="560" t="s">
        <v>1097</v>
      </c>
      <c r="O4" s="560" t="s">
        <v>1098</v>
      </c>
      <c r="P4" s="560" t="s">
        <v>1099</v>
      </c>
      <c r="Q4" s="560" t="s">
        <v>1100</v>
      </c>
      <c r="R4" s="560" t="s">
        <v>1101</v>
      </c>
      <c r="S4" s="560" t="s">
        <v>1102</v>
      </c>
      <c r="T4" s="560" t="s">
        <v>1103</v>
      </c>
      <c r="U4" s="560" t="s">
        <v>1104</v>
      </c>
      <c r="V4" s="560" t="s">
        <v>1105</v>
      </c>
      <c r="W4" s="560" t="s">
        <v>1106</v>
      </c>
      <c r="X4" s="560" t="s">
        <v>1107</v>
      </c>
      <c r="Y4" s="560" t="s">
        <v>1108</v>
      </c>
      <c r="Z4" s="560" t="s">
        <v>1109</v>
      </c>
      <c r="AA4" s="560" t="s">
        <v>1110</v>
      </c>
      <c r="AB4" s="560" t="s">
        <v>1111</v>
      </c>
      <c r="AC4" s="560" t="s">
        <v>1112</v>
      </c>
      <c r="AD4" s="560" t="s">
        <v>1113</v>
      </c>
      <c r="AE4" s="560" t="s">
        <v>1114</v>
      </c>
      <c r="AF4" s="663" t="s">
        <v>1128</v>
      </c>
      <c r="AG4" s="663" t="s">
        <v>1130</v>
      </c>
      <c r="AH4" s="663" t="s">
        <v>1131</v>
      </c>
      <c r="AI4" s="669" t="s">
        <v>1132</v>
      </c>
      <c r="AJ4" s="671" t="s">
        <v>1133</v>
      </c>
      <c r="AK4" s="671" t="s">
        <v>1134</v>
      </c>
      <c r="AL4" s="671" t="s">
        <v>1136</v>
      </c>
      <c r="AM4" s="669" t="s">
        <v>1137</v>
      </c>
      <c r="AN4" s="671" t="s">
        <v>1139</v>
      </c>
      <c r="AO4" s="669" t="s">
        <v>1140</v>
      </c>
      <c r="AP4" s="671" t="s">
        <v>1141</v>
      </c>
      <c r="AQ4" s="671" t="s">
        <v>1142</v>
      </c>
      <c r="AR4" s="669" t="s">
        <v>983</v>
      </c>
      <c r="AS4" s="673" t="s">
        <v>1143</v>
      </c>
    </row>
    <row r="5" spans="1:45" ht="42" customHeight="1" x14ac:dyDescent="0.2">
      <c r="A5" s="891" t="s">
        <v>386</v>
      </c>
      <c r="B5" s="139" t="s">
        <v>11</v>
      </c>
      <c r="C5" s="139" t="s">
        <v>387</v>
      </c>
      <c r="D5" s="105" t="s">
        <v>735</v>
      </c>
      <c r="E5" s="1432">
        <v>11265937</v>
      </c>
      <c r="F5" s="383">
        <v>6942645</v>
      </c>
      <c r="G5" s="383">
        <v>3785235</v>
      </c>
      <c r="H5" s="383">
        <v>524328</v>
      </c>
      <c r="I5" s="383">
        <v>13457</v>
      </c>
      <c r="J5" s="383">
        <v>0</v>
      </c>
      <c r="K5" s="501">
        <v>17</v>
      </c>
      <c r="L5" s="501">
        <v>255</v>
      </c>
      <c r="M5" s="501">
        <v>0</v>
      </c>
      <c r="N5" s="576">
        <v>0</v>
      </c>
      <c r="O5" s="501">
        <v>0</v>
      </c>
      <c r="P5" s="576">
        <v>0</v>
      </c>
      <c r="Q5" s="501">
        <v>0</v>
      </c>
      <c r="R5" s="501">
        <v>0</v>
      </c>
      <c r="S5" s="576">
        <v>0</v>
      </c>
      <c r="T5" s="576">
        <v>0</v>
      </c>
      <c r="U5" s="501">
        <v>0</v>
      </c>
      <c r="V5" s="501">
        <v>0</v>
      </c>
      <c r="W5" s="501">
        <v>0</v>
      </c>
      <c r="X5" s="501">
        <v>0</v>
      </c>
      <c r="Y5" s="501">
        <v>0</v>
      </c>
      <c r="Z5" s="576">
        <v>0</v>
      </c>
      <c r="AA5" s="576">
        <v>0</v>
      </c>
      <c r="AB5" s="501">
        <v>0</v>
      </c>
      <c r="AC5" s="576">
        <v>0</v>
      </c>
      <c r="AD5" s="576">
        <v>0</v>
      </c>
      <c r="AE5" s="501">
        <v>0</v>
      </c>
      <c r="AF5" s="501">
        <v>0</v>
      </c>
      <c r="AG5" s="501">
        <v>0</v>
      </c>
      <c r="AH5" s="501">
        <v>0</v>
      </c>
      <c r="AI5" s="501">
        <v>0</v>
      </c>
      <c r="AJ5" s="501">
        <v>0</v>
      </c>
      <c r="AK5" s="694">
        <v>0</v>
      </c>
      <c r="AL5" s="704">
        <v>0</v>
      </c>
      <c r="AM5" s="698">
        <v>0</v>
      </c>
      <c r="AN5" s="501">
        <v>0</v>
      </c>
      <c r="AO5" s="501">
        <v>0</v>
      </c>
      <c r="AP5" s="501">
        <v>0</v>
      </c>
      <c r="AQ5" s="501">
        <v>0</v>
      </c>
      <c r="AR5" s="501">
        <v>0</v>
      </c>
      <c r="AS5" s="501">
        <v>0</v>
      </c>
    </row>
    <row r="6" spans="1:45" ht="39.75" customHeight="1" x14ac:dyDescent="0.2">
      <c r="A6" s="894"/>
      <c r="B6" s="140" t="s">
        <v>11</v>
      </c>
      <c r="C6" s="140" t="s">
        <v>389</v>
      </c>
      <c r="D6" s="106" t="s">
        <v>790</v>
      </c>
      <c r="E6" s="1433">
        <v>11180794</v>
      </c>
      <c r="F6" s="384">
        <v>6871595</v>
      </c>
      <c r="G6" s="384">
        <v>3765688</v>
      </c>
      <c r="H6" s="384">
        <v>529245</v>
      </c>
      <c r="I6" s="384">
        <v>13994</v>
      </c>
      <c r="J6" s="384">
        <v>0</v>
      </c>
      <c r="K6" s="502">
        <v>17</v>
      </c>
      <c r="L6" s="502">
        <v>255</v>
      </c>
      <c r="M6" s="502">
        <v>0</v>
      </c>
      <c r="N6" s="480">
        <v>0</v>
      </c>
      <c r="O6" s="502">
        <v>0</v>
      </c>
      <c r="P6" s="480">
        <v>0</v>
      </c>
      <c r="Q6" s="502">
        <v>0</v>
      </c>
      <c r="R6" s="502">
        <v>0</v>
      </c>
      <c r="S6" s="480">
        <v>0</v>
      </c>
      <c r="T6" s="480">
        <v>0</v>
      </c>
      <c r="U6" s="502">
        <v>0</v>
      </c>
      <c r="V6" s="502">
        <v>0</v>
      </c>
      <c r="W6" s="502">
        <v>0</v>
      </c>
      <c r="X6" s="502">
        <v>0</v>
      </c>
      <c r="Y6" s="502">
        <v>0</v>
      </c>
      <c r="Z6" s="480">
        <v>0</v>
      </c>
      <c r="AA6" s="480">
        <v>0</v>
      </c>
      <c r="AB6" s="502">
        <v>0</v>
      </c>
      <c r="AC6" s="480">
        <v>0</v>
      </c>
      <c r="AD6" s="480">
        <v>0</v>
      </c>
      <c r="AE6" s="502">
        <v>0</v>
      </c>
      <c r="AF6" s="502">
        <v>0</v>
      </c>
      <c r="AG6" s="502">
        <v>0</v>
      </c>
      <c r="AH6" s="502">
        <v>0</v>
      </c>
      <c r="AI6" s="502">
        <v>0</v>
      </c>
      <c r="AJ6" s="502">
        <v>0</v>
      </c>
      <c r="AK6" s="695">
        <v>0</v>
      </c>
      <c r="AL6" s="704">
        <v>0</v>
      </c>
      <c r="AM6" s="699">
        <v>0</v>
      </c>
      <c r="AN6" s="502">
        <v>0</v>
      </c>
      <c r="AO6" s="502">
        <v>0</v>
      </c>
      <c r="AP6" s="502">
        <v>0</v>
      </c>
      <c r="AQ6" s="502">
        <v>0</v>
      </c>
      <c r="AR6" s="502">
        <v>0</v>
      </c>
      <c r="AS6" s="502">
        <v>0</v>
      </c>
    </row>
    <row r="7" spans="1:45" ht="45.75" customHeight="1" thickBot="1" x14ac:dyDescent="0.25">
      <c r="A7" s="895"/>
      <c r="B7" s="140" t="s">
        <v>11</v>
      </c>
      <c r="C7" s="140" t="s">
        <v>391</v>
      </c>
      <c r="D7" s="106" t="s">
        <v>838</v>
      </c>
      <c r="E7" s="1433">
        <v>11147096</v>
      </c>
      <c r="F7" s="385">
        <v>6852303</v>
      </c>
      <c r="G7" s="385">
        <v>3751461</v>
      </c>
      <c r="H7" s="385">
        <v>529105</v>
      </c>
      <c r="I7" s="385">
        <v>13911</v>
      </c>
      <c r="J7" s="385">
        <v>0</v>
      </c>
      <c r="K7" s="503">
        <v>22</v>
      </c>
      <c r="L7" s="503">
        <v>294</v>
      </c>
      <c r="M7" s="503">
        <v>0</v>
      </c>
      <c r="N7" s="577">
        <v>0</v>
      </c>
      <c r="O7" s="503">
        <v>0</v>
      </c>
      <c r="P7" s="577">
        <v>0</v>
      </c>
      <c r="Q7" s="503">
        <v>0</v>
      </c>
      <c r="R7" s="503">
        <v>0</v>
      </c>
      <c r="S7" s="577">
        <v>0</v>
      </c>
      <c r="T7" s="577">
        <v>0</v>
      </c>
      <c r="U7" s="503">
        <v>0</v>
      </c>
      <c r="V7" s="503">
        <v>0</v>
      </c>
      <c r="W7" s="503">
        <v>0</v>
      </c>
      <c r="X7" s="503">
        <v>0</v>
      </c>
      <c r="Y7" s="503">
        <v>0</v>
      </c>
      <c r="Z7" s="577">
        <v>0</v>
      </c>
      <c r="AA7" s="577">
        <v>0</v>
      </c>
      <c r="AB7" s="503">
        <v>0</v>
      </c>
      <c r="AC7" s="577">
        <v>0</v>
      </c>
      <c r="AD7" s="577">
        <v>0</v>
      </c>
      <c r="AE7" s="503">
        <v>0</v>
      </c>
      <c r="AF7" s="503">
        <v>0</v>
      </c>
      <c r="AG7" s="503">
        <v>0</v>
      </c>
      <c r="AH7" s="503">
        <v>0</v>
      </c>
      <c r="AI7" s="503">
        <v>0</v>
      </c>
      <c r="AJ7" s="503">
        <v>0</v>
      </c>
      <c r="AK7" s="696">
        <v>0</v>
      </c>
      <c r="AL7" s="704">
        <v>0</v>
      </c>
      <c r="AM7" s="700">
        <v>0</v>
      </c>
      <c r="AN7" s="503">
        <v>0</v>
      </c>
      <c r="AO7" s="503">
        <v>0</v>
      </c>
      <c r="AP7" s="503">
        <v>0</v>
      </c>
      <c r="AQ7" s="503">
        <v>0</v>
      </c>
      <c r="AR7" s="503">
        <v>0</v>
      </c>
      <c r="AS7" s="503">
        <v>0</v>
      </c>
    </row>
    <row r="8" spans="1:45" ht="46.5" customHeight="1" x14ac:dyDescent="0.2">
      <c r="A8" s="896" t="s">
        <v>393</v>
      </c>
      <c r="B8" s="257" t="s">
        <v>362</v>
      </c>
      <c r="C8" s="141" t="s">
        <v>394</v>
      </c>
      <c r="D8" s="104" t="s">
        <v>395</v>
      </c>
      <c r="E8" s="1432">
        <v>9584953</v>
      </c>
      <c r="F8" s="1008">
        <v>5707540</v>
      </c>
      <c r="G8" s="386">
        <v>3263162</v>
      </c>
      <c r="H8" s="386">
        <v>516720</v>
      </c>
      <c r="I8" s="386">
        <v>47989</v>
      </c>
      <c r="J8" s="386">
        <v>6625</v>
      </c>
      <c r="K8" s="504">
        <v>0</v>
      </c>
      <c r="L8" s="504">
        <v>170</v>
      </c>
      <c r="M8" s="504">
        <v>1684</v>
      </c>
      <c r="N8" s="578">
        <v>0</v>
      </c>
      <c r="O8" s="504">
        <v>5592</v>
      </c>
      <c r="P8" s="578">
        <v>0</v>
      </c>
      <c r="Q8" s="504">
        <v>0</v>
      </c>
      <c r="R8" s="504">
        <v>0</v>
      </c>
      <c r="S8" s="578">
        <v>858</v>
      </c>
      <c r="T8" s="578">
        <v>2778</v>
      </c>
      <c r="U8" s="693">
        <v>100</v>
      </c>
      <c r="V8" s="504">
        <v>0</v>
      </c>
      <c r="W8" s="504">
        <v>0</v>
      </c>
      <c r="X8" s="504">
        <v>0</v>
      </c>
      <c r="Y8" s="504">
        <v>0</v>
      </c>
      <c r="Z8" s="578">
        <v>1425</v>
      </c>
      <c r="AA8" s="693" t="s">
        <v>1148</v>
      </c>
      <c r="AB8" s="504">
        <v>15</v>
      </c>
      <c r="AC8" s="578">
        <v>0</v>
      </c>
      <c r="AD8" s="578">
        <v>2630</v>
      </c>
      <c r="AE8" s="504">
        <v>0</v>
      </c>
      <c r="AF8" s="504">
        <v>7361</v>
      </c>
      <c r="AG8" s="504">
        <v>368</v>
      </c>
      <c r="AH8" s="504">
        <v>300</v>
      </c>
      <c r="AI8" s="504">
        <v>348</v>
      </c>
      <c r="AJ8" s="504">
        <v>1762</v>
      </c>
      <c r="AK8" s="1032">
        <v>4513</v>
      </c>
      <c r="AL8" s="701">
        <v>1010</v>
      </c>
      <c r="AM8" s="701">
        <v>2</v>
      </c>
      <c r="AN8" s="504">
        <v>7013</v>
      </c>
      <c r="AO8" s="504">
        <v>346</v>
      </c>
      <c r="AP8" s="504">
        <v>3203</v>
      </c>
      <c r="AQ8" s="504">
        <v>1</v>
      </c>
      <c r="AR8" s="504">
        <v>1438</v>
      </c>
      <c r="AS8" s="504">
        <v>0</v>
      </c>
    </row>
    <row r="9" spans="1:45" ht="50.25" customHeight="1" x14ac:dyDescent="0.2">
      <c r="A9" s="897"/>
      <c r="B9" s="176" t="s">
        <v>362</v>
      </c>
      <c r="C9" s="142" t="s">
        <v>396</v>
      </c>
      <c r="D9" s="101" t="s">
        <v>397</v>
      </c>
      <c r="E9" s="1433">
        <v>9485194</v>
      </c>
      <c r="F9" s="1009">
        <v>5606215</v>
      </c>
      <c r="G9" s="421">
        <v>3258193</v>
      </c>
      <c r="H9" s="1033">
        <v>521228</v>
      </c>
      <c r="I9" s="421">
        <v>48103</v>
      </c>
      <c r="J9" s="688">
        <v>6802</v>
      </c>
      <c r="K9" s="505"/>
      <c r="L9" s="690">
        <v>174</v>
      </c>
      <c r="M9" s="690">
        <v>1315</v>
      </c>
      <c r="N9" s="505"/>
      <c r="O9" s="505">
        <v>5574</v>
      </c>
      <c r="P9" s="505"/>
      <c r="Q9" s="505"/>
      <c r="R9" s="505"/>
      <c r="S9" s="690">
        <v>603</v>
      </c>
      <c r="T9" s="505">
        <v>2710</v>
      </c>
      <c r="U9" s="692">
        <v>40</v>
      </c>
      <c r="V9" s="505"/>
      <c r="W9" s="505"/>
      <c r="X9" s="505">
        <v>0</v>
      </c>
      <c r="Y9" s="505"/>
      <c r="Z9" s="505">
        <v>1167</v>
      </c>
      <c r="AA9" s="692" t="s">
        <v>1148</v>
      </c>
      <c r="AB9" s="505">
        <v>15</v>
      </c>
      <c r="AC9" s="505"/>
      <c r="AD9" s="690">
        <v>2400</v>
      </c>
      <c r="AE9" s="505"/>
      <c r="AF9" s="505">
        <v>7360</v>
      </c>
      <c r="AG9" s="505">
        <v>366</v>
      </c>
      <c r="AH9" s="505">
        <v>299</v>
      </c>
      <c r="AI9" s="505">
        <v>349</v>
      </c>
      <c r="AJ9" s="505">
        <v>1770</v>
      </c>
      <c r="AK9" s="697">
        <v>8036</v>
      </c>
      <c r="AL9" s="705">
        <v>985</v>
      </c>
      <c r="AM9" s="702">
        <v>2</v>
      </c>
      <c r="AN9" s="505">
        <v>6958</v>
      </c>
      <c r="AO9" s="690"/>
      <c r="AP9" s="505">
        <v>3127</v>
      </c>
      <c r="AQ9" s="690"/>
      <c r="AR9" s="505">
        <v>1403</v>
      </c>
      <c r="AS9" s="505"/>
    </row>
    <row r="10" spans="1:45" ht="42.75" customHeight="1" x14ac:dyDescent="0.2">
      <c r="A10" s="897"/>
      <c r="B10" s="312" t="s">
        <v>362</v>
      </c>
      <c r="C10" s="143" t="s">
        <v>398</v>
      </c>
      <c r="D10" s="685" t="s">
        <v>399</v>
      </c>
      <c r="E10" s="637">
        <v>9488907</v>
      </c>
      <c r="F10" s="1010">
        <v>5622360</v>
      </c>
      <c r="G10" s="422">
        <v>3248159</v>
      </c>
      <c r="H10" s="1033">
        <v>520809</v>
      </c>
      <c r="I10" s="422">
        <v>46589</v>
      </c>
      <c r="J10" s="689">
        <v>6802</v>
      </c>
      <c r="K10" s="506"/>
      <c r="L10" s="690">
        <v>174</v>
      </c>
      <c r="M10" s="690">
        <v>1315</v>
      </c>
      <c r="N10" s="506"/>
      <c r="O10" s="506">
        <v>5577</v>
      </c>
      <c r="P10" s="506"/>
      <c r="Q10" s="506"/>
      <c r="R10" s="506"/>
      <c r="S10" s="691">
        <v>603</v>
      </c>
      <c r="T10" s="506">
        <v>2708</v>
      </c>
      <c r="U10" s="692">
        <v>40</v>
      </c>
      <c r="V10" s="506"/>
      <c r="W10" s="506"/>
      <c r="X10" s="506">
        <v>0</v>
      </c>
      <c r="Y10" s="506"/>
      <c r="Z10" s="506">
        <v>1224</v>
      </c>
      <c r="AA10" s="709" t="s">
        <v>1148</v>
      </c>
      <c r="AB10" s="506">
        <v>15</v>
      </c>
      <c r="AC10" s="506"/>
      <c r="AD10" s="690">
        <v>2400</v>
      </c>
      <c r="AE10" s="506"/>
      <c r="AF10" s="506">
        <v>7349</v>
      </c>
      <c r="AG10" s="506">
        <v>362</v>
      </c>
      <c r="AH10" s="506">
        <v>297</v>
      </c>
      <c r="AI10" s="506">
        <v>342</v>
      </c>
      <c r="AJ10" s="506">
        <v>1764</v>
      </c>
      <c r="AK10" s="697">
        <v>8036</v>
      </c>
      <c r="AL10" s="705">
        <v>985</v>
      </c>
      <c r="AM10" s="703">
        <v>2</v>
      </c>
      <c r="AN10" s="506">
        <v>6903</v>
      </c>
      <c r="AO10" s="690"/>
      <c r="AP10" s="506">
        <v>2663</v>
      </c>
      <c r="AQ10" s="690"/>
      <c r="AR10" s="506">
        <v>1429</v>
      </c>
      <c r="AS10" s="506"/>
    </row>
    <row r="11" spans="1:45" ht="37.5" customHeight="1" thickBot="1" x14ac:dyDescent="0.25">
      <c r="A11" s="898"/>
      <c r="B11" s="134" t="s">
        <v>362</v>
      </c>
      <c r="C11" s="80" t="s">
        <v>400</v>
      </c>
      <c r="D11" s="81" t="s">
        <v>401</v>
      </c>
      <c r="E11" s="1434">
        <v>8333835.7183258478</v>
      </c>
      <c r="F11" s="82">
        <v>4660374</v>
      </c>
      <c r="G11" s="82">
        <v>3098051.7183258473</v>
      </c>
      <c r="H11" s="82">
        <v>509308</v>
      </c>
      <c r="I11" s="82">
        <v>35863</v>
      </c>
      <c r="J11" s="82">
        <v>2379</v>
      </c>
      <c r="K11" s="82">
        <v>0</v>
      </c>
      <c r="L11" s="82">
        <v>170</v>
      </c>
      <c r="M11" s="82">
        <v>1610</v>
      </c>
      <c r="N11" s="82">
        <v>0</v>
      </c>
      <c r="O11" s="82">
        <v>5592</v>
      </c>
      <c r="P11" s="82">
        <v>0</v>
      </c>
      <c r="Q11" s="82">
        <v>0</v>
      </c>
      <c r="R11" s="82">
        <v>0</v>
      </c>
      <c r="S11" s="82">
        <v>53</v>
      </c>
      <c r="T11" s="82">
        <v>2778</v>
      </c>
      <c r="U11" s="82">
        <v>0</v>
      </c>
      <c r="V11" s="82">
        <v>0</v>
      </c>
      <c r="W11" s="82">
        <v>0</v>
      </c>
      <c r="X11" s="82">
        <v>0</v>
      </c>
      <c r="Y11" s="82">
        <v>0</v>
      </c>
      <c r="Z11" s="82">
        <v>96</v>
      </c>
      <c r="AA11" s="710"/>
      <c r="AB11" s="82">
        <v>11</v>
      </c>
      <c r="AC11" s="82">
        <v>0</v>
      </c>
      <c r="AD11" s="82">
        <v>2630</v>
      </c>
      <c r="AE11" s="82">
        <v>0</v>
      </c>
      <c r="AF11" s="82">
        <v>2944</v>
      </c>
      <c r="AG11" s="82">
        <v>368</v>
      </c>
      <c r="AH11" s="82">
        <v>300</v>
      </c>
      <c r="AI11" s="82">
        <v>348</v>
      </c>
      <c r="AJ11" s="82">
        <v>1278</v>
      </c>
      <c r="AK11" s="416">
        <v>209</v>
      </c>
      <c r="AL11" s="708">
        <v>1010</v>
      </c>
      <c r="AM11" s="708">
        <v>2</v>
      </c>
      <c r="AN11" s="82">
        <v>6722</v>
      </c>
      <c r="AO11" s="82">
        <v>346</v>
      </c>
      <c r="AP11" s="82">
        <v>425</v>
      </c>
      <c r="AQ11" s="82">
        <v>0</v>
      </c>
      <c r="AR11" s="82">
        <v>968</v>
      </c>
      <c r="AS11" s="82">
        <v>0</v>
      </c>
    </row>
    <row r="12" spans="1:45" ht="48.75" customHeight="1" x14ac:dyDescent="0.2">
      <c r="A12" s="901" t="s">
        <v>402</v>
      </c>
      <c r="B12" s="133" t="s">
        <v>48</v>
      </c>
      <c r="C12" s="133" t="s">
        <v>403</v>
      </c>
      <c r="D12" s="86" t="str">
        <f>'TV Suscripción'!D5</f>
        <v>TSTV. (MARZO) Total de suscripciones de televisión por suscripción (3er. Mes del trimestre)
TSTV= TVXC+TVSAT+IPTV</v>
      </c>
      <c r="E12" s="1435">
        <v>680693</v>
      </c>
      <c r="F12" s="328">
        <v>457751</v>
      </c>
      <c r="G12" s="328">
        <v>133064</v>
      </c>
      <c r="H12" s="328">
        <v>1263</v>
      </c>
      <c r="I12" s="328">
        <v>0</v>
      </c>
      <c r="J12" s="328">
        <v>34019</v>
      </c>
      <c r="K12" s="328">
        <v>0</v>
      </c>
      <c r="L12" s="328">
        <v>8</v>
      </c>
      <c r="M12" s="328">
        <v>1751</v>
      </c>
      <c r="N12" s="328">
        <v>483</v>
      </c>
      <c r="O12" s="328">
        <v>4860</v>
      </c>
      <c r="P12" s="328">
        <v>2128</v>
      </c>
      <c r="Q12" s="328">
        <v>571</v>
      </c>
      <c r="R12" s="328">
        <v>468</v>
      </c>
      <c r="S12" s="328">
        <v>1666</v>
      </c>
      <c r="T12" s="328">
        <v>1394</v>
      </c>
      <c r="U12" s="328">
        <v>0</v>
      </c>
      <c r="V12" s="328">
        <v>107</v>
      </c>
      <c r="W12" s="328">
        <v>169</v>
      </c>
      <c r="X12" s="328">
        <v>311</v>
      </c>
      <c r="Y12" s="328">
        <v>190</v>
      </c>
      <c r="Z12" s="328">
        <v>2710</v>
      </c>
      <c r="AA12" s="328">
        <v>0</v>
      </c>
      <c r="AB12" s="328">
        <v>0</v>
      </c>
      <c r="AC12" s="328">
        <v>153</v>
      </c>
      <c r="AD12" s="328">
        <v>2550</v>
      </c>
      <c r="AE12" s="328">
        <v>1326</v>
      </c>
      <c r="AF12" s="328">
        <v>7491</v>
      </c>
      <c r="AG12" s="328">
        <v>715</v>
      </c>
      <c r="AH12" s="328">
        <v>3000</v>
      </c>
      <c r="AI12" s="328">
        <v>370</v>
      </c>
      <c r="AJ12" s="328">
        <v>1849</v>
      </c>
      <c r="AK12" s="682">
        <v>5758</v>
      </c>
      <c r="AL12" s="707">
        <v>1325</v>
      </c>
      <c r="AM12" s="328">
        <v>0</v>
      </c>
      <c r="AN12" s="328">
        <v>4493</v>
      </c>
      <c r="AO12" s="328">
        <v>0</v>
      </c>
      <c r="AP12" s="328">
        <v>1879</v>
      </c>
      <c r="AQ12" s="328">
        <v>4067</v>
      </c>
      <c r="AR12" s="328">
        <v>1694</v>
      </c>
      <c r="AS12" s="328">
        <v>1110</v>
      </c>
    </row>
    <row r="13" spans="1:45" ht="48.75" customHeight="1" thickBot="1" x14ac:dyDescent="0.25">
      <c r="A13" s="902"/>
      <c r="B13" s="284" t="s">
        <v>48</v>
      </c>
      <c r="C13" s="284" t="s">
        <v>404</v>
      </c>
      <c r="D13" s="86" t="str">
        <f>'TV Suscripción'!D6</f>
        <v>TSTV. (FEBRERO) Total de suscripciones de televisión por suscripción (2do. Mes del trimestre)
TSTV= TVXC+TVSAT+IPTV</v>
      </c>
      <c r="E13" s="1433">
        <v>681866</v>
      </c>
      <c r="F13" s="329">
        <v>457396</v>
      </c>
      <c r="G13" s="329">
        <v>134532</v>
      </c>
      <c r="H13" s="329">
        <v>1433</v>
      </c>
      <c r="I13" s="329">
        <v>0</v>
      </c>
      <c r="J13" s="329">
        <v>34416</v>
      </c>
      <c r="K13" s="329">
        <v>0</v>
      </c>
      <c r="L13" s="329">
        <v>0</v>
      </c>
      <c r="M13" s="329">
        <v>1888</v>
      </c>
      <c r="N13" s="329">
        <v>466</v>
      </c>
      <c r="O13" s="329">
        <v>4857</v>
      </c>
      <c r="P13" s="329">
        <v>2165</v>
      </c>
      <c r="Q13" s="329">
        <v>564</v>
      </c>
      <c r="R13" s="329">
        <v>471</v>
      </c>
      <c r="S13" s="329">
        <v>1670</v>
      </c>
      <c r="T13" s="329">
        <v>1375</v>
      </c>
      <c r="U13" s="329">
        <v>0</v>
      </c>
      <c r="V13" s="329">
        <v>140</v>
      </c>
      <c r="W13" s="329">
        <v>166</v>
      </c>
      <c r="X13" s="329">
        <v>311</v>
      </c>
      <c r="Y13" s="329">
        <v>190</v>
      </c>
      <c r="Z13" s="329">
        <v>2218</v>
      </c>
      <c r="AA13" s="329">
        <v>0</v>
      </c>
      <c r="AB13" s="329">
        <v>0</v>
      </c>
      <c r="AC13" s="329">
        <v>156</v>
      </c>
      <c r="AD13" s="329">
        <v>2400</v>
      </c>
      <c r="AE13" s="329">
        <v>1323</v>
      </c>
      <c r="AF13" s="329">
        <v>7483</v>
      </c>
      <c r="AG13" s="329">
        <v>713</v>
      </c>
      <c r="AH13" s="329">
        <v>2987</v>
      </c>
      <c r="AI13" s="329">
        <v>376</v>
      </c>
      <c r="AJ13" s="329">
        <v>1859</v>
      </c>
      <c r="AK13" s="415">
        <v>5777</v>
      </c>
      <c r="AL13" s="706">
        <v>1334</v>
      </c>
      <c r="AM13" s="589">
        <v>0</v>
      </c>
      <c r="AN13" s="329">
        <v>4550</v>
      </c>
      <c r="AO13" s="329">
        <v>0</v>
      </c>
      <c r="AP13" s="329">
        <v>1815</v>
      </c>
      <c r="AQ13" s="329">
        <v>4055</v>
      </c>
      <c r="AR13" s="329">
        <v>1671</v>
      </c>
      <c r="AS13" s="329">
        <v>1109</v>
      </c>
    </row>
    <row r="14" spans="1:45" ht="48.75" customHeight="1" thickBot="1" x14ac:dyDescent="0.25">
      <c r="A14" s="903"/>
      <c r="B14" s="285" t="s">
        <v>48</v>
      </c>
      <c r="C14" s="285" t="s">
        <v>405</v>
      </c>
      <c r="D14" s="81" t="str">
        <f>'TV Suscripción'!D7</f>
        <v>TSTV. (ENERO) Total de suscripciones de televisión por suscripción (1er. Mes del trimestre)
TSTV= TVXC+TVSAT+IPTV</v>
      </c>
      <c r="E14" s="1432">
        <v>682161</v>
      </c>
      <c r="F14" s="328">
        <v>456471</v>
      </c>
      <c r="G14" s="328">
        <v>135609</v>
      </c>
      <c r="H14" s="328">
        <v>1634</v>
      </c>
      <c r="I14" s="328">
        <v>0</v>
      </c>
      <c r="J14" s="328">
        <v>34721</v>
      </c>
      <c r="K14" s="328">
        <v>0</v>
      </c>
      <c r="L14" s="328">
        <v>0</v>
      </c>
      <c r="M14" s="328">
        <v>1215</v>
      </c>
      <c r="N14" s="328">
        <v>516</v>
      </c>
      <c r="O14" s="328">
        <v>4861</v>
      </c>
      <c r="P14" s="328">
        <v>2297</v>
      </c>
      <c r="Q14" s="328">
        <v>547</v>
      </c>
      <c r="R14" s="328">
        <v>468</v>
      </c>
      <c r="S14" s="328">
        <v>1675</v>
      </c>
      <c r="T14" s="328">
        <v>1382</v>
      </c>
      <c r="U14" s="328">
        <v>0</v>
      </c>
      <c r="V14" s="328">
        <v>134</v>
      </c>
      <c r="W14" s="328">
        <v>167</v>
      </c>
      <c r="X14" s="328">
        <v>311</v>
      </c>
      <c r="Y14" s="328">
        <v>190</v>
      </c>
      <c r="Z14" s="328">
        <v>2326</v>
      </c>
      <c r="AA14" s="328">
        <v>0</v>
      </c>
      <c r="AB14" s="328">
        <v>0</v>
      </c>
      <c r="AC14" s="328">
        <v>157</v>
      </c>
      <c r="AD14" s="328">
        <v>2360</v>
      </c>
      <c r="AE14" s="328">
        <v>1320</v>
      </c>
      <c r="AF14" s="328">
        <v>7475</v>
      </c>
      <c r="AG14" s="328">
        <v>711</v>
      </c>
      <c r="AH14" s="328">
        <v>2973</v>
      </c>
      <c r="AI14" s="328">
        <v>365</v>
      </c>
      <c r="AJ14" s="328">
        <v>1858</v>
      </c>
      <c r="AK14" s="682">
        <v>5839</v>
      </c>
      <c r="AL14" s="706">
        <v>1364</v>
      </c>
      <c r="AM14" s="328">
        <v>0</v>
      </c>
      <c r="AN14" s="328">
        <v>4645</v>
      </c>
      <c r="AO14" s="328">
        <v>0</v>
      </c>
      <c r="AP14" s="328">
        <v>1732</v>
      </c>
      <c r="AQ14" s="328">
        <v>4063</v>
      </c>
      <c r="AR14" s="328">
        <v>1665</v>
      </c>
      <c r="AS14" s="328">
        <v>1110</v>
      </c>
    </row>
    <row r="15" spans="1:45" ht="38.25" x14ac:dyDescent="0.2">
      <c r="A15" s="891" t="s">
        <v>406</v>
      </c>
      <c r="B15" s="83" t="s">
        <v>96</v>
      </c>
      <c r="C15" s="83" t="s">
        <v>407</v>
      </c>
      <c r="D15" s="84" t="s">
        <v>408</v>
      </c>
      <c r="E15" s="683">
        <v>38483469.106666669</v>
      </c>
      <c r="F15" s="1011" t="s">
        <v>1166</v>
      </c>
      <c r="G15" s="1011" t="s">
        <v>1166</v>
      </c>
      <c r="H15" s="1011" t="s">
        <v>1166</v>
      </c>
      <c r="I15" s="1011" t="s">
        <v>1166</v>
      </c>
      <c r="J15" s="1011" t="s">
        <v>1166</v>
      </c>
      <c r="K15" s="1011" t="s">
        <v>1166</v>
      </c>
      <c r="L15" s="1011" t="s">
        <v>1166</v>
      </c>
      <c r="M15" s="1011" t="s">
        <v>1166</v>
      </c>
      <c r="N15" s="1011" t="s">
        <v>1166</v>
      </c>
      <c r="O15" s="1011" t="s">
        <v>1166</v>
      </c>
      <c r="P15" s="1011" t="s">
        <v>1166</v>
      </c>
      <c r="Q15" s="1011" t="s">
        <v>1166</v>
      </c>
      <c r="R15" s="1011" t="s">
        <v>1166</v>
      </c>
      <c r="S15" s="1011" t="s">
        <v>1166</v>
      </c>
      <c r="T15" s="1011" t="s">
        <v>1166</v>
      </c>
      <c r="U15" s="1011" t="s">
        <v>1166</v>
      </c>
      <c r="V15" s="1011" t="s">
        <v>1166</v>
      </c>
      <c r="W15" s="1011" t="s">
        <v>1166</v>
      </c>
      <c r="X15" s="1011" t="s">
        <v>1166</v>
      </c>
      <c r="Y15" s="1011" t="s">
        <v>1166</v>
      </c>
      <c r="Z15" s="1011" t="s">
        <v>1166</v>
      </c>
      <c r="AA15" s="1011" t="s">
        <v>1166</v>
      </c>
      <c r="AB15" s="1011" t="s">
        <v>1166</v>
      </c>
      <c r="AC15" s="1011" t="s">
        <v>1166</v>
      </c>
      <c r="AD15" s="1011" t="s">
        <v>1166</v>
      </c>
      <c r="AE15" s="1011" t="s">
        <v>1166</v>
      </c>
      <c r="AF15" s="1011" t="s">
        <v>1166</v>
      </c>
      <c r="AG15" s="1011" t="s">
        <v>1166</v>
      </c>
      <c r="AH15" s="1011" t="s">
        <v>1166</v>
      </c>
      <c r="AI15" s="1011" t="s">
        <v>1166</v>
      </c>
      <c r="AJ15" s="1011" t="s">
        <v>1166</v>
      </c>
      <c r="AK15" s="1011" t="s">
        <v>1166</v>
      </c>
      <c r="AL15" s="1011" t="s">
        <v>1166</v>
      </c>
      <c r="AM15" s="1011" t="s">
        <v>1166</v>
      </c>
      <c r="AN15" s="1011" t="s">
        <v>1166</v>
      </c>
      <c r="AO15" s="1011" t="s">
        <v>1166</v>
      </c>
      <c r="AP15" s="1011" t="s">
        <v>1166</v>
      </c>
      <c r="AQ15" s="1011" t="s">
        <v>1166</v>
      </c>
      <c r="AR15" s="1011" t="s">
        <v>1166</v>
      </c>
      <c r="AS15" s="1011" t="s">
        <v>1166</v>
      </c>
    </row>
    <row r="16" spans="1:45" ht="39" thickBot="1" x14ac:dyDescent="0.25">
      <c r="A16" s="892"/>
      <c r="B16" s="85" t="s">
        <v>96</v>
      </c>
      <c r="C16" s="85" t="s">
        <v>409</v>
      </c>
      <c r="D16" s="86" t="s">
        <v>410</v>
      </c>
      <c r="E16" s="683">
        <v>204498669.53327098</v>
      </c>
      <c r="F16" s="1012" t="s">
        <v>1166</v>
      </c>
      <c r="G16" s="1012" t="s">
        <v>1166</v>
      </c>
      <c r="H16" s="1012" t="s">
        <v>1166</v>
      </c>
      <c r="I16" s="1012" t="s">
        <v>1166</v>
      </c>
      <c r="J16" s="1012" t="s">
        <v>1166</v>
      </c>
      <c r="K16" s="1012" t="s">
        <v>1166</v>
      </c>
      <c r="L16" s="1012" t="s">
        <v>1166</v>
      </c>
      <c r="M16" s="1012" t="s">
        <v>1166</v>
      </c>
      <c r="N16" s="1012" t="s">
        <v>1166</v>
      </c>
      <c r="O16" s="1012" t="s">
        <v>1166</v>
      </c>
      <c r="P16" s="1012" t="s">
        <v>1166</v>
      </c>
      <c r="Q16" s="1012" t="s">
        <v>1166</v>
      </c>
      <c r="R16" s="1012" t="s">
        <v>1166</v>
      </c>
      <c r="S16" s="1012" t="s">
        <v>1166</v>
      </c>
      <c r="T16" s="1012" t="s">
        <v>1166</v>
      </c>
      <c r="U16" s="1012" t="s">
        <v>1166</v>
      </c>
      <c r="V16" s="1012" t="s">
        <v>1166</v>
      </c>
      <c r="W16" s="1012" t="s">
        <v>1166</v>
      </c>
      <c r="X16" s="1012" t="s">
        <v>1166</v>
      </c>
      <c r="Y16" s="1012" t="s">
        <v>1166</v>
      </c>
      <c r="Z16" s="1012" t="s">
        <v>1166</v>
      </c>
      <c r="AA16" s="1012" t="s">
        <v>1166</v>
      </c>
      <c r="AB16" s="1012" t="s">
        <v>1166</v>
      </c>
      <c r="AC16" s="1012" t="s">
        <v>1166</v>
      </c>
      <c r="AD16" s="1012" t="s">
        <v>1166</v>
      </c>
      <c r="AE16" s="1012" t="s">
        <v>1166</v>
      </c>
      <c r="AF16" s="1012" t="s">
        <v>1166</v>
      </c>
      <c r="AG16" s="1012" t="s">
        <v>1166</v>
      </c>
      <c r="AH16" s="1012" t="s">
        <v>1166</v>
      </c>
      <c r="AI16" s="1012" t="s">
        <v>1166</v>
      </c>
      <c r="AJ16" s="1012" t="s">
        <v>1166</v>
      </c>
      <c r="AK16" s="1012" t="s">
        <v>1166</v>
      </c>
      <c r="AL16" s="1012" t="s">
        <v>1166</v>
      </c>
      <c r="AM16" s="1012" t="s">
        <v>1166</v>
      </c>
      <c r="AN16" s="1012" t="s">
        <v>1166</v>
      </c>
      <c r="AO16" s="1012" t="s">
        <v>1166</v>
      </c>
      <c r="AP16" s="1012" t="s">
        <v>1166</v>
      </c>
      <c r="AQ16" s="1012" t="s">
        <v>1166</v>
      </c>
      <c r="AR16" s="1012" t="s">
        <v>1166</v>
      </c>
      <c r="AS16" s="1012" t="s">
        <v>1166</v>
      </c>
    </row>
    <row r="17" spans="1:45" ht="25.5" x14ac:dyDescent="0.2">
      <c r="A17" s="892"/>
      <c r="B17" s="85" t="s">
        <v>411</v>
      </c>
      <c r="C17" s="85" t="s">
        <v>412</v>
      </c>
      <c r="D17" s="86" t="s">
        <v>413</v>
      </c>
      <c r="E17" s="1436">
        <v>1034461564.4698504</v>
      </c>
      <c r="F17" s="1012" t="s">
        <v>1166</v>
      </c>
      <c r="G17" s="1012" t="s">
        <v>1166</v>
      </c>
      <c r="H17" s="1012" t="s">
        <v>1166</v>
      </c>
      <c r="I17" s="1012" t="s">
        <v>1166</v>
      </c>
      <c r="J17" s="1012" t="s">
        <v>1166</v>
      </c>
      <c r="K17" s="1012" t="s">
        <v>1166</v>
      </c>
      <c r="L17" s="1012" t="s">
        <v>1166</v>
      </c>
      <c r="M17" s="1012" t="s">
        <v>1166</v>
      </c>
      <c r="N17" s="1012" t="s">
        <v>1166</v>
      </c>
      <c r="O17" s="1012" t="s">
        <v>1166</v>
      </c>
      <c r="P17" s="1012" t="s">
        <v>1166</v>
      </c>
      <c r="Q17" s="1012" t="s">
        <v>1166</v>
      </c>
      <c r="R17" s="1012" t="s">
        <v>1166</v>
      </c>
      <c r="S17" s="1012" t="s">
        <v>1166</v>
      </c>
      <c r="T17" s="1012" t="s">
        <v>1166</v>
      </c>
      <c r="U17" s="1012" t="s">
        <v>1166</v>
      </c>
      <c r="V17" s="1012" t="s">
        <v>1166</v>
      </c>
      <c r="W17" s="1012" t="s">
        <v>1166</v>
      </c>
      <c r="X17" s="1012" t="s">
        <v>1166</v>
      </c>
      <c r="Y17" s="1012" t="s">
        <v>1166</v>
      </c>
      <c r="Z17" s="1012" t="s">
        <v>1166</v>
      </c>
      <c r="AA17" s="1012" t="s">
        <v>1166</v>
      </c>
      <c r="AB17" s="1012" t="s">
        <v>1166</v>
      </c>
      <c r="AC17" s="1012" t="s">
        <v>1166</v>
      </c>
      <c r="AD17" s="1012" t="s">
        <v>1166</v>
      </c>
      <c r="AE17" s="1012" t="s">
        <v>1166</v>
      </c>
      <c r="AF17" s="1012" t="s">
        <v>1166</v>
      </c>
      <c r="AG17" s="1012" t="s">
        <v>1166</v>
      </c>
      <c r="AH17" s="1012" t="s">
        <v>1166</v>
      </c>
      <c r="AI17" s="1012" t="s">
        <v>1166</v>
      </c>
      <c r="AJ17" s="1012" t="s">
        <v>1166</v>
      </c>
      <c r="AK17" s="1012" t="s">
        <v>1166</v>
      </c>
      <c r="AL17" s="1012" t="s">
        <v>1166</v>
      </c>
      <c r="AM17" s="1012" t="s">
        <v>1166</v>
      </c>
      <c r="AN17" s="1012" t="s">
        <v>1166</v>
      </c>
      <c r="AO17" s="1012" t="s">
        <v>1166</v>
      </c>
      <c r="AP17" s="1012" t="s">
        <v>1166</v>
      </c>
      <c r="AQ17" s="1012" t="s">
        <v>1166</v>
      </c>
      <c r="AR17" s="1012" t="s">
        <v>1166</v>
      </c>
      <c r="AS17" s="1012" t="s">
        <v>1166</v>
      </c>
    </row>
    <row r="18" spans="1:45" ht="24" customHeight="1" thickBot="1" x14ac:dyDescent="0.25">
      <c r="A18" s="899"/>
      <c r="B18" s="144" t="s">
        <v>411</v>
      </c>
      <c r="C18" s="144" t="s">
        <v>414</v>
      </c>
      <c r="D18" s="145" t="s">
        <v>415</v>
      </c>
      <c r="E18" s="683">
        <v>0</v>
      </c>
      <c r="F18" s="1012" t="s">
        <v>1166</v>
      </c>
      <c r="G18" s="1012" t="s">
        <v>1166</v>
      </c>
      <c r="H18" s="1012" t="s">
        <v>1166</v>
      </c>
      <c r="I18" s="1012" t="s">
        <v>1166</v>
      </c>
      <c r="J18" s="1012" t="s">
        <v>1166</v>
      </c>
      <c r="K18" s="1012" t="s">
        <v>1166</v>
      </c>
      <c r="L18" s="1012" t="s">
        <v>1166</v>
      </c>
      <c r="M18" s="1012" t="s">
        <v>1166</v>
      </c>
      <c r="N18" s="1012" t="s">
        <v>1166</v>
      </c>
      <c r="O18" s="1012" t="s">
        <v>1166</v>
      </c>
      <c r="P18" s="1012" t="s">
        <v>1166</v>
      </c>
      <c r="Q18" s="1012" t="s">
        <v>1166</v>
      </c>
      <c r="R18" s="1012" t="s">
        <v>1166</v>
      </c>
      <c r="S18" s="1012" t="s">
        <v>1166</v>
      </c>
      <c r="T18" s="1012" t="s">
        <v>1166</v>
      </c>
      <c r="U18" s="1012" t="s">
        <v>1166</v>
      </c>
      <c r="V18" s="1012" t="s">
        <v>1166</v>
      </c>
      <c r="W18" s="1012" t="s">
        <v>1166</v>
      </c>
      <c r="X18" s="1012" t="s">
        <v>1166</v>
      </c>
      <c r="Y18" s="1012" t="s">
        <v>1166</v>
      </c>
      <c r="Z18" s="1012" t="s">
        <v>1166</v>
      </c>
      <c r="AA18" s="1012" t="s">
        <v>1166</v>
      </c>
      <c r="AB18" s="1012" t="s">
        <v>1166</v>
      </c>
      <c r="AC18" s="1012" t="s">
        <v>1166</v>
      </c>
      <c r="AD18" s="1012" t="s">
        <v>1166</v>
      </c>
      <c r="AE18" s="1012" t="s">
        <v>1166</v>
      </c>
      <c r="AF18" s="1012" t="s">
        <v>1166</v>
      </c>
      <c r="AG18" s="1012" t="s">
        <v>1166</v>
      </c>
      <c r="AH18" s="1012" t="s">
        <v>1166</v>
      </c>
      <c r="AI18" s="1012" t="s">
        <v>1166</v>
      </c>
      <c r="AJ18" s="1012" t="s">
        <v>1166</v>
      </c>
      <c r="AK18" s="1012" t="s">
        <v>1166</v>
      </c>
      <c r="AL18" s="1012" t="s">
        <v>1166</v>
      </c>
      <c r="AM18" s="1012" t="s">
        <v>1166</v>
      </c>
      <c r="AN18" s="1012" t="s">
        <v>1166</v>
      </c>
      <c r="AO18" s="1012" t="s">
        <v>1166</v>
      </c>
      <c r="AP18" s="1012" t="s">
        <v>1166</v>
      </c>
      <c r="AQ18" s="1012" t="s">
        <v>1166</v>
      </c>
      <c r="AR18" s="1012" t="s">
        <v>1166</v>
      </c>
      <c r="AS18" s="1012" t="s">
        <v>1166</v>
      </c>
    </row>
    <row r="19" spans="1:45" ht="34.5" customHeight="1" thickBot="1" x14ac:dyDescent="0.25">
      <c r="A19" s="891" t="s">
        <v>416</v>
      </c>
      <c r="B19" s="87" t="s">
        <v>172</v>
      </c>
      <c r="C19" s="87" t="s">
        <v>417</v>
      </c>
      <c r="D19" s="88" t="s">
        <v>418</v>
      </c>
      <c r="E19" s="683">
        <v>24665470408.944775</v>
      </c>
      <c r="F19" s="1013" t="s">
        <v>1166</v>
      </c>
      <c r="G19" s="1013" t="s">
        <v>1166</v>
      </c>
      <c r="H19" s="1013" t="s">
        <v>1166</v>
      </c>
      <c r="I19" s="1014" t="s">
        <v>1166</v>
      </c>
      <c r="J19" s="1014" t="s">
        <v>1166</v>
      </c>
      <c r="K19" s="1013" t="s">
        <v>1166</v>
      </c>
      <c r="L19" s="1013" t="s">
        <v>1166</v>
      </c>
      <c r="M19" s="1013" t="s">
        <v>1166</v>
      </c>
      <c r="N19" s="1013" t="s">
        <v>1166</v>
      </c>
      <c r="O19" s="1013" t="s">
        <v>1166</v>
      </c>
      <c r="P19" s="1013" t="s">
        <v>1166</v>
      </c>
      <c r="Q19" s="1013" t="s">
        <v>1166</v>
      </c>
      <c r="R19" s="1013" t="s">
        <v>1166</v>
      </c>
      <c r="S19" s="1013" t="s">
        <v>1166</v>
      </c>
      <c r="T19" s="1013" t="s">
        <v>1166</v>
      </c>
      <c r="U19" s="1013" t="s">
        <v>1166</v>
      </c>
      <c r="V19" s="1013" t="s">
        <v>1166</v>
      </c>
      <c r="W19" s="1013" t="s">
        <v>1166</v>
      </c>
      <c r="X19" s="1013" t="s">
        <v>1166</v>
      </c>
      <c r="Y19" s="1013" t="s">
        <v>1166</v>
      </c>
      <c r="Z19" s="1013" t="s">
        <v>1166</v>
      </c>
      <c r="AA19" s="1013" t="s">
        <v>1166</v>
      </c>
      <c r="AB19" s="1013" t="s">
        <v>1166</v>
      </c>
      <c r="AC19" s="1013" t="s">
        <v>1166</v>
      </c>
      <c r="AD19" s="1013" t="s">
        <v>1166</v>
      </c>
      <c r="AE19" s="1013" t="s">
        <v>1166</v>
      </c>
      <c r="AF19" s="1013" t="s">
        <v>1166</v>
      </c>
      <c r="AG19" s="1013" t="s">
        <v>1166</v>
      </c>
      <c r="AH19" s="1013" t="s">
        <v>1166</v>
      </c>
      <c r="AI19" s="1013" t="s">
        <v>1166</v>
      </c>
      <c r="AJ19" s="1013" t="s">
        <v>1166</v>
      </c>
      <c r="AK19" s="1015" t="s">
        <v>1166</v>
      </c>
      <c r="AL19" s="1016" t="s">
        <v>1166</v>
      </c>
      <c r="AM19" s="1017" t="s">
        <v>1166</v>
      </c>
      <c r="AN19" s="1013" t="s">
        <v>1166</v>
      </c>
      <c r="AO19" s="1013" t="s">
        <v>1166</v>
      </c>
      <c r="AP19" s="1013" t="s">
        <v>1166</v>
      </c>
      <c r="AQ19" s="1013" t="s">
        <v>1166</v>
      </c>
      <c r="AR19" s="1013" t="s">
        <v>1166</v>
      </c>
      <c r="AS19" s="1013" t="s">
        <v>1166</v>
      </c>
    </row>
    <row r="20" spans="1:45" ht="39" customHeight="1" x14ac:dyDescent="0.35">
      <c r="A20" s="892"/>
      <c r="B20" s="89" t="s">
        <v>172</v>
      </c>
      <c r="C20" s="89" t="s">
        <v>419</v>
      </c>
      <c r="D20" s="90" t="s">
        <v>420</v>
      </c>
      <c r="E20" s="1437">
        <v>20329481255.635643</v>
      </c>
      <c r="F20" s="1018" t="s">
        <v>1166</v>
      </c>
      <c r="G20" s="1018" t="s">
        <v>1166</v>
      </c>
      <c r="H20" s="1018" t="s">
        <v>1166</v>
      </c>
      <c r="I20" s="1019" t="s">
        <v>1166</v>
      </c>
      <c r="J20" s="1019" t="s">
        <v>1166</v>
      </c>
      <c r="K20" s="1018" t="s">
        <v>1166</v>
      </c>
      <c r="L20" s="1018" t="s">
        <v>1166</v>
      </c>
      <c r="M20" s="1018" t="s">
        <v>1166</v>
      </c>
      <c r="N20" s="1018" t="s">
        <v>1166</v>
      </c>
      <c r="O20" s="1018" t="s">
        <v>1166</v>
      </c>
      <c r="P20" s="1018" t="s">
        <v>1166</v>
      </c>
      <c r="Q20" s="1018" t="s">
        <v>1166</v>
      </c>
      <c r="R20" s="1018" t="s">
        <v>1166</v>
      </c>
      <c r="S20" s="1018" t="s">
        <v>1166</v>
      </c>
      <c r="T20" s="1018" t="s">
        <v>1166</v>
      </c>
      <c r="U20" s="1018" t="s">
        <v>1166</v>
      </c>
      <c r="V20" s="1018" t="s">
        <v>1166</v>
      </c>
      <c r="W20" s="1018" t="s">
        <v>1166</v>
      </c>
      <c r="X20" s="1018" t="s">
        <v>1166</v>
      </c>
      <c r="Y20" s="1018" t="s">
        <v>1166</v>
      </c>
      <c r="Z20" s="1018" t="s">
        <v>1166</v>
      </c>
      <c r="AA20" s="1018" t="s">
        <v>1166</v>
      </c>
      <c r="AB20" s="1018" t="s">
        <v>1166</v>
      </c>
      <c r="AC20" s="1018" t="s">
        <v>1166</v>
      </c>
      <c r="AD20" s="1018" t="s">
        <v>1166</v>
      </c>
      <c r="AE20" s="1018" t="s">
        <v>1166</v>
      </c>
      <c r="AF20" s="1018" t="s">
        <v>1166</v>
      </c>
      <c r="AG20" s="1018" t="s">
        <v>1166</v>
      </c>
      <c r="AH20" s="1018" t="s">
        <v>1166</v>
      </c>
      <c r="AI20" s="1018" t="s">
        <v>1166</v>
      </c>
      <c r="AJ20" s="1018" t="s">
        <v>1166</v>
      </c>
      <c r="AK20" s="1020" t="s">
        <v>1166</v>
      </c>
      <c r="AL20" s="1021" t="s">
        <v>1166</v>
      </c>
      <c r="AM20" s="1012" t="s">
        <v>1166</v>
      </c>
      <c r="AN20" s="1018" t="s">
        <v>1166</v>
      </c>
      <c r="AO20" s="1018" t="s">
        <v>1166</v>
      </c>
      <c r="AP20" s="1018" t="s">
        <v>1166</v>
      </c>
      <c r="AQ20" s="1018" t="s">
        <v>1166</v>
      </c>
      <c r="AR20" s="1018" t="s">
        <v>1166</v>
      </c>
      <c r="AS20" s="1018" t="s">
        <v>1166</v>
      </c>
    </row>
    <row r="21" spans="1:45" ht="39.75" customHeight="1" thickBot="1" x14ac:dyDescent="0.25">
      <c r="A21" s="892"/>
      <c r="B21" s="91" t="s">
        <v>172</v>
      </c>
      <c r="C21" s="91" t="s">
        <v>421</v>
      </c>
      <c r="D21" s="92" t="s">
        <v>422</v>
      </c>
      <c r="E21" s="683">
        <v>9294136297.134531</v>
      </c>
      <c r="F21" s="1022" t="s">
        <v>1166</v>
      </c>
      <c r="G21" s="1022" t="s">
        <v>1166</v>
      </c>
      <c r="H21" s="1022" t="s">
        <v>1166</v>
      </c>
      <c r="I21" s="1023" t="s">
        <v>1166</v>
      </c>
      <c r="J21" s="1023" t="s">
        <v>1166</v>
      </c>
      <c r="K21" s="1022" t="s">
        <v>1166</v>
      </c>
      <c r="L21" s="1022" t="s">
        <v>1166</v>
      </c>
      <c r="M21" s="1022" t="s">
        <v>1166</v>
      </c>
      <c r="N21" s="1022" t="s">
        <v>1166</v>
      </c>
      <c r="O21" s="1022" t="s">
        <v>1166</v>
      </c>
      <c r="P21" s="1022" t="s">
        <v>1166</v>
      </c>
      <c r="Q21" s="1022" t="s">
        <v>1166</v>
      </c>
      <c r="R21" s="1022" t="s">
        <v>1166</v>
      </c>
      <c r="S21" s="1022" t="s">
        <v>1166</v>
      </c>
      <c r="T21" s="1022" t="s">
        <v>1166</v>
      </c>
      <c r="U21" s="1022" t="s">
        <v>1166</v>
      </c>
      <c r="V21" s="1022" t="s">
        <v>1166</v>
      </c>
      <c r="W21" s="1022" t="s">
        <v>1166</v>
      </c>
      <c r="X21" s="1022" t="s">
        <v>1166</v>
      </c>
      <c r="Y21" s="1022" t="s">
        <v>1166</v>
      </c>
      <c r="Z21" s="1022" t="s">
        <v>1166</v>
      </c>
      <c r="AA21" s="1022" t="s">
        <v>1166</v>
      </c>
      <c r="AB21" s="1022" t="s">
        <v>1166</v>
      </c>
      <c r="AC21" s="1022" t="s">
        <v>1166</v>
      </c>
      <c r="AD21" s="1022" t="s">
        <v>1166</v>
      </c>
      <c r="AE21" s="1022" t="s">
        <v>1166</v>
      </c>
      <c r="AF21" s="1022" t="s">
        <v>1166</v>
      </c>
      <c r="AG21" s="1022" t="s">
        <v>1166</v>
      </c>
      <c r="AH21" s="1022" t="s">
        <v>1166</v>
      </c>
      <c r="AI21" s="1022" t="s">
        <v>1166</v>
      </c>
      <c r="AJ21" s="1022" t="s">
        <v>1166</v>
      </c>
      <c r="AK21" s="1024" t="s">
        <v>1166</v>
      </c>
      <c r="AL21" s="1025" t="s">
        <v>1166</v>
      </c>
      <c r="AM21" s="1026" t="s">
        <v>1166</v>
      </c>
      <c r="AN21" s="1022" t="s">
        <v>1166</v>
      </c>
      <c r="AO21" s="1022" t="s">
        <v>1166</v>
      </c>
      <c r="AP21" s="1022" t="s">
        <v>1166</v>
      </c>
      <c r="AQ21" s="1022" t="s">
        <v>1166</v>
      </c>
      <c r="AR21" s="1022" t="s">
        <v>1166</v>
      </c>
      <c r="AS21" s="1022" t="s">
        <v>1166</v>
      </c>
    </row>
    <row r="22" spans="1:45" ht="26.25" customHeight="1" x14ac:dyDescent="0.35">
      <c r="A22" s="892"/>
      <c r="B22" s="89" t="s">
        <v>172</v>
      </c>
      <c r="C22" s="89" t="s">
        <v>423</v>
      </c>
      <c r="D22" s="90" t="s">
        <v>424</v>
      </c>
      <c r="E22" s="1438">
        <v>4335989153.3091326</v>
      </c>
      <c r="F22" s="1027" t="s">
        <v>1166</v>
      </c>
      <c r="G22" s="1027" t="s">
        <v>1166</v>
      </c>
      <c r="H22" s="1027" t="s">
        <v>1166</v>
      </c>
      <c r="I22" s="1027" t="s">
        <v>1166</v>
      </c>
      <c r="J22" s="1027" t="s">
        <v>1166</v>
      </c>
      <c r="K22" s="1027" t="s">
        <v>1166</v>
      </c>
      <c r="L22" s="1027" t="s">
        <v>1166</v>
      </c>
      <c r="M22" s="1027" t="s">
        <v>1166</v>
      </c>
      <c r="N22" s="1027" t="s">
        <v>1166</v>
      </c>
      <c r="O22" s="1027" t="s">
        <v>1166</v>
      </c>
      <c r="P22" s="1027" t="s">
        <v>1166</v>
      </c>
      <c r="Q22" s="1027" t="s">
        <v>1166</v>
      </c>
      <c r="R22" s="1027" t="s">
        <v>1166</v>
      </c>
      <c r="S22" s="1027" t="s">
        <v>1166</v>
      </c>
      <c r="T22" s="1027" t="s">
        <v>1166</v>
      </c>
      <c r="U22" s="1027" t="s">
        <v>1166</v>
      </c>
      <c r="V22" s="1027" t="s">
        <v>1166</v>
      </c>
      <c r="W22" s="1027" t="s">
        <v>1166</v>
      </c>
      <c r="X22" s="1027" t="s">
        <v>1166</v>
      </c>
      <c r="Y22" s="1027" t="s">
        <v>1166</v>
      </c>
      <c r="Z22" s="1027" t="s">
        <v>1166</v>
      </c>
      <c r="AA22" s="1027" t="s">
        <v>1166</v>
      </c>
      <c r="AB22" s="1027" t="s">
        <v>1166</v>
      </c>
      <c r="AC22" s="1027" t="s">
        <v>1166</v>
      </c>
      <c r="AD22" s="1027" t="s">
        <v>1166</v>
      </c>
      <c r="AE22" s="1027" t="s">
        <v>1166</v>
      </c>
      <c r="AF22" s="1027" t="s">
        <v>1166</v>
      </c>
      <c r="AG22" s="1027" t="s">
        <v>1166</v>
      </c>
      <c r="AH22" s="1027" t="s">
        <v>1166</v>
      </c>
      <c r="AI22" s="1027" t="s">
        <v>1166</v>
      </c>
      <c r="AJ22" s="1027" t="s">
        <v>1166</v>
      </c>
      <c r="AK22" s="1027" t="s">
        <v>1166</v>
      </c>
      <c r="AL22" s="1027" t="s">
        <v>1166</v>
      </c>
      <c r="AM22" s="1027" t="s">
        <v>1166</v>
      </c>
      <c r="AN22" s="1027" t="s">
        <v>1166</v>
      </c>
      <c r="AO22" s="1027" t="s">
        <v>1166</v>
      </c>
      <c r="AP22" s="1027" t="s">
        <v>1166</v>
      </c>
      <c r="AQ22" s="1027" t="s">
        <v>1166</v>
      </c>
      <c r="AR22" s="1027" t="s">
        <v>1166</v>
      </c>
      <c r="AS22" s="1027" t="s">
        <v>1166</v>
      </c>
    </row>
    <row r="23" spans="1:45" ht="26.25" customHeight="1" x14ac:dyDescent="0.2">
      <c r="A23" s="892"/>
      <c r="B23" s="93" t="s">
        <v>172</v>
      </c>
      <c r="C23" s="93" t="s">
        <v>425</v>
      </c>
      <c r="D23" s="94" t="s">
        <v>426</v>
      </c>
      <c r="E23" s="683">
        <v>48182738.960000001</v>
      </c>
      <c r="F23" s="1029" t="s">
        <v>1166</v>
      </c>
      <c r="G23" s="1029" t="s">
        <v>1166</v>
      </c>
      <c r="H23" s="1029" t="s">
        <v>1166</v>
      </c>
      <c r="I23" s="1029" t="s">
        <v>1166</v>
      </c>
      <c r="J23" s="1029" t="s">
        <v>1166</v>
      </c>
      <c r="K23" s="1029" t="s">
        <v>1166</v>
      </c>
      <c r="L23" s="1029" t="s">
        <v>1166</v>
      </c>
      <c r="M23" s="1029" t="s">
        <v>1166</v>
      </c>
      <c r="N23" s="1029" t="s">
        <v>1166</v>
      </c>
      <c r="O23" s="1029" t="s">
        <v>1166</v>
      </c>
      <c r="P23" s="1029" t="s">
        <v>1166</v>
      </c>
      <c r="Q23" s="1029" t="s">
        <v>1166</v>
      </c>
      <c r="R23" s="1029" t="s">
        <v>1166</v>
      </c>
      <c r="S23" s="1029" t="s">
        <v>1166</v>
      </c>
      <c r="T23" s="1029" t="s">
        <v>1166</v>
      </c>
      <c r="U23" s="1029" t="s">
        <v>1166</v>
      </c>
      <c r="V23" s="1029" t="s">
        <v>1166</v>
      </c>
      <c r="W23" s="1029" t="s">
        <v>1166</v>
      </c>
      <c r="X23" s="1029" t="s">
        <v>1166</v>
      </c>
      <c r="Y23" s="1029" t="s">
        <v>1166</v>
      </c>
      <c r="Z23" s="1029" t="s">
        <v>1166</v>
      </c>
      <c r="AA23" s="1029" t="s">
        <v>1166</v>
      </c>
      <c r="AB23" s="1029" t="s">
        <v>1166</v>
      </c>
      <c r="AC23" s="1029" t="s">
        <v>1166</v>
      </c>
      <c r="AD23" s="1029" t="s">
        <v>1166</v>
      </c>
      <c r="AE23" s="1029" t="s">
        <v>1166</v>
      </c>
      <c r="AF23" s="1029" t="s">
        <v>1166</v>
      </c>
      <c r="AG23" s="1029" t="s">
        <v>1166</v>
      </c>
      <c r="AH23" s="1029" t="s">
        <v>1166</v>
      </c>
      <c r="AI23" s="1029" t="s">
        <v>1166</v>
      </c>
      <c r="AJ23" s="1029" t="s">
        <v>1166</v>
      </c>
      <c r="AK23" s="1029" t="s">
        <v>1166</v>
      </c>
      <c r="AL23" s="1029" t="s">
        <v>1166</v>
      </c>
      <c r="AM23" s="1029" t="s">
        <v>1166</v>
      </c>
      <c r="AN23" s="1029" t="s">
        <v>1166</v>
      </c>
      <c r="AO23" s="1029" t="s">
        <v>1166</v>
      </c>
      <c r="AP23" s="1029" t="s">
        <v>1166</v>
      </c>
      <c r="AQ23" s="1029" t="s">
        <v>1166</v>
      </c>
      <c r="AR23" s="1029" t="s">
        <v>1166</v>
      </c>
      <c r="AS23" s="1029" t="s">
        <v>1166</v>
      </c>
    </row>
    <row r="24" spans="1:45" ht="12.75" x14ac:dyDescent="0.2">
      <c r="A24" s="892"/>
      <c r="B24" s="142" t="s">
        <v>172</v>
      </c>
      <c r="C24" s="142" t="s">
        <v>427</v>
      </c>
      <c r="D24" s="146" t="s">
        <v>428</v>
      </c>
      <c r="E24" s="683">
        <v>9428933.5600000005</v>
      </c>
      <c r="F24" s="1030" t="s">
        <v>1166</v>
      </c>
      <c r="G24" s="1030" t="s">
        <v>1166</v>
      </c>
      <c r="H24" s="1030" t="s">
        <v>1166</v>
      </c>
      <c r="I24" s="1030" t="s">
        <v>1166</v>
      </c>
      <c r="J24" s="1030" t="s">
        <v>1166</v>
      </c>
      <c r="K24" s="1030" t="s">
        <v>1166</v>
      </c>
      <c r="L24" s="1030" t="s">
        <v>1166</v>
      </c>
      <c r="M24" s="1030" t="s">
        <v>1166</v>
      </c>
      <c r="N24" s="1030" t="s">
        <v>1166</v>
      </c>
      <c r="O24" s="1030" t="s">
        <v>1166</v>
      </c>
      <c r="P24" s="1030" t="s">
        <v>1166</v>
      </c>
      <c r="Q24" s="1030" t="s">
        <v>1166</v>
      </c>
      <c r="R24" s="1030" t="s">
        <v>1166</v>
      </c>
      <c r="S24" s="1030" t="s">
        <v>1166</v>
      </c>
      <c r="T24" s="1030" t="s">
        <v>1166</v>
      </c>
      <c r="U24" s="1030" t="s">
        <v>1166</v>
      </c>
      <c r="V24" s="1030" t="s">
        <v>1166</v>
      </c>
      <c r="W24" s="1030" t="s">
        <v>1166</v>
      </c>
      <c r="X24" s="1030" t="s">
        <v>1166</v>
      </c>
      <c r="Y24" s="1030" t="s">
        <v>1166</v>
      </c>
      <c r="Z24" s="1030" t="s">
        <v>1166</v>
      </c>
      <c r="AA24" s="1030" t="s">
        <v>1166</v>
      </c>
      <c r="AB24" s="1030" t="s">
        <v>1166</v>
      </c>
      <c r="AC24" s="1030" t="s">
        <v>1166</v>
      </c>
      <c r="AD24" s="1030" t="s">
        <v>1166</v>
      </c>
      <c r="AE24" s="1030" t="s">
        <v>1166</v>
      </c>
      <c r="AF24" s="1030" t="s">
        <v>1166</v>
      </c>
      <c r="AG24" s="1030" t="s">
        <v>1166</v>
      </c>
      <c r="AH24" s="1030" t="s">
        <v>1166</v>
      </c>
      <c r="AI24" s="1030" t="s">
        <v>1166</v>
      </c>
      <c r="AJ24" s="1030" t="s">
        <v>1166</v>
      </c>
      <c r="AK24" s="1030" t="s">
        <v>1166</v>
      </c>
      <c r="AL24" s="1030" t="s">
        <v>1166</v>
      </c>
      <c r="AM24" s="1030" t="s">
        <v>1166</v>
      </c>
      <c r="AN24" s="1030" t="s">
        <v>1166</v>
      </c>
      <c r="AO24" s="1030" t="s">
        <v>1166</v>
      </c>
      <c r="AP24" s="1030" t="s">
        <v>1166</v>
      </c>
      <c r="AQ24" s="1030" t="s">
        <v>1166</v>
      </c>
      <c r="AR24" s="1030" t="s">
        <v>1166</v>
      </c>
      <c r="AS24" s="1030" t="s">
        <v>1166</v>
      </c>
    </row>
    <row r="25" spans="1:45" ht="12.75" x14ac:dyDescent="0.2">
      <c r="A25" s="892"/>
      <c r="B25" s="142" t="s">
        <v>172</v>
      </c>
      <c r="C25" s="142" t="s">
        <v>429</v>
      </c>
      <c r="D25" s="146" t="s">
        <v>430</v>
      </c>
      <c r="E25" s="683">
        <v>7853335.870000001</v>
      </c>
      <c r="F25" s="1030" t="s">
        <v>1166</v>
      </c>
      <c r="G25" s="1030" t="s">
        <v>1166</v>
      </c>
      <c r="H25" s="1030" t="s">
        <v>1166</v>
      </c>
      <c r="I25" s="1030" t="s">
        <v>1166</v>
      </c>
      <c r="J25" s="1030" t="s">
        <v>1166</v>
      </c>
      <c r="K25" s="1030" t="s">
        <v>1166</v>
      </c>
      <c r="L25" s="1030" t="s">
        <v>1166</v>
      </c>
      <c r="M25" s="1030" t="s">
        <v>1166</v>
      </c>
      <c r="N25" s="1030" t="s">
        <v>1166</v>
      </c>
      <c r="O25" s="1030" t="s">
        <v>1166</v>
      </c>
      <c r="P25" s="1030" t="s">
        <v>1166</v>
      </c>
      <c r="Q25" s="1030" t="s">
        <v>1166</v>
      </c>
      <c r="R25" s="1030" t="s">
        <v>1166</v>
      </c>
      <c r="S25" s="1030" t="s">
        <v>1166</v>
      </c>
      <c r="T25" s="1030" t="s">
        <v>1166</v>
      </c>
      <c r="U25" s="1030" t="s">
        <v>1166</v>
      </c>
      <c r="V25" s="1030" t="s">
        <v>1166</v>
      </c>
      <c r="W25" s="1030" t="s">
        <v>1166</v>
      </c>
      <c r="X25" s="1030" t="s">
        <v>1166</v>
      </c>
      <c r="Y25" s="1030" t="s">
        <v>1166</v>
      </c>
      <c r="Z25" s="1030" t="s">
        <v>1166</v>
      </c>
      <c r="AA25" s="1030" t="s">
        <v>1166</v>
      </c>
      <c r="AB25" s="1030" t="s">
        <v>1166</v>
      </c>
      <c r="AC25" s="1030" t="s">
        <v>1166</v>
      </c>
      <c r="AD25" s="1030" t="s">
        <v>1166</v>
      </c>
      <c r="AE25" s="1030" t="s">
        <v>1166</v>
      </c>
      <c r="AF25" s="1030" t="s">
        <v>1166</v>
      </c>
      <c r="AG25" s="1030" t="s">
        <v>1166</v>
      </c>
      <c r="AH25" s="1030" t="s">
        <v>1166</v>
      </c>
      <c r="AI25" s="1030" t="s">
        <v>1166</v>
      </c>
      <c r="AJ25" s="1030" t="s">
        <v>1166</v>
      </c>
      <c r="AK25" s="1030" t="s">
        <v>1166</v>
      </c>
      <c r="AL25" s="1030" t="s">
        <v>1166</v>
      </c>
      <c r="AM25" s="1030" t="s">
        <v>1166</v>
      </c>
      <c r="AN25" s="1030" t="s">
        <v>1166</v>
      </c>
      <c r="AO25" s="1030" t="s">
        <v>1166</v>
      </c>
      <c r="AP25" s="1030" t="s">
        <v>1166</v>
      </c>
      <c r="AQ25" s="1030" t="s">
        <v>1166</v>
      </c>
      <c r="AR25" s="1030" t="s">
        <v>1166</v>
      </c>
      <c r="AS25" s="1030" t="s">
        <v>1166</v>
      </c>
    </row>
    <row r="26" spans="1:45" ht="12.75" x14ac:dyDescent="0.2">
      <c r="A26" s="892"/>
      <c r="B26" s="142" t="s">
        <v>172</v>
      </c>
      <c r="C26" s="142" t="s">
        <v>431</v>
      </c>
      <c r="D26" s="146" t="s">
        <v>432</v>
      </c>
      <c r="E26" s="683">
        <v>12886427.99</v>
      </c>
      <c r="F26" s="1030" t="s">
        <v>1166</v>
      </c>
      <c r="G26" s="1030" t="s">
        <v>1166</v>
      </c>
      <c r="H26" s="1030" t="s">
        <v>1166</v>
      </c>
      <c r="I26" s="1030" t="s">
        <v>1166</v>
      </c>
      <c r="J26" s="1030" t="s">
        <v>1166</v>
      </c>
      <c r="K26" s="1030" t="s">
        <v>1166</v>
      </c>
      <c r="L26" s="1030" t="s">
        <v>1166</v>
      </c>
      <c r="M26" s="1030" t="s">
        <v>1166</v>
      </c>
      <c r="N26" s="1030" t="s">
        <v>1166</v>
      </c>
      <c r="O26" s="1030" t="s">
        <v>1166</v>
      </c>
      <c r="P26" s="1030" t="s">
        <v>1166</v>
      </c>
      <c r="Q26" s="1030" t="s">
        <v>1166</v>
      </c>
      <c r="R26" s="1030" t="s">
        <v>1166</v>
      </c>
      <c r="S26" s="1030" t="s">
        <v>1166</v>
      </c>
      <c r="T26" s="1030" t="s">
        <v>1166</v>
      </c>
      <c r="U26" s="1030" t="s">
        <v>1166</v>
      </c>
      <c r="V26" s="1030" t="s">
        <v>1166</v>
      </c>
      <c r="W26" s="1030" t="s">
        <v>1166</v>
      </c>
      <c r="X26" s="1030" t="s">
        <v>1166</v>
      </c>
      <c r="Y26" s="1030" t="s">
        <v>1166</v>
      </c>
      <c r="Z26" s="1030" t="s">
        <v>1166</v>
      </c>
      <c r="AA26" s="1030" t="s">
        <v>1166</v>
      </c>
      <c r="AB26" s="1030" t="s">
        <v>1166</v>
      </c>
      <c r="AC26" s="1030" t="s">
        <v>1166</v>
      </c>
      <c r="AD26" s="1030" t="s">
        <v>1166</v>
      </c>
      <c r="AE26" s="1030" t="s">
        <v>1166</v>
      </c>
      <c r="AF26" s="1030" t="s">
        <v>1166</v>
      </c>
      <c r="AG26" s="1030" t="s">
        <v>1166</v>
      </c>
      <c r="AH26" s="1030" t="s">
        <v>1166</v>
      </c>
      <c r="AI26" s="1030" t="s">
        <v>1166</v>
      </c>
      <c r="AJ26" s="1030" t="s">
        <v>1166</v>
      </c>
      <c r="AK26" s="1030" t="s">
        <v>1166</v>
      </c>
      <c r="AL26" s="1030" t="s">
        <v>1166</v>
      </c>
      <c r="AM26" s="1030" t="s">
        <v>1166</v>
      </c>
      <c r="AN26" s="1030" t="s">
        <v>1166</v>
      </c>
      <c r="AO26" s="1030" t="s">
        <v>1166</v>
      </c>
      <c r="AP26" s="1030" t="s">
        <v>1166</v>
      </c>
      <c r="AQ26" s="1030" t="s">
        <v>1166</v>
      </c>
      <c r="AR26" s="1030" t="s">
        <v>1166</v>
      </c>
      <c r="AS26" s="1030" t="s">
        <v>1166</v>
      </c>
    </row>
    <row r="27" spans="1:45" ht="12.75" x14ac:dyDescent="0.2">
      <c r="A27" s="892"/>
      <c r="B27" s="142" t="s">
        <v>172</v>
      </c>
      <c r="C27" s="142" t="s">
        <v>433</v>
      </c>
      <c r="D27" s="146" t="s">
        <v>434</v>
      </c>
      <c r="E27" s="683">
        <v>18014041.540000003</v>
      </c>
      <c r="F27" s="1030" t="s">
        <v>1166</v>
      </c>
      <c r="G27" s="1030" t="s">
        <v>1166</v>
      </c>
      <c r="H27" s="1030" t="s">
        <v>1166</v>
      </c>
      <c r="I27" s="1030" t="s">
        <v>1166</v>
      </c>
      <c r="J27" s="1030" t="s">
        <v>1166</v>
      </c>
      <c r="K27" s="1030" t="s">
        <v>1166</v>
      </c>
      <c r="L27" s="1030" t="s">
        <v>1166</v>
      </c>
      <c r="M27" s="1030" t="s">
        <v>1166</v>
      </c>
      <c r="N27" s="1030" t="s">
        <v>1166</v>
      </c>
      <c r="O27" s="1030" t="s">
        <v>1166</v>
      </c>
      <c r="P27" s="1030" t="s">
        <v>1166</v>
      </c>
      <c r="Q27" s="1030" t="s">
        <v>1166</v>
      </c>
      <c r="R27" s="1030" t="s">
        <v>1166</v>
      </c>
      <c r="S27" s="1030" t="s">
        <v>1166</v>
      </c>
      <c r="T27" s="1030" t="s">
        <v>1166</v>
      </c>
      <c r="U27" s="1030" t="s">
        <v>1166</v>
      </c>
      <c r="V27" s="1030" t="s">
        <v>1166</v>
      </c>
      <c r="W27" s="1030" t="s">
        <v>1166</v>
      </c>
      <c r="X27" s="1030" t="s">
        <v>1166</v>
      </c>
      <c r="Y27" s="1030" t="s">
        <v>1166</v>
      </c>
      <c r="Z27" s="1030" t="s">
        <v>1166</v>
      </c>
      <c r="AA27" s="1030" t="s">
        <v>1166</v>
      </c>
      <c r="AB27" s="1030" t="s">
        <v>1166</v>
      </c>
      <c r="AC27" s="1030" t="s">
        <v>1166</v>
      </c>
      <c r="AD27" s="1030" t="s">
        <v>1166</v>
      </c>
      <c r="AE27" s="1030" t="s">
        <v>1166</v>
      </c>
      <c r="AF27" s="1030" t="s">
        <v>1166</v>
      </c>
      <c r="AG27" s="1030" t="s">
        <v>1166</v>
      </c>
      <c r="AH27" s="1030" t="s">
        <v>1166</v>
      </c>
      <c r="AI27" s="1030" t="s">
        <v>1166</v>
      </c>
      <c r="AJ27" s="1030" t="s">
        <v>1166</v>
      </c>
      <c r="AK27" s="1030" t="s">
        <v>1166</v>
      </c>
      <c r="AL27" s="1030" t="s">
        <v>1166</v>
      </c>
      <c r="AM27" s="1030" t="s">
        <v>1166</v>
      </c>
      <c r="AN27" s="1030" t="s">
        <v>1166</v>
      </c>
      <c r="AO27" s="1030" t="s">
        <v>1166</v>
      </c>
      <c r="AP27" s="1030" t="s">
        <v>1166</v>
      </c>
      <c r="AQ27" s="1030" t="s">
        <v>1166</v>
      </c>
      <c r="AR27" s="1030" t="s">
        <v>1166</v>
      </c>
      <c r="AS27" s="1030" t="s">
        <v>1166</v>
      </c>
    </row>
    <row r="28" spans="1:45" ht="26.25" customHeight="1" x14ac:dyDescent="0.2">
      <c r="A28" s="892"/>
      <c r="B28" s="93" t="s">
        <v>172</v>
      </c>
      <c r="C28" s="93" t="s">
        <v>435</v>
      </c>
      <c r="D28" s="94" t="s">
        <v>436</v>
      </c>
      <c r="E28" s="683">
        <v>1500589835.0235302</v>
      </c>
      <c r="F28" s="1029" t="s">
        <v>1166</v>
      </c>
      <c r="G28" s="1029" t="s">
        <v>1166</v>
      </c>
      <c r="H28" s="1029" t="s">
        <v>1166</v>
      </c>
      <c r="I28" s="1029" t="s">
        <v>1166</v>
      </c>
      <c r="J28" s="1029" t="s">
        <v>1166</v>
      </c>
      <c r="K28" s="1029" t="s">
        <v>1166</v>
      </c>
      <c r="L28" s="1029" t="s">
        <v>1166</v>
      </c>
      <c r="M28" s="1029" t="s">
        <v>1166</v>
      </c>
      <c r="N28" s="1029" t="s">
        <v>1166</v>
      </c>
      <c r="O28" s="1029" t="s">
        <v>1166</v>
      </c>
      <c r="P28" s="1029" t="s">
        <v>1166</v>
      </c>
      <c r="Q28" s="1029" t="s">
        <v>1166</v>
      </c>
      <c r="R28" s="1029" t="s">
        <v>1166</v>
      </c>
      <c r="S28" s="1029" t="s">
        <v>1166</v>
      </c>
      <c r="T28" s="1029" t="s">
        <v>1166</v>
      </c>
      <c r="U28" s="1029" t="s">
        <v>1166</v>
      </c>
      <c r="V28" s="1029" t="s">
        <v>1166</v>
      </c>
      <c r="W28" s="1029" t="s">
        <v>1166</v>
      </c>
      <c r="X28" s="1029" t="s">
        <v>1166</v>
      </c>
      <c r="Y28" s="1029" t="s">
        <v>1166</v>
      </c>
      <c r="Z28" s="1029" t="s">
        <v>1166</v>
      </c>
      <c r="AA28" s="1029" t="s">
        <v>1166</v>
      </c>
      <c r="AB28" s="1029" t="s">
        <v>1166</v>
      </c>
      <c r="AC28" s="1029" t="s">
        <v>1166</v>
      </c>
      <c r="AD28" s="1029" t="s">
        <v>1166</v>
      </c>
      <c r="AE28" s="1029" t="s">
        <v>1166</v>
      </c>
      <c r="AF28" s="1029" t="s">
        <v>1166</v>
      </c>
      <c r="AG28" s="1029" t="s">
        <v>1166</v>
      </c>
      <c r="AH28" s="1029" t="s">
        <v>1166</v>
      </c>
      <c r="AI28" s="1029" t="s">
        <v>1166</v>
      </c>
      <c r="AJ28" s="1029" t="s">
        <v>1166</v>
      </c>
      <c r="AK28" s="1029" t="s">
        <v>1166</v>
      </c>
      <c r="AL28" s="1029" t="s">
        <v>1166</v>
      </c>
      <c r="AM28" s="1029" t="s">
        <v>1166</v>
      </c>
      <c r="AN28" s="1029" t="s">
        <v>1166</v>
      </c>
      <c r="AO28" s="1029" t="s">
        <v>1166</v>
      </c>
      <c r="AP28" s="1029" t="s">
        <v>1166</v>
      </c>
      <c r="AQ28" s="1029" t="s">
        <v>1166</v>
      </c>
      <c r="AR28" s="1029" t="s">
        <v>1166</v>
      </c>
      <c r="AS28" s="1029" t="s">
        <v>1166</v>
      </c>
    </row>
    <row r="29" spans="1:45" ht="12.75" x14ac:dyDescent="0.2">
      <c r="A29" s="892"/>
      <c r="B29" s="142" t="s">
        <v>172</v>
      </c>
      <c r="C29" s="142" t="s">
        <v>437</v>
      </c>
      <c r="D29" s="146" t="s">
        <v>438</v>
      </c>
      <c r="E29" s="683">
        <v>900569611.87353027</v>
      </c>
      <c r="F29" s="1030" t="s">
        <v>1166</v>
      </c>
      <c r="G29" s="1030" t="s">
        <v>1166</v>
      </c>
      <c r="H29" s="1030" t="s">
        <v>1166</v>
      </c>
      <c r="I29" s="1030" t="s">
        <v>1166</v>
      </c>
      <c r="J29" s="1030" t="s">
        <v>1166</v>
      </c>
      <c r="K29" s="1030" t="s">
        <v>1166</v>
      </c>
      <c r="L29" s="1030" t="s">
        <v>1166</v>
      </c>
      <c r="M29" s="1030" t="s">
        <v>1166</v>
      </c>
      <c r="N29" s="1030" t="s">
        <v>1166</v>
      </c>
      <c r="O29" s="1030" t="s">
        <v>1166</v>
      </c>
      <c r="P29" s="1030" t="s">
        <v>1166</v>
      </c>
      <c r="Q29" s="1030" t="s">
        <v>1166</v>
      </c>
      <c r="R29" s="1030" t="s">
        <v>1166</v>
      </c>
      <c r="S29" s="1030" t="s">
        <v>1166</v>
      </c>
      <c r="T29" s="1030" t="s">
        <v>1166</v>
      </c>
      <c r="U29" s="1030" t="s">
        <v>1166</v>
      </c>
      <c r="V29" s="1030" t="s">
        <v>1166</v>
      </c>
      <c r="W29" s="1030" t="s">
        <v>1166</v>
      </c>
      <c r="X29" s="1030" t="s">
        <v>1166</v>
      </c>
      <c r="Y29" s="1030" t="s">
        <v>1166</v>
      </c>
      <c r="Z29" s="1030" t="s">
        <v>1166</v>
      </c>
      <c r="AA29" s="1030" t="s">
        <v>1166</v>
      </c>
      <c r="AB29" s="1030" t="s">
        <v>1166</v>
      </c>
      <c r="AC29" s="1030" t="s">
        <v>1166</v>
      </c>
      <c r="AD29" s="1030" t="s">
        <v>1166</v>
      </c>
      <c r="AE29" s="1030" t="s">
        <v>1166</v>
      </c>
      <c r="AF29" s="1030" t="s">
        <v>1166</v>
      </c>
      <c r="AG29" s="1030" t="s">
        <v>1166</v>
      </c>
      <c r="AH29" s="1030" t="s">
        <v>1166</v>
      </c>
      <c r="AI29" s="1030" t="s">
        <v>1166</v>
      </c>
      <c r="AJ29" s="1030" t="s">
        <v>1166</v>
      </c>
      <c r="AK29" s="1030" t="s">
        <v>1166</v>
      </c>
      <c r="AL29" s="1030" t="s">
        <v>1166</v>
      </c>
      <c r="AM29" s="1030" t="s">
        <v>1166</v>
      </c>
      <c r="AN29" s="1030" t="s">
        <v>1166</v>
      </c>
      <c r="AO29" s="1030" t="s">
        <v>1166</v>
      </c>
      <c r="AP29" s="1030" t="s">
        <v>1166</v>
      </c>
      <c r="AQ29" s="1030" t="s">
        <v>1166</v>
      </c>
      <c r="AR29" s="1030" t="s">
        <v>1166</v>
      </c>
      <c r="AS29" s="1030" t="s">
        <v>1166</v>
      </c>
    </row>
    <row r="30" spans="1:45" ht="12.75" x14ac:dyDescent="0.2">
      <c r="A30" s="892"/>
      <c r="B30" s="142" t="s">
        <v>172</v>
      </c>
      <c r="C30" s="142" t="s">
        <v>439</v>
      </c>
      <c r="D30" s="146" t="s">
        <v>440</v>
      </c>
      <c r="E30" s="683">
        <v>21998050.23</v>
      </c>
      <c r="F30" s="1030" t="s">
        <v>1166</v>
      </c>
      <c r="G30" s="1030" t="s">
        <v>1166</v>
      </c>
      <c r="H30" s="1030" t="s">
        <v>1166</v>
      </c>
      <c r="I30" s="1030" t="s">
        <v>1166</v>
      </c>
      <c r="J30" s="1030" t="s">
        <v>1166</v>
      </c>
      <c r="K30" s="1030" t="s">
        <v>1166</v>
      </c>
      <c r="L30" s="1030" t="s">
        <v>1166</v>
      </c>
      <c r="M30" s="1030" t="s">
        <v>1166</v>
      </c>
      <c r="N30" s="1030" t="s">
        <v>1166</v>
      </c>
      <c r="O30" s="1030" t="s">
        <v>1166</v>
      </c>
      <c r="P30" s="1030" t="s">
        <v>1166</v>
      </c>
      <c r="Q30" s="1030" t="s">
        <v>1166</v>
      </c>
      <c r="R30" s="1030" t="s">
        <v>1166</v>
      </c>
      <c r="S30" s="1030" t="s">
        <v>1166</v>
      </c>
      <c r="T30" s="1030" t="s">
        <v>1166</v>
      </c>
      <c r="U30" s="1030" t="s">
        <v>1166</v>
      </c>
      <c r="V30" s="1030" t="s">
        <v>1166</v>
      </c>
      <c r="W30" s="1030" t="s">
        <v>1166</v>
      </c>
      <c r="X30" s="1030" t="s">
        <v>1166</v>
      </c>
      <c r="Y30" s="1030" t="s">
        <v>1166</v>
      </c>
      <c r="Z30" s="1030" t="s">
        <v>1166</v>
      </c>
      <c r="AA30" s="1030" t="s">
        <v>1166</v>
      </c>
      <c r="AB30" s="1030" t="s">
        <v>1166</v>
      </c>
      <c r="AC30" s="1030" t="s">
        <v>1166</v>
      </c>
      <c r="AD30" s="1030" t="s">
        <v>1166</v>
      </c>
      <c r="AE30" s="1030" t="s">
        <v>1166</v>
      </c>
      <c r="AF30" s="1030" t="s">
        <v>1166</v>
      </c>
      <c r="AG30" s="1030" t="s">
        <v>1166</v>
      </c>
      <c r="AH30" s="1030" t="s">
        <v>1166</v>
      </c>
      <c r="AI30" s="1030" t="s">
        <v>1166</v>
      </c>
      <c r="AJ30" s="1030" t="s">
        <v>1166</v>
      </c>
      <c r="AK30" s="1030" t="s">
        <v>1166</v>
      </c>
      <c r="AL30" s="1030" t="s">
        <v>1166</v>
      </c>
      <c r="AM30" s="1030" t="s">
        <v>1166</v>
      </c>
      <c r="AN30" s="1030" t="s">
        <v>1166</v>
      </c>
      <c r="AO30" s="1030" t="s">
        <v>1166</v>
      </c>
      <c r="AP30" s="1030" t="s">
        <v>1166</v>
      </c>
      <c r="AQ30" s="1030" t="s">
        <v>1166</v>
      </c>
      <c r="AR30" s="1030" t="s">
        <v>1166</v>
      </c>
      <c r="AS30" s="1030" t="s">
        <v>1166</v>
      </c>
    </row>
    <row r="31" spans="1:45" ht="12.75" x14ac:dyDescent="0.2">
      <c r="A31" s="892"/>
      <c r="B31" s="142" t="s">
        <v>172</v>
      </c>
      <c r="C31" s="142" t="s">
        <v>441</v>
      </c>
      <c r="D31" s="146" t="s">
        <v>442</v>
      </c>
      <c r="E31" s="683">
        <v>578022172.91999996</v>
      </c>
      <c r="F31" s="1030" t="s">
        <v>1166</v>
      </c>
      <c r="G31" s="1030" t="s">
        <v>1166</v>
      </c>
      <c r="H31" s="1030" t="s">
        <v>1166</v>
      </c>
      <c r="I31" s="1030" t="s">
        <v>1166</v>
      </c>
      <c r="J31" s="1030" t="s">
        <v>1166</v>
      </c>
      <c r="K31" s="1030" t="s">
        <v>1166</v>
      </c>
      <c r="L31" s="1030" t="s">
        <v>1166</v>
      </c>
      <c r="M31" s="1030" t="s">
        <v>1166</v>
      </c>
      <c r="N31" s="1030" t="s">
        <v>1166</v>
      </c>
      <c r="O31" s="1030" t="s">
        <v>1166</v>
      </c>
      <c r="P31" s="1030" t="s">
        <v>1166</v>
      </c>
      <c r="Q31" s="1030" t="s">
        <v>1166</v>
      </c>
      <c r="R31" s="1030" t="s">
        <v>1166</v>
      </c>
      <c r="S31" s="1030" t="s">
        <v>1166</v>
      </c>
      <c r="T31" s="1030" t="s">
        <v>1166</v>
      </c>
      <c r="U31" s="1030" t="s">
        <v>1166</v>
      </c>
      <c r="V31" s="1030" t="s">
        <v>1166</v>
      </c>
      <c r="W31" s="1030" t="s">
        <v>1166</v>
      </c>
      <c r="X31" s="1030" t="s">
        <v>1166</v>
      </c>
      <c r="Y31" s="1030" t="s">
        <v>1166</v>
      </c>
      <c r="Z31" s="1030" t="s">
        <v>1166</v>
      </c>
      <c r="AA31" s="1030" t="s">
        <v>1166</v>
      </c>
      <c r="AB31" s="1030" t="s">
        <v>1166</v>
      </c>
      <c r="AC31" s="1030" t="s">
        <v>1166</v>
      </c>
      <c r="AD31" s="1030" t="s">
        <v>1166</v>
      </c>
      <c r="AE31" s="1030" t="s">
        <v>1166</v>
      </c>
      <c r="AF31" s="1030" t="s">
        <v>1166</v>
      </c>
      <c r="AG31" s="1030" t="s">
        <v>1166</v>
      </c>
      <c r="AH31" s="1030" t="s">
        <v>1166</v>
      </c>
      <c r="AI31" s="1030" t="s">
        <v>1166</v>
      </c>
      <c r="AJ31" s="1030" t="s">
        <v>1166</v>
      </c>
      <c r="AK31" s="1030" t="s">
        <v>1166</v>
      </c>
      <c r="AL31" s="1030" t="s">
        <v>1166</v>
      </c>
      <c r="AM31" s="1030" t="s">
        <v>1166</v>
      </c>
      <c r="AN31" s="1030" t="s">
        <v>1166</v>
      </c>
      <c r="AO31" s="1030" t="s">
        <v>1166</v>
      </c>
      <c r="AP31" s="1030" t="s">
        <v>1166</v>
      </c>
      <c r="AQ31" s="1030" t="s">
        <v>1166</v>
      </c>
      <c r="AR31" s="1030" t="s">
        <v>1166</v>
      </c>
      <c r="AS31" s="1030" t="s">
        <v>1166</v>
      </c>
    </row>
    <row r="32" spans="1:45" ht="12.75" x14ac:dyDescent="0.2">
      <c r="A32" s="892"/>
      <c r="B32" s="142" t="s">
        <v>172</v>
      </c>
      <c r="C32" s="142" t="s">
        <v>443</v>
      </c>
      <c r="D32" s="147" t="s">
        <v>444</v>
      </c>
      <c r="E32" s="683">
        <v>0</v>
      </c>
      <c r="F32" s="1030" t="s">
        <v>1166</v>
      </c>
      <c r="G32" s="1030" t="s">
        <v>1166</v>
      </c>
      <c r="H32" s="1030" t="s">
        <v>1166</v>
      </c>
      <c r="I32" s="1030" t="s">
        <v>1166</v>
      </c>
      <c r="J32" s="1030" t="s">
        <v>1166</v>
      </c>
      <c r="K32" s="1030" t="s">
        <v>1166</v>
      </c>
      <c r="L32" s="1030" t="s">
        <v>1166</v>
      </c>
      <c r="M32" s="1030" t="s">
        <v>1166</v>
      </c>
      <c r="N32" s="1030" t="s">
        <v>1166</v>
      </c>
      <c r="O32" s="1030" t="s">
        <v>1166</v>
      </c>
      <c r="P32" s="1030" t="s">
        <v>1166</v>
      </c>
      <c r="Q32" s="1030" t="s">
        <v>1166</v>
      </c>
      <c r="R32" s="1030" t="s">
        <v>1166</v>
      </c>
      <c r="S32" s="1030" t="s">
        <v>1166</v>
      </c>
      <c r="T32" s="1030" t="s">
        <v>1166</v>
      </c>
      <c r="U32" s="1030" t="s">
        <v>1166</v>
      </c>
      <c r="V32" s="1030" t="s">
        <v>1166</v>
      </c>
      <c r="W32" s="1030" t="s">
        <v>1166</v>
      </c>
      <c r="X32" s="1030" t="s">
        <v>1166</v>
      </c>
      <c r="Y32" s="1030" t="s">
        <v>1166</v>
      </c>
      <c r="Z32" s="1030" t="s">
        <v>1166</v>
      </c>
      <c r="AA32" s="1030" t="s">
        <v>1166</v>
      </c>
      <c r="AB32" s="1030" t="s">
        <v>1166</v>
      </c>
      <c r="AC32" s="1030" t="s">
        <v>1166</v>
      </c>
      <c r="AD32" s="1030" t="s">
        <v>1166</v>
      </c>
      <c r="AE32" s="1030" t="s">
        <v>1166</v>
      </c>
      <c r="AF32" s="1030" t="s">
        <v>1166</v>
      </c>
      <c r="AG32" s="1030" t="s">
        <v>1166</v>
      </c>
      <c r="AH32" s="1030" t="s">
        <v>1166</v>
      </c>
      <c r="AI32" s="1030" t="s">
        <v>1166</v>
      </c>
      <c r="AJ32" s="1030" t="s">
        <v>1166</v>
      </c>
      <c r="AK32" s="1030" t="s">
        <v>1166</v>
      </c>
      <c r="AL32" s="1030" t="s">
        <v>1166</v>
      </c>
      <c r="AM32" s="1030" t="s">
        <v>1166</v>
      </c>
      <c r="AN32" s="1030" t="s">
        <v>1166</v>
      </c>
      <c r="AO32" s="1030" t="s">
        <v>1166</v>
      </c>
      <c r="AP32" s="1030" t="s">
        <v>1166</v>
      </c>
      <c r="AQ32" s="1030" t="s">
        <v>1166</v>
      </c>
      <c r="AR32" s="1030" t="s">
        <v>1166</v>
      </c>
      <c r="AS32" s="1030" t="s">
        <v>1166</v>
      </c>
    </row>
    <row r="33" spans="1:45" ht="39" customHeight="1" x14ac:dyDescent="0.2">
      <c r="A33" s="892"/>
      <c r="B33" s="93" t="s">
        <v>172</v>
      </c>
      <c r="C33" s="93" t="s">
        <v>445</v>
      </c>
      <c r="D33" s="94" t="s">
        <v>446</v>
      </c>
      <c r="E33" s="683">
        <v>1257937842.1800001</v>
      </c>
      <c r="F33" s="1029" t="s">
        <v>1166</v>
      </c>
      <c r="G33" s="1029" t="s">
        <v>1166</v>
      </c>
      <c r="H33" s="1029" t="s">
        <v>1166</v>
      </c>
      <c r="I33" s="1029" t="s">
        <v>1166</v>
      </c>
      <c r="J33" s="1029" t="s">
        <v>1166</v>
      </c>
      <c r="K33" s="1029" t="s">
        <v>1166</v>
      </c>
      <c r="L33" s="1029" t="s">
        <v>1166</v>
      </c>
      <c r="M33" s="1029" t="s">
        <v>1166</v>
      </c>
      <c r="N33" s="1029" t="s">
        <v>1166</v>
      </c>
      <c r="O33" s="1029" t="s">
        <v>1166</v>
      </c>
      <c r="P33" s="1029" t="s">
        <v>1166</v>
      </c>
      <c r="Q33" s="1029" t="s">
        <v>1166</v>
      </c>
      <c r="R33" s="1029" t="s">
        <v>1166</v>
      </c>
      <c r="S33" s="1029" t="s">
        <v>1166</v>
      </c>
      <c r="T33" s="1029" t="s">
        <v>1166</v>
      </c>
      <c r="U33" s="1029" t="s">
        <v>1166</v>
      </c>
      <c r="V33" s="1029" t="s">
        <v>1166</v>
      </c>
      <c r="W33" s="1029" t="s">
        <v>1166</v>
      </c>
      <c r="X33" s="1029" t="s">
        <v>1166</v>
      </c>
      <c r="Y33" s="1029" t="s">
        <v>1166</v>
      </c>
      <c r="Z33" s="1029" t="s">
        <v>1166</v>
      </c>
      <c r="AA33" s="1029" t="s">
        <v>1166</v>
      </c>
      <c r="AB33" s="1029" t="s">
        <v>1166</v>
      </c>
      <c r="AC33" s="1029" t="s">
        <v>1166</v>
      </c>
      <c r="AD33" s="1029" t="s">
        <v>1166</v>
      </c>
      <c r="AE33" s="1029" t="s">
        <v>1166</v>
      </c>
      <c r="AF33" s="1029" t="s">
        <v>1166</v>
      </c>
      <c r="AG33" s="1029" t="s">
        <v>1166</v>
      </c>
      <c r="AH33" s="1029" t="s">
        <v>1166</v>
      </c>
      <c r="AI33" s="1029" t="s">
        <v>1166</v>
      </c>
      <c r="AJ33" s="1029" t="s">
        <v>1166</v>
      </c>
      <c r="AK33" s="1029" t="s">
        <v>1166</v>
      </c>
      <c r="AL33" s="1029" t="s">
        <v>1166</v>
      </c>
      <c r="AM33" s="1029" t="s">
        <v>1166</v>
      </c>
      <c r="AN33" s="1029" t="s">
        <v>1166</v>
      </c>
      <c r="AO33" s="1029" t="s">
        <v>1166</v>
      </c>
      <c r="AP33" s="1029" t="s">
        <v>1166</v>
      </c>
      <c r="AQ33" s="1029" t="s">
        <v>1166</v>
      </c>
      <c r="AR33" s="1029" t="s">
        <v>1166</v>
      </c>
      <c r="AS33" s="1029" t="s">
        <v>1166</v>
      </c>
    </row>
    <row r="34" spans="1:45" ht="12.75" x14ac:dyDescent="0.2">
      <c r="A34" s="892"/>
      <c r="B34" s="142" t="s">
        <v>172</v>
      </c>
      <c r="C34" s="142" t="s">
        <v>447</v>
      </c>
      <c r="D34" s="146" t="s">
        <v>448</v>
      </c>
      <c r="E34" s="683">
        <v>1257385496.1800001</v>
      </c>
      <c r="F34" s="1030" t="s">
        <v>1166</v>
      </c>
      <c r="G34" s="1030" t="s">
        <v>1166</v>
      </c>
      <c r="H34" s="1030" t="s">
        <v>1166</v>
      </c>
      <c r="I34" s="1030" t="s">
        <v>1166</v>
      </c>
      <c r="J34" s="1030" t="s">
        <v>1166</v>
      </c>
      <c r="K34" s="1030" t="s">
        <v>1166</v>
      </c>
      <c r="L34" s="1030" t="s">
        <v>1166</v>
      </c>
      <c r="M34" s="1030" t="s">
        <v>1166</v>
      </c>
      <c r="N34" s="1030" t="s">
        <v>1166</v>
      </c>
      <c r="O34" s="1030" t="s">
        <v>1166</v>
      </c>
      <c r="P34" s="1030" t="s">
        <v>1166</v>
      </c>
      <c r="Q34" s="1030" t="s">
        <v>1166</v>
      </c>
      <c r="R34" s="1030" t="s">
        <v>1166</v>
      </c>
      <c r="S34" s="1030" t="s">
        <v>1166</v>
      </c>
      <c r="T34" s="1030" t="s">
        <v>1166</v>
      </c>
      <c r="U34" s="1030" t="s">
        <v>1166</v>
      </c>
      <c r="V34" s="1030" t="s">
        <v>1166</v>
      </c>
      <c r="W34" s="1030" t="s">
        <v>1166</v>
      </c>
      <c r="X34" s="1030" t="s">
        <v>1166</v>
      </c>
      <c r="Y34" s="1030" t="s">
        <v>1166</v>
      </c>
      <c r="Z34" s="1030" t="s">
        <v>1166</v>
      </c>
      <c r="AA34" s="1030" t="s">
        <v>1166</v>
      </c>
      <c r="AB34" s="1030" t="s">
        <v>1166</v>
      </c>
      <c r="AC34" s="1030" t="s">
        <v>1166</v>
      </c>
      <c r="AD34" s="1030" t="s">
        <v>1166</v>
      </c>
      <c r="AE34" s="1030" t="s">
        <v>1166</v>
      </c>
      <c r="AF34" s="1030" t="s">
        <v>1166</v>
      </c>
      <c r="AG34" s="1030" t="s">
        <v>1166</v>
      </c>
      <c r="AH34" s="1030" t="s">
        <v>1166</v>
      </c>
      <c r="AI34" s="1030" t="s">
        <v>1166</v>
      </c>
      <c r="AJ34" s="1030" t="s">
        <v>1166</v>
      </c>
      <c r="AK34" s="1030" t="s">
        <v>1166</v>
      </c>
      <c r="AL34" s="1030" t="s">
        <v>1166</v>
      </c>
      <c r="AM34" s="1030" t="s">
        <v>1166</v>
      </c>
      <c r="AN34" s="1030" t="s">
        <v>1166</v>
      </c>
      <c r="AO34" s="1030" t="s">
        <v>1166</v>
      </c>
      <c r="AP34" s="1030" t="s">
        <v>1166</v>
      </c>
      <c r="AQ34" s="1030" t="s">
        <v>1166</v>
      </c>
      <c r="AR34" s="1030" t="s">
        <v>1166</v>
      </c>
      <c r="AS34" s="1030" t="s">
        <v>1166</v>
      </c>
    </row>
    <row r="35" spans="1:45" ht="28.5" customHeight="1" x14ac:dyDescent="0.2">
      <c r="A35" s="892"/>
      <c r="B35" s="142" t="s">
        <v>172</v>
      </c>
      <c r="C35" s="142" t="s">
        <v>449</v>
      </c>
      <c r="D35" s="146" t="s">
        <v>450</v>
      </c>
      <c r="E35" s="683">
        <v>552346</v>
      </c>
      <c r="F35" s="1030" t="s">
        <v>1166</v>
      </c>
      <c r="G35" s="1030" t="s">
        <v>1166</v>
      </c>
      <c r="H35" s="1030" t="s">
        <v>1166</v>
      </c>
      <c r="I35" s="1030" t="s">
        <v>1166</v>
      </c>
      <c r="J35" s="1030" t="s">
        <v>1166</v>
      </c>
      <c r="K35" s="1030" t="s">
        <v>1166</v>
      </c>
      <c r="L35" s="1030" t="s">
        <v>1166</v>
      </c>
      <c r="M35" s="1030" t="s">
        <v>1166</v>
      </c>
      <c r="N35" s="1030" t="s">
        <v>1166</v>
      </c>
      <c r="O35" s="1030" t="s">
        <v>1166</v>
      </c>
      <c r="P35" s="1030" t="s">
        <v>1166</v>
      </c>
      <c r="Q35" s="1030" t="s">
        <v>1166</v>
      </c>
      <c r="R35" s="1030" t="s">
        <v>1166</v>
      </c>
      <c r="S35" s="1030" t="s">
        <v>1166</v>
      </c>
      <c r="T35" s="1030" t="s">
        <v>1166</v>
      </c>
      <c r="U35" s="1030" t="s">
        <v>1166</v>
      </c>
      <c r="V35" s="1030" t="s">
        <v>1166</v>
      </c>
      <c r="W35" s="1030" t="s">
        <v>1166</v>
      </c>
      <c r="X35" s="1030" t="s">
        <v>1166</v>
      </c>
      <c r="Y35" s="1030" t="s">
        <v>1166</v>
      </c>
      <c r="Z35" s="1030" t="s">
        <v>1166</v>
      </c>
      <c r="AA35" s="1030" t="s">
        <v>1166</v>
      </c>
      <c r="AB35" s="1030" t="s">
        <v>1166</v>
      </c>
      <c r="AC35" s="1030" t="s">
        <v>1166</v>
      </c>
      <c r="AD35" s="1030" t="s">
        <v>1166</v>
      </c>
      <c r="AE35" s="1030" t="s">
        <v>1166</v>
      </c>
      <c r="AF35" s="1030" t="s">
        <v>1166</v>
      </c>
      <c r="AG35" s="1030" t="s">
        <v>1166</v>
      </c>
      <c r="AH35" s="1030" t="s">
        <v>1166</v>
      </c>
      <c r="AI35" s="1030" t="s">
        <v>1166</v>
      </c>
      <c r="AJ35" s="1030" t="s">
        <v>1166</v>
      </c>
      <c r="AK35" s="1030" t="s">
        <v>1166</v>
      </c>
      <c r="AL35" s="1030" t="s">
        <v>1166</v>
      </c>
      <c r="AM35" s="1030" t="s">
        <v>1166</v>
      </c>
      <c r="AN35" s="1030" t="s">
        <v>1166</v>
      </c>
      <c r="AO35" s="1030" t="s">
        <v>1166</v>
      </c>
      <c r="AP35" s="1030" t="s">
        <v>1166</v>
      </c>
      <c r="AQ35" s="1030" t="s">
        <v>1166</v>
      </c>
      <c r="AR35" s="1030" t="s">
        <v>1166</v>
      </c>
      <c r="AS35" s="1030" t="s">
        <v>1166</v>
      </c>
    </row>
    <row r="36" spans="1:45" ht="21.75" customHeight="1" x14ac:dyDescent="0.2">
      <c r="A36" s="893"/>
      <c r="B36" s="142" t="s">
        <v>172</v>
      </c>
      <c r="C36" s="142" t="s">
        <v>451</v>
      </c>
      <c r="D36" s="1034" t="s">
        <v>452</v>
      </c>
      <c r="E36" s="1439">
        <v>1469155047.4156022</v>
      </c>
      <c r="F36" s="1031" t="s">
        <v>1166</v>
      </c>
      <c r="G36" s="1030" t="s">
        <v>1166</v>
      </c>
      <c r="H36" s="1030" t="s">
        <v>1166</v>
      </c>
      <c r="I36" s="1030" t="s">
        <v>1166</v>
      </c>
      <c r="J36" s="1030" t="s">
        <v>1166</v>
      </c>
      <c r="K36" s="1030" t="s">
        <v>1166</v>
      </c>
      <c r="L36" s="1030" t="s">
        <v>1166</v>
      </c>
      <c r="M36" s="1030" t="s">
        <v>1166</v>
      </c>
      <c r="N36" s="1030" t="s">
        <v>1166</v>
      </c>
      <c r="O36" s="1030" t="s">
        <v>1166</v>
      </c>
      <c r="P36" s="1030" t="s">
        <v>1166</v>
      </c>
      <c r="Q36" s="1030" t="s">
        <v>1166</v>
      </c>
      <c r="R36" s="1030" t="s">
        <v>1166</v>
      </c>
      <c r="S36" s="1030" t="s">
        <v>1166</v>
      </c>
      <c r="T36" s="1030" t="s">
        <v>1166</v>
      </c>
      <c r="U36" s="1030" t="s">
        <v>1166</v>
      </c>
      <c r="V36" s="1030" t="s">
        <v>1166</v>
      </c>
      <c r="W36" s="1030" t="s">
        <v>1166</v>
      </c>
      <c r="X36" s="1030" t="s">
        <v>1166</v>
      </c>
      <c r="Y36" s="1030" t="s">
        <v>1166</v>
      </c>
      <c r="Z36" s="1030" t="s">
        <v>1166</v>
      </c>
      <c r="AA36" s="1030" t="s">
        <v>1166</v>
      </c>
      <c r="AB36" s="1030" t="s">
        <v>1166</v>
      </c>
      <c r="AC36" s="1030" t="s">
        <v>1166</v>
      </c>
      <c r="AD36" s="1030" t="s">
        <v>1166</v>
      </c>
      <c r="AE36" s="1030" t="s">
        <v>1166</v>
      </c>
      <c r="AF36" s="1030" t="s">
        <v>1166</v>
      </c>
      <c r="AG36" s="1030" t="s">
        <v>1166</v>
      </c>
      <c r="AH36" s="1030" t="s">
        <v>1166</v>
      </c>
      <c r="AI36" s="1030" t="s">
        <v>1166</v>
      </c>
      <c r="AJ36" s="1030" t="s">
        <v>1166</v>
      </c>
      <c r="AK36" s="1030" t="s">
        <v>1166</v>
      </c>
      <c r="AL36" s="1030" t="s">
        <v>1166</v>
      </c>
      <c r="AM36" s="1030" t="s">
        <v>1166</v>
      </c>
      <c r="AN36" s="1030" t="s">
        <v>1166</v>
      </c>
      <c r="AO36" s="1030" t="s">
        <v>1166</v>
      </c>
      <c r="AP36" s="1030" t="s">
        <v>1166</v>
      </c>
      <c r="AQ36" s="1030" t="s">
        <v>1166</v>
      </c>
      <c r="AR36" s="1030" t="s">
        <v>1166</v>
      </c>
      <c r="AS36" s="1030" t="s">
        <v>1166</v>
      </c>
    </row>
    <row r="37" spans="1:45" s="95" customFormat="1" x14ac:dyDescent="0.25">
      <c r="A37" s="2" t="s">
        <v>376</v>
      </c>
      <c r="B37" s="2"/>
      <c r="C37" s="2"/>
      <c r="G37" s="2"/>
      <c r="I37" s="586"/>
      <c r="J37" s="586"/>
    </row>
    <row r="38" spans="1:45" s="95" customFormat="1" ht="15" customHeight="1" x14ac:dyDescent="0.25">
      <c r="A38" s="900" t="s">
        <v>453</v>
      </c>
      <c r="B38" s="900"/>
      <c r="C38" s="900"/>
      <c r="D38" s="900"/>
      <c r="E38" s="900"/>
      <c r="F38" s="900"/>
      <c r="G38" s="2"/>
      <c r="I38" s="586"/>
      <c r="J38" s="586"/>
    </row>
    <row r="39" spans="1:45" s="95" customFormat="1" ht="15" customHeight="1" x14ac:dyDescent="0.25">
      <c r="A39" s="900"/>
      <c r="B39" s="900"/>
      <c r="C39" s="900"/>
      <c r="D39" s="900"/>
      <c r="E39" s="900"/>
      <c r="F39" s="900"/>
      <c r="G39" s="2"/>
      <c r="I39" s="586"/>
      <c r="J39" s="586"/>
    </row>
    <row r="40" spans="1:45" s="95" customFormat="1" x14ac:dyDescent="0.25">
      <c r="A40" s="900"/>
      <c r="B40" s="900"/>
      <c r="C40" s="900"/>
      <c r="D40" s="900"/>
      <c r="E40" s="900"/>
      <c r="F40" s="900"/>
      <c r="G40" s="2"/>
      <c r="I40" s="586"/>
      <c r="J40" s="586"/>
    </row>
    <row r="41" spans="1:45" s="95" customFormat="1" x14ac:dyDescent="0.25">
      <c r="A41" s="886" t="s">
        <v>454</v>
      </c>
      <c r="B41" s="886"/>
      <c r="C41" s="886"/>
      <c r="D41" s="886"/>
      <c r="E41" s="886"/>
      <c r="F41" s="886"/>
      <c r="G41" s="2"/>
      <c r="I41" s="586"/>
      <c r="J41" s="586"/>
    </row>
    <row r="42" spans="1:45" s="95" customFormat="1" ht="21" customHeight="1" x14ac:dyDescent="0.25">
      <c r="A42" s="887" t="s">
        <v>455</v>
      </c>
      <c r="B42" s="887"/>
      <c r="C42" s="313"/>
      <c r="D42" s="313"/>
      <c r="E42" s="313"/>
      <c r="F42" s="313"/>
      <c r="G42" s="2"/>
      <c r="I42" s="586"/>
      <c r="J42" s="586"/>
    </row>
    <row r="43" spans="1:45" s="95" customFormat="1" ht="30.75" customHeight="1" x14ac:dyDescent="0.25">
      <c r="A43" s="886" t="s">
        <v>456</v>
      </c>
      <c r="B43" s="886"/>
      <c r="C43" s="886"/>
      <c r="D43" s="886"/>
      <c r="E43" s="886"/>
      <c r="F43" s="886"/>
      <c r="G43" s="2"/>
      <c r="I43" s="586"/>
      <c r="J43" s="586"/>
    </row>
    <row r="44" spans="1:45" s="95" customFormat="1" hidden="1" x14ac:dyDescent="0.25">
      <c r="A44" s="95">
        <v>7</v>
      </c>
      <c r="B44" s="95">
        <v>43</v>
      </c>
      <c r="D44" s="95">
        <v>43</v>
      </c>
      <c r="F44" s="103">
        <v>43</v>
      </c>
      <c r="G44" s="2"/>
      <c r="I44" s="586"/>
      <c r="J44" s="586"/>
    </row>
    <row r="45" spans="1:45" s="95" customFormat="1" x14ac:dyDescent="0.25">
      <c r="G45" s="2"/>
      <c r="I45" s="586"/>
      <c r="J45" s="586"/>
    </row>
    <row r="46" spans="1:45" s="95" customFormat="1" x14ac:dyDescent="0.25">
      <c r="G46" s="2"/>
      <c r="I46" s="586"/>
      <c r="J46" s="586"/>
    </row>
    <row r="47" spans="1:45" s="95" customFormat="1" x14ac:dyDescent="0.25">
      <c r="G47" s="2"/>
      <c r="I47" s="586"/>
      <c r="J47" s="586"/>
    </row>
    <row r="48" spans="1:45" s="95" customFormat="1" x14ac:dyDescent="0.25">
      <c r="G48" s="2"/>
      <c r="I48" s="586"/>
      <c r="J48" s="586"/>
    </row>
    <row r="49" spans="7:10" s="95" customFormat="1" x14ac:dyDescent="0.25">
      <c r="G49" s="2"/>
      <c r="I49" s="586"/>
      <c r="J49" s="586"/>
    </row>
    <row r="50" spans="7:10" s="95" customFormat="1" x14ac:dyDescent="0.25">
      <c r="G50" s="2"/>
      <c r="I50" s="586"/>
      <c r="J50" s="586"/>
    </row>
    <row r="51" spans="7:10" s="95" customFormat="1" x14ac:dyDescent="0.25">
      <c r="G51" s="2"/>
      <c r="I51" s="586"/>
      <c r="J51" s="586"/>
    </row>
    <row r="52" spans="7:10" s="95" customFormat="1" x14ac:dyDescent="0.25">
      <c r="G52" s="2"/>
      <c r="I52" s="586"/>
      <c r="J52" s="586"/>
    </row>
    <row r="53" spans="7:10" s="95" customFormat="1" x14ac:dyDescent="0.25">
      <c r="G53" s="2"/>
      <c r="I53" s="586"/>
      <c r="J53" s="586"/>
    </row>
    <row r="54" spans="7:10" s="95" customFormat="1" x14ac:dyDescent="0.25">
      <c r="G54" s="2"/>
      <c r="I54" s="586"/>
      <c r="J54" s="586"/>
    </row>
    <row r="55" spans="7:10" s="95" customFormat="1" x14ac:dyDescent="0.25">
      <c r="G55" s="2"/>
      <c r="I55" s="586"/>
      <c r="J55" s="586"/>
    </row>
    <row r="56" spans="7:10" s="95" customFormat="1" x14ac:dyDescent="0.25">
      <c r="G56" s="2"/>
      <c r="I56" s="586"/>
      <c r="J56" s="586"/>
    </row>
    <row r="57" spans="7:10" s="95" customFormat="1" x14ac:dyDescent="0.25">
      <c r="G57" s="2"/>
      <c r="I57" s="586"/>
      <c r="J57" s="586"/>
    </row>
    <row r="58" spans="7:10" s="95" customFormat="1" x14ac:dyDescent="0.25">
      <c r="G58" s="2"/>
      <c r="I58" s="586"/>
      <c r="J58" s="586"/>
    </row>
    <row r="59" spans="7:10" s="95" customFormat="1" x14ac:dyDescent="0.25">
      <c r="G59" s="2"/>
      <c r="I59" s="586"/>
      <c r="J59" s="586"/>
    </row>
    <row r="60" spans="7:10" s="95" customFormat="1" x14ac:dyDescent="0.25">
      <c r="G60" s="2"/>
      <c r="I60" s="586"/>
      <c r="J60" s="586"/>
    </row>
    <row r="61" spans="7:10" s="95" customFormat="1" x14ac:dyDescent="0.25">
      <c r="G61" s="2"/>
      <c r="I61" s="586"/>
      <c r="J61" s="586"/>
    </row>
    <row r="62" spans="7:10" s="95" customFormat="1" x14ac:dyDescent="0.25">
      <c r="G62" s="2"/>
      <c r="I62" s="586"/>
      <c r="J62" s="586"/>
    </row>
    <row r="63" spans="7:10" s="95" customFormat="1" x14ac:dyDescent="0.25">
      <c r="G63" s="2"/>
      <c r="I63" s="586"/>
      <c r="J63" s="586"/>
    </row>
    <row r="64" spans="7:10" s="95" customFormat="1" x14ac:dyDescent="0.25">
      <c r="G64" s="2"/>
      <c r="I64" s="586"/>
      <c r="J64" s="586"/>
    </row>
    <row r="65" spans="7:10" s="95" customFormat="1" x14ac:dyDescent="0.25">
      <c r="G65" s="2"/>
      <c r="I65" s="586"/>
      <c r="J65" s="586"/>
    </row>
    <row r="66" spans="7:10" s="95" customFormat="1" x14ac:dyDescent="0.25">
      <c r="G66" s="2"/>
      <c r="I66" s="586"/>
      <c r="J66" s="586"/>
    </row>
    <row r="67" spans="7:10" s="95" customFormat="1" x14ac:dyDescent="0.25">
      <c r="G67" s="2"/>
      <c r="I67" s="586"/>
      <c r="J67" s="586"/>
    </row>
    <row r="68" spans="7:10" s="95" customFormat="1" x14ac:dyDescent="0.25">
      <c r="G68" s="2"/>
      <c r="I68" s="586"/>
      <c r="J68" s="586"/>
    </row>
    <row r="69" spans="7:10" s="95" customFormat="1" x14ac:dyDescent="0.25">
      <c r="G69" s="2"/>
      <c r="I69" s="586"/>
      <c r="J69" s="586"/>
    </row>
    <row r="70" spans="7:10" s="95" customFormat="1" x14ac:dyDescent="0.25">
      <c r="G70" s="2"/>
      <c r="I70" s="586"/>
      <c r="J70" s="586"/>
    </row>
    <row r="71" spans="7:10" s="95" customFormat="1" x14ac:dyDescent="0.25">
      <c r="G71" s="2"/>
      <c r="I71" s="586"/>
      <c r="J71" s="586"/>
    </row>
    <row r="72" spans="7:10" s="95" customFormat="1" x14ac:dyDescent="0.25">
      <c r="G72" s="2"/>
      <c r="I72" s="586"/>
      <c r="J72" s="586"/>
    </row>
    <row r="73" spans="7:10" s="95" customFormat="1" x14ac:dyDescent="0.25">
      <c r="G73" s="2"/>
      <c r="I73" s="586"/>
      <c r="J73" s="586"/>
    </row>
    <row r="74" spans="7:10" s="95" customFormat="1" x14ac:dyDescent="0.25">
      <c r="G74" s="2"/>
      <c r="I74" s="586"/>
      <c r="J74" s="586"/>
    </row>
    <row r="75" spans="7:10" s="95" customFormat="1" x14ac:dyDescent="0.25">
      <c r="G75" s="2"/>
      <c r="I75" s="586"/>
      <c r="J75" s="586"/>
    </row>
    <row r="76" spans="7:10" s="95" customFormat="1" x14ac:dyDescent="0.25">
      <c r="G76" s="2"/>
      <c r="I76" s="586"/>
      <c r="J76" s="586"/>
    </row>
    <row r="77" spans="7:10" s="95" customFormat="1" x14ac:dyDescent="0.25">
      <c r="G77" s="2"/>
      <c r="I77" s="586"/>
      <c r="J77" s="586"/>
    </row>
    <row r="78" spans="7:10" s="95" customFormat="1" x14ac:dyDescent="0.25">
      <c r="G78" s="2"/>
      <c r="I78" s="586"/>
      <c r="J78" s="586"/>
    </row>
    <row r="79" spans="7:10" s="95" customFormat="1" x14ac:dyDescent="0.25">
      <c r="G79" s="2"/>
      <c r="I79" s="586"/>
      <c r="J79" s="586"/>
    </row>
    <row r="80" spans="7:10" s="95" customFormat="1" x14ac:dyDescent="0.25">
      <c r="G80" s="2"/>
      <c r="I80" s="586"/>
      <c r="J80" s="586"/>
    </row>
    <row r="81" spans="7:10" s="95" customFormat="1" x14ac:dyDescent="0.25">
      <c r="G81" s="2"/>
      <c r="I81" s="586"/>
      <c r="J81" s="586"/>
    </row>
    <row r="82" spans="7:10" s="95" customFormat="1" x14ac:dyDescent="0.25">
      <c r="G82" s="2"/>
      <c r="I82" s="586"/>
      <c r="J82" s="586"/>
    </row>
    <row r="83" spans="7:10" s="95" customFormat="1" x14ac:dyDescent="0.25">
      <c r="G83" s="2"/>
      <c r="I83" s="586"/>
      <c r="J83" s="586"/>
    </row>
    <row r="84" spans="7:10" s="95" customFormat="1" x14ac:dyDescent="0.25">
      <c r="G84" s="2"/>
      <c r="I84" s="586"/>
      <c r="J84" s="586"/>
    </row>
    <row r="85" spans="7:10" s="95" customFormat="1" x14ac:dyDescent="0.25">
      <c r="G85" s="2"/>
      <c r="I85" s="586"/>
      <c r="J85" s="586"/>
    </row>
    <row r="86" spans="7:10" s="95" customFormat="1" x14ac:dyDescent="0.25">
      <c r="G86" s="2"/>
      <c r="I86" s="586"/>
      <c r="J86" s="586"/>
    </row>
    <row r="87" spans="7:10" s="95" customFormat="1" x14ac:dyDescent="0.25">
      <c r="G87" s="2"/>
      <c r="I87" s="586"/>
      <c r="J87" s="586"/>
    </row>
    <row r="88" spans="7:10" s="95" customFormat="1" x14ac:dyDescent="0.25">
      <c r="G88" s="2"/>
      <c r="I88" s="586"/>
      <c r="J88" s="586"/>
    </row>
    <row r="89" spans="7:10" s="95" customFormat="1" x14ac:dyDescent="0.25">
      <c r="G89" s="2"/>
      <c r="I89" s="586"/>
      <c r="J89" s="586"/>
    </row>
    <row r="90" spans="7:10" s="95" customFormat="1" x14ac:dyDescent="0.25">
      <c r="G90" s="2"/>
      <c r="I90" s="586"/>
      <c r="J90" s="586"/>
    </row>
    <row r="91" spans="7:10" s="95" customFormat="1" x14ac:dyDescent="0.25">
      <c r="G91" s="2"/>
      <c r="I91" s="586"/>
      <c r="J91" s="586"/>
    </row>
    <row r="92" spans="7:10" s="95" customFormat="1" x14ac:dyDescent="0.25">
      <c r="G92" s="2"/>
      <c r="I92" s="586"/>
      <c r="J92" s="586"/>
    </row>
    <row r="93" spans="7:10" s="95" customFormat="1" x14ac:dyDescent="0.25">
      <c r="G93" s="2"/>
      <c r="I93" s="586"/>
      <c r="J93" s="586"/>
    </row>
    <row r="94" spans="7:10" s="95" customFormat="1" x14ac:dyDescent="0.25">
      <c r="G94" s="2"/>
      <c r="I94" s="586"/>
      <c r="J94" s="586"/>
    </row>
    <row r="95" spans="7:10" s="95" customFormat="1" x14ac:dyDescent="0.25">
      <c r="G95" s="2"/>
      <c r="I95" s="586"/>
      <c r="J95" s="586"/>
    </row>
    <row r="96" spans="7:10" s="95" customFormat="1" x14ac:dyDescent="0.25">
      <c r="G96" s="2"/>
      <c r="I96" s="586"/>
      <c r="J96" s="586"/>
    </row>
    <row r="97" spans="7:10" s="95" customFormat="1" x14ac:dyDescent="0.25">
      <c r="G97" s="2"/>
      <c r="I97" s="586"/>
      <c r="J97" s="586"/>
    </row>
    <row r="98" spans="7:10" s="95" customFormat="1" x14ac:dyDescent="0.25">
      <c r="G98" s="2"/>
      <c r="I98" s="586"/>
      <c r="J98" s="586"/>
    </row>
    <row r="99" spans="7:10" s="95" customFormat="1" x14ac:dyDescent="0.25">
      <c r="G99" s="2"/>
      <c r="I99" s="586"/>
      <c r="J99" s="586"/>
    </row>
    <row r="100" spans="7:10" s="95" customFormat="1" x14ac:dyDescent="0.25">
      <c r="G100" s="2"/>
      <c r="I100" s="586"/>
      <c r="J100" s="586"/>
    </row>
    <row r="101" spans="7:10" s="95" customFormat="1" x14ac:dyDescent="0.25">
      <c r="G101" s="2"/>
      <c r="I101" s="586"/>
      <c r="J101" s="586"/>
    </row>
    <row r="102" spans="7:10" s="95" customFormat="1" x14ac:dyDescent="0.25">
      <c r="G102" s="2"/>
      <c r="I102" s="586"/>
      <c r="J102" s="586"/>
    </row>
    <row r="103" spans="7:10" s="95" customFormat="1" x14ac:dyDescent="0.25">
      <c r="G103" s="2"/>
      <c r="I103" s="586"/>
      <c r="J103" s="586"/>
    </row>
    <row r="104" spans="7:10" s="95" customFormat="1" x14ac:dyDescent="0.25">
      <c r="G104" s="2"/>
      <c r="I104" s="586"/>
      <c r="J104" s="586"/>
    </row>
    <row r="105" spans="7:10" s="95" customFormat="1" x14ac:dyDescent="0.25">
      <c r="G105" s="2"/>
      <c r="I105" s="586"/>
      <c r="J105" s="586"/>
    </row>
    <row r="106" spans="7:10" s="95" customFormat="1" x14ac:dyDescent="0.25">
      <c r="G106" s="2"/>
      <c r="I106" s="586"/>
      <c r="J106" s="586"/>
    </row>
    <row r="107" spans="7:10" s="95" customFormat="1" x14ac:dyDescent="0.25">
      <c r="G107" s="2"/>
      <c r="I107" s="586"/>
      <c r="J107" s="586"/>
    </row>
    <row r="108" spans="7:10" s="95" customFormat="1" x14ac:dyDescent="0.25">
      <c r="G108" s="2"/>
      <c r="I108" s="586"/>
      <c r="J108" s="586"/>
    </row>
    <row r="109" spans="7:10" s="95" customFormat="1" x14ac:dyDescent="0.25">
      <c r="G109" s="2"/>
      <c r="I109" s="586"/>
      <c r="J109" s="586"/>
    </row>
    <row r="110" spans="7:10" s="95" customFormat="1" x14ac:dyDescent="0.25">
      <c r="G110" s="2"/>
      <c r="I110" s="586"/>
      <c r="J110" s="586"/>
    </row>
    <row r="111" spans="7:10" s="95" customFormat="1" x14ac:dyDescent="0.25">
      <c r="G111" s="2"/>
      <c r="I111" s="586"/>
      <c r="J111" s="586"/>
    </row>
    <row r="112" spans="7:10" s="95" customFormat="1" x14ac:dyDescent="0.25">
      <c r="G112" s="2"/>
      <c r="I112" s="586"/>
      <c r="J112" s="586"/>
    </row>
    <row r="113" spans="7:10" s="95" customFormat="1" x14ac:dyDescent="0.25">
      <c r="G113" s="2"/>
      <c r="I113" s="586"/>
      <c r="J113" s="586"/>
    </row>
    <row r="114" spans="7:10" s="95" customFormat="1" x14ac:dyDescent="0.25">
      <c r="G114" s="2"/>
      <c r="I114" s="586"/>
      <c r="J114" s="586"/>
    </row>
    <row r="115" spans="7:10" s="95" customFormat="1" x14ac:dyDescent="0.25">
      <c r="G115" s="2"/>
      <c r="I115" s="586"/>
      <c r="J115" s="586"/>
    </row>
    <row r="116" spans="7:10" s="95" customFormat="1" x14ac:dyDescent="0.25">
      <c r="G116" s="2"/>
      <c r="I116" s="586"/>
      <c r="J116" s="586"/>
    </row>
    <row r="117" spans="7:10" s="95" customFormat="1" x14ac:dyDescent="0.25">
      <c r="G117" s="2"/>
      <c r="I117" s="586"/>
      <c r="J117" s="586"/>
    </row>
    <row r="118" spans="7:10" s="95" customFormat="1" x14ac:dyDescent="0.25">
      <c r="G118" s="2"/>
      <c r="I118" s="586"/>
      <c r="J118" s="586"/>
    </row>
    <row r="119" spans="7:10" s="95" customFormat="1" x14ac:dyDescent="0.25">
      <c r="G119" s="2"/>
      <c r="I119" s="586"/>
      <c r="J119" s="586"/>
    </row>
    <row r="120" spans="7:10" s="95" customFormat="1" x14ac:dyDescent="0.25">
      <c r="G120" s="2"/>
      <c r="I120" s="586"/>
      <c r="J120" s="586"/>
    </row>
    <row r="121" spans="7:10" s="95" customFormat="1" x14ac:dyDescent="0.25">
      <c r="G121" s="2"/>
      <c r="I121" s="586"/>
      <c r="J121" s="586"/>
    </row>
    <row r="122" spans="7:10" s="95" customFormat="1" x14ac:dyDescent="0.25">
      <c r="G122" s="2"/>
      <c r="I122" s="586"/>
      <c r="J122" s="586"/>
    </row>
    <row r="123" spans="7:10" s="95" customFormat="1" x14ac:dyDescent="0.25">
      <c r="G123" s="2"/>
      <c r="I123" s="586"/>
      <c r="J123" s="586"/>
    </row>
    <row r="124" spans="7:10" s="95" customFormat="1" x14ac:dyDescent="0.25">
      <c r="G124" s="2"/>
      <c r="I124" s="586"/>
      <c r="J124" s="586"/>
    </row>
    <row r="125" spans="7:10" s="95" customFormat="1" x14ac:dyDescent="0.25">
      <c r="G125" s="2"/>
      <c r="I125" s="586"/>
      <c r="J125" s="586"/>
    </row>
    <row r="126" spans="7:10" s="95" customFormat="1" x14ac:dyDescent="0.25">
      <c r="G126" s="2"/>
      <c r="I126" s="586"/>
      <c r="J126" s="586"/>
    </row>
    <row r="127" spans="7:10" s="95" customFormat="1" x14ac:dyDescent="0.25">
      <c r="G127" s="2"/>
      <c r="I127" s="586"/>
      <c r="J127" s="586"/>
    </row>
    <row r="128" spans="7:10" s="95" customFormat="1" x14ac:dyDescent="0.25">
      <c r="G128" s="2"/>
      <c r="I128" s="586"/>
      <c r="J128" s="586"/>
    </row>
    <row r="129" spans="7:10" s="95" customFormat="1" x14ac:dyDescent="0.25">
      <c r="G129" s="2"/>
      <c r="I129" s="586"/>
      <c r="J129" s="586"/>
    </row>
    <row r="130" spans="7:10" s="95" customFormat="1" x14ac:dyDescent="0.25">
      <c r="G130" s="2"/>
      <c r="I130" s="586"/>
      <c r="J130" s="586"/>
    </row>
    <row r="131" spans="7:10" s="95" customFormat="1" x14ac:dyDescent="0.25">
      <c r="G131" s="2"/>
      <c r="I131" s="586"/>
      <c r="J131" s="586"/>
    </row>
    <row r="132" spans="7:10" s="95" customFormat="1" x14ac:dyDescent="0.25">
      <c r="G132" s="2"/>
      <c r="I132" s="586"/>
      <c r="J132" s="586"/>
    </row>
    <row r="133" spans="7:10" s="95" customFormat="1" x14ac:dyDescent="0.25">
      <c r="G133" s="2"/>
      <c r="I133" s="586"/>
      <c r="J133" s="586"/>
    </row>
    <row r="134" spans="7:10" s="95" customFormat="1" x14ac:dyDescent="0.25">
      <c r="G134" s="2"/>
      <c r="I134" s="586"/>
      <c r="J134" s="586"/>
    </row>
    <row r="135" spans="7:10" s="95" customFormat="1" x14ac:dyDescent="0.25">
      <c r="G135" s="2"/>
      <c r="I135" s="586"/>
      <c r="J135" s="586"/>
    </row>
    <row r="136" spans="7:10" s="95" customFormat="1" x14ac:dyDescent="0.25">
      <c r="G136" s="2"/>
      <c r="I136" s="586"/>
      <c r="J136" s="586"/>
    </row>
    <row r="137" spans="7:10" s="95" customFormat="1" x14ac:dyDescent="0.25">
      <c r="G137" s="2"/>
      <c r="I137" s="586"/>
      <c r="J137" s="586"/>
    </row>
    <row r="138" spans="7:10" s="95" customFormat="1" x14ac:dyDescent="0.25">
      <c r="G138" s="2"/>
      <c r="I138" s="586"/>
      <c r="J138" s="586"/>
    </row>
    <row r="139" spans="7:10" s="95" customFormat="1" x14ac:dyDescent="0.25">
      <c r="G139" s="2"/>
      <c r="I139" s="586"/>
      <c r="J139" s="586"/>
    </row>
    <row r="140" spans="7:10" s="95" customFormat="1" x14ac:dyDescent="0.25">
      <c r="G140" s="2"/>
      <c r="I140" s="586"/>
      <c r="J140" s="586"/>
    </row>
    <row r="141" spans="7:10" s="95" customFormat="1" x14ac:dyDescent="0.25">
      <c r="G141" s="2"/>
      <c r="I141" s="586"/>
      <c r="J141" s="586"/>
    </row>
    <row r="142" spans="7:10" s="95" customFormat="1" x14ac:dyDescent="0.25">
      <c r="G142" s="2"/>
      <c r="I142" s="586"/>
      <c r="J142" s="586"/>
    </row>
    <row r="143" spans="7:10" s="95" customFormat="1" x14ac:dyDescent="0.25">
      <c r="G143" s="2"/>
      <c r="I143" s="586"/>
      <c r="J143" s="586"/>
    </row>
    <row r="144" spans="7:10" s="95" customFormat="1" x14ac:dyDescent="0.25">
      <c r="G144" s="2"/>
      <c r="I144" s="586"/>
      <c r="J144" s="586"/>
    </row>
    <row r="145" spans="7:10" s="95" customFormat="1" x14ac:dyDescent="0.25">
      <c r="G145" s="2"/>
      <c r="I145" s="586"/>
      <c r="J145" s="586"/>
    </row>
    <row r="146" spans="7:10" s="95" customFormat="1" x14ac:dyDescent="0.25">
      <c r="G146" s="2"/>
      <c r="I146" s="586"/>
      <c r="J146" s="586"/>
    </row>
    <row r="147" spans="7:10" s="95" customFormat="1" x14ac:dyDescent="0.25">
      <c r="G147" s="2"/>
      <c r="I147" s="586"/>
      <c r="J147" s="586"/>
    </row>
    <row r="148" spans="7:10" s="95" customFormat="1" x14ac:dyDescent="0.25">
      <c r="G148" s="2"/>
      <c r="I148" s="586"/>
      <c r="J148" s="586"/>
    </row>
    <row r="149" spans="7:10" s="95" customFormat="1" x14ac:dyDescent="0.25">
      <c r="G149" s="2"/>
      <c r="I149" s="586"/>
      <c r="J149" s="586"/>
    </row>
    <row r="150" spans="7:10" s="95" customFormat="1" x14ac:dyDescent="0.25">
      <c r="G150" s="2"/>
      <c r="I150" s="586"/>
      <c r="J150" s="586"/>
    </row>
    <row r="151" spans="7:10" s="95" customFormat="1" x14ac:dyDescent="0.25">
      <c r="G151" s="2"/>
      <c r="I151" s="586"/>
      <c r="J151" s="586"/>
    </row>
    <row r="152" spans="7:10" s="95" customFormat="1" x14ac:dyDescent="0.25">
      <c r="G152" s="2"/>
      <c r="I152" s="586"/>
      <c r="J152" s="586"/>
    </row>
    <row r="153" spans="7:10" s="95" customFormat="1" x14ac:dyDescent="0.25">
      <c r="G153" s="2"/>
      <c r="I153" s="586"/>
      <c r="J153" s="586"/>
    </row>
    <row r="154" spans="7:10" s="95" customFormat="1" x14ac:dyDescent="0.25">
      <c r="G154" s="2"/>
      <c r="I154" s="586"/>
      <c r="J154" s="586"/>
    </row>
    <row r="155" spans="7:10" s="95" customFormat="1" x14ac:dyDescent="0.25">
      <c r="G155" s="2"/>
      <c r="I155" s="586"/>
      <c r="J155" s="586"/>
    </row>
    <row r="156" spans="7:10" s="95" customFormat="1" x14ac:dyDescent="0.25">
      <c r="G156" s="2"/>
      <c r="I156" s="586"/>
      <c r="J156" s="586"/>
    </row>
    <row r="157" spans="7:10" s="95" customFormat="1" x14ac:dyDescent="0.25">
      <c r="G157" s="2"/>
      <c r="I157" s="586"/>
      <c r="J157" s="586"/>
    </row>
    <row r="158" spans="7:10" s="95" customFormat="1" x14ac:dyDescent="0.25">
      <c r="G158" s="2"/>
      <c r="I158" s="586"/>
      <c r="J158" s="586"/>
    </row>
    <row r="159" spans="7:10" s="95" customFormat="1" x14ac:dyDescent="0.25">
      <c r="G159" s="2"/>
      <c r="I159" s="586"/>
      <c r="J159" s="586"/>
    </row>
    <row r="160" spans="7:10" s="95" customFormat="1" x14ac:dyDescent="0.25">
      <c r="G160" s="2"/>
      <c r="I160" s="586"/>
      <c r="J160" s="586"/>
    </row>
    <row r="161" spans="7:10" s="95" customFormat="1" x14ac:dyDescent="0.25">
      <c r="G161" s="2"/>
      <c r="I161" s="586"/>
      <c r="J161" s="586"/>
    </row>
    <row r="162" spans="7:10" s="95" customFormat="1" x14ac:dyDescent="0.25">
      <c r="G162" s="2"/>
      <c r="I162" s="586"/>
      <c r="J162" s="586"/>
    </row>
    <row r="163" spans="7:10" s="95" customFormat="1" x14ac:dyDescent="0.25">
      <c r="G163" s="2"/>
      <c r="I163" s="586"/>
      <c r="J163" s="586"/>
    </row>
    <row r="164" spans="7:10" s="95" customFormat="1" x14ac:dyDescent="0.25">
      <c r="G164" s="2"/>
      <c r="I164" s="586"/>
      <c r="J164" s="586"/>
    </row>
    <row r="165" spans="7:10" s="95" customFormat="1" x14ac:dyDescent="0.25">
      <c r="G165" s="2"/>
      <c r="I165" s="586"/>
      <c r="J165" s="586"/>
    </row>
    <row r="166" spans="7:10" s="95" customFormat="1" x14ac:dyDescent="0.25">
      <c r="G166" s="2"/>
      <c r="I166" s="586"/>
      <c r="J166" s="586"/>
    </row>
    <row r="167" spans="7:10" s="95" customFormat="1" x14ac:dyDescent="0.25">
      <c r="G167" s="2"/>
      <c r="I167" s="586"/>
      <c r="J167" s="586"/>
    </row>
    <row r="168" spans="7:10" s="95" customFormat="1" x14ac:dyDescent="0.25">
      <c r="G168" s="2"/>
      <c r="I168" s="586"/>
      <c r="J168" s="586"/>
    </row>
    <row r="169" spans="7:10" s="95" customFormat="1" x14ac:dyDescent="0.25">
      <c r="G169" s="2"/>
      <c r="I169" s="586"/>
      <c r="J169" s="586"/>
    </row>
    <row r="170" spans="7:10" s="95" customFormat="1" x14ac:dyDescent="0.25">
      <c r="G170" s="2"/>
      <c r="I170" s="586"/>
      <c r="J170" s="586"/>
    </row>
    <row r="171" spans="7:10" s="95" customFormat="1" x14ac:dyDescent="0.25">
      <c r="G171" s="2"/>
      <c r="I171" s="586"/>
      <c r="J171" s="586"/>
    </row>
    <row r="172" spans="7:10" s="95" customFormat="1" x14ac:dyDescent="0.25">
      <c r="G172" s="2"/>
      <c r="I172" s="586"/>
      <c r="J172" s="586"/>
    </row>
    <row r="173" spans="7:10" s="95" customFormat="1" x14ac:dyDescent="0.25">
      <c r="G173" s="2"/>
      <c r="I173" s="586"/>
      <c r="J173" s="586"/>
    </row>
    <row r="174" spans="7:10" s="95" customFormat="1" x14ac:dyDescent="0.25">
      <c r="G174" s="2"/>
      <c r="I174" s="586"/>
      <c r="J174" s="586"/>
    </row>
    <row r="175" spans="7:10" s="95" customFormat="1" x14ac:dyDescent="0.25">
      <c r="G175" s="2"/>
      <c r="I175" s="586"/>
      <c r="J175" s="586"/>
    </row>
    <row r="176" spans="7:10" s="95" customFormat="1" x14ac:dyDescent="0.25">
      <c r="G176" s="2"/>
      <c r="I176" s="586"/>
      <c r="J176" s="586"/>
    </row>
    <row r="177" spans="7:10" s="95" customFormat="1" x14ac:dyDescent="0.25">
      <c r="G177" s="2"/>
      <c r="I177" s="586"/>
      <c r="J177" s="586"/>
    </row>
    <row r="178" spans="7:10" s="95" customFormat="1" x14ac:dyDescent="0.25">
      <c r="G178" s="2"/>
      <c r="I178" s="586"/>
      <c r="J178" s="586"/>
    </row>
    <row r="179" spans="7:10" s="95" customFormat="1" x14ac:dyDescent="0.25">
      <c r="G179" s="2"/>
      <c r="I179" s="586"/>
      <c r="J179" s="586"/>
    </row>
    <row r="180" spans="7:10" s="95" customFormat="1" x14ac:dyDescent="0.25">
      <c r="G180" s="2"/>
      <c r="I180" s="586"/>
      <c r="J180" s="586"/>
    </row>
    <row r="181" spans="7:10" s="95" customFormat="1" x14ac:dyDescent="0.25">
      <c r="G181" s="2"/>
      <c r="I181" s="586"/>
      <c r="J181" s="586"/>
    </row>
    <row r="182" spans="7:10" s="95" customFormat="1" x14ac:dyDescent="0.25">
      <c r="G182" s="2"/>
      <c r="I182" s="586"/>
      <c r="J182" s="586"/>
    </row>
    <row r="183" spans="7:10" s="95" customFormat="1" x14ac:dyDescent="0.25">
      <c r="G183" s="2"/>
      <c r="I183" s="586"/>
      <c r="J183" s="586"/>
    </row>
    <row r="184" spans="7:10" s="95" customFormat="1" x14ac:dyDescent="0.25">
      <c r="G184" s="2"/>
      <c r="I184" s="586"/>
      <c r="J184" s="586"/>
    </row>
    <row r="185" spans="7:10" s="95" customFormat="1" x14ac:dyDescent="0.25">
      <c r="G185" s="2"/>
      <c r="I185" s="586"/>
      <c r="J185" s="586"/>
    </row>
    <row r="186" spans="7:10" s="95" customFormat="1" x14ac:dyDescent="0.25">
      <c r="G186" s="2"/>
      <c r="I186" s="586"/>
      <c r="J186" s="586"/>
    </row>
    <row r="187" spans="7:10" s="95" customFormat="1" x14ac:dyDescent="0.25">
      <c r="G187" s="2"/>
      <c r="I187" s="586"/>
      <c r="J187" s="586"/>
    </row>
    <row r="188" spans="7:10" s="95" customFormat="1" x14ac:dyDescent="0.25">
      <c r="G188" s="2"/>
      <c r="I188" s="586"/>
      <c r="J188" s="586"/>
    </row>
    <row r="189" spans="7:10" s="95" customFormat="1" x14ac:dyDescent="0.25">
      <c r="G189" s="2"/>
      <c r="I189" s="586"/>
      <c r="J189" s="586"/>
    </row>
    <row r="190" spans="7:10" s="95" customFormat="1" x14ac:dyDescent="0.25">
      <c r="G190" s="2"/>
      <c r="I190" s="586"/>
      <c r="J190" s="586"/>
    </row>
    <row r="191" spans="7:10" s="95" customFormat="1" x14ac:dyDescent="0.25">
      <c r="G191" s="2"/>
      <c r="I191" s="586"/>
      <c r="J191" s="586"/>
    </row>
    <row r="192" spans="7:10" s="95" customFormat="1" x14ac:dyDescent="0.25">
      <c r="G192" s="2"/>
      <c r="I192" s="586"/>
      <c r="J192" s="586"/>
    </row>
    <row r="193" spans="7:10" s="95" customFormat="1" x14ac:dyDescent="0.25">
      <c r="G193" s="2"/>
      <c r="I193" s="586"/>
      <c r="J193" s="586"/>
    </row>
    <row r="194" spans="7:10" s="95" customFormat="1" x14ac:dyDescent="0.25">
      <c r="G194" s="2"/>
      <c r="I194" s="586"/>
      <c r="J194" s="586"/>
    </row>
    <row r="195" spans="7:10" s="95" customFormat="1" x14ac:dyDescent="0.25">
      <c r="G195" s="2"/>
      <c r="I195" s="586"/>
      <c r="J195" s="586"/>
    </row>
    <row r="196" spans="7:10" s="95" customFormat="1" x14ac:dyDescent="0.25">
      <c r="G196" s="2"/>
      <c r="I196" s="586"/>
      <c r="J196" s="586"/>
    </row>
    <row r="197" spans="7:10" s="95" customFormat="1" x14ac:dyDescent="0.25">
      <c r="G197" s="2"/>
      <c r="I197" s="586"/>
      <c r="J197" s="586"/>
    </row>
    <row r="198" spans="7:10" s="95" customFormat="1" x14ac:dyDescent="0.25">
      <c r="G198" s="2"/>
      <c r="I198" s="586"/>
      <c r="J198" s="586"/>
    </row>
    <row r="199" spans="7:10" s="95" customFormat="1" x14ac:dyDescent="0.25">
      <c r="G199" s="2"/>
      <c r="I199" s="586"/>
      <c r="J199" s="586"/>
    </row>
    <row r="200" spans="7:10" s="95" customFormat="1" x14ac:dyDescent="0.25">
      <c r="G200" s="2"/>
      <c r="I200" s="586"/>
      <c r="J200" s="586"/>
    </row>
    <row r="201" spans="7:10" s="95" customFormat="1" x14ac:dyDescent="0.25">
      <c r="G201" s="2"/>
      <c r="I201" s="586"/>
      <c r="J201" s="586"/>
    </row>
    <row r="202" spans="7:10" s="95" customFormat="1" x14ac:dyDescent="0.25">
      <c r="G202" s="2"/>
      <c r="I202" s="586"/>
      <c r="J202" s="586"/>
    </row>
    <row r="203" spans="7:10" s="95" customFormat="1" x14ac:dyDescent="0.25">
      <c r="G203" s="2"/>
      <c r="I203" s="586"/>
      <c r="J203" s="586"/>
    </row>
    <row r="204" spans="7:10" s="95" customFormat="1" x14ac:dyDescent="0.25">
      <c r="G204" s="2"/>
      <c r="I204" s="586"/>
      <c r="J204" s="586"/>
    </row>
    <row r="205" spans="7:10" s="95" customFormat="1" x14ac:dyDescent="0.25">
      <c r="G205" s="2"/>
      <c r="I205" s="586"/>
      <c r="J205" s="586"/>
    </row>
    <row r="206" spans="7:10" s="95" customFormat="1" x14ac:dyDescent="0.25">
      <c r="G206" s="2"/>
      <c r="I206" s="586"/>
      <c r="J206" s="586"/>
    </row>
    <row r="207" spans="7:10" s="95" customFormat="1" x14ac:dyDescent="0.25">
      <c r="G207" s="2"/>
      <c r="I207" s="586"/>
      <c r="J207" s="586"/>
    </row>
    <row r="208" spans="7:10" s="95" customFormat="1" x14ac:dyDescent="0.25">
      <c r="G208" s="2"/>
      <c r="I208" s="586"/>
      <c r="J208" s="586"/>
    </row>
    <row r="209" spans="7:10" s="95" customFormat="1" x14ac:dyDescent="0.25">
      <c r="G209" s="2"/>
      <c r="I209" s="586"/>
      <c r="J209" s="586"/>
    </row>
    <row r="210" spans="7:10" s="95" customFormat="1" x14ac:dyDescent="0.25">
      <c r="G210" s="2"/>
      <c r="I210" s="586"/>
      <c r="J210" s="586"/>
    </row>
    <row r="211" spans="7:10" s="95" customFormat="1" x14ac:dyDescent="0.25">
      <c r="G211" s="2"/>
      <c r="I211" s="586"/>
      <c r="J211" s="586"/>
    </row>
    <row r="212" spans="7:10" s="95" customFormat="1" x14ac:dyDescent="0.25">
      <c r="G212" s="2"/>
      <c r="I212" s="586"/>
      <c r="J212" s="586"/>
    </row>
    <row r="213" spans="7:10" s="95" customFormat="1" x14ac:dyDescent="0.25">
      <c r="G213" s="2"/>
      <c r="I213" s="586"/>
      <c r="J213" s="586"/>
    </row>
    <row r="214" spans="7:10" s="95" customFormat="1" x14ac:dyDescent="0.25">
      <c r="G214" s="2"/>
      <c r="I214" s="586"/>
      <c r="J214" s="586"/>
    </row>
    <row r="215" spans="7:10" s="95" customFormat="1" x14ac:dyDescent="0.25">
      <c r="G215" s="2"/>
      <c r="I215" s="586"/>
      <c r="J215" s="586"/>
    </row>
    <row r="216" spans="7:10" s="95" customFormat="1" x14ac:dyDescent="0.25">
      <c r="G216" s="2"/>
      <c r="I216" s="586"/>
      <c r="J216" s="586"/>
    </row>
    <row r="217" spans="7:10" s="95" customFormat="1" x14ac:dyDescent="0.25">
      <c r="G217" s="2"/>
      <c r="I217" s="586"/>
      <c r="J217" s="586"/>
    </row>
    <row r="218" spans="7:10" s="95" customFormat="1" x14ac:dyDescent="0.25">
      <c r="G218" s="2"/>
      <c r="I218" s="586"/>
      <c r="J218" s="586"/>
    </row>
    <row r="219" spans="7:10" s="95" customFormat="1" x14ac:dyDescent="0.25">
      <c r="G219" s="2"/>
      <c r="I219" s="586"/>
      <c r="J219" s="586"/>
    </row>
    <row r="220" spans="7:10" s="95" customFormat="1" x14ac:dyDescent="0.25">
      <c r="G220" s="2"/>
      <c r="I220" s="586"/>
      <c r="J220" s="586"/>
    </row>
    <row r="221" spans="7:10" s="95" customFormat="1" x14ac:dyDescent="0.25">
      <c r="G221" s="2"/>
      <c r="I221" s="586"/>
      <c r="J221" s="586"/>
    </row>
    <row r="222" spans="7:10" s="95" customFormat="1" x14ac:dyDescent="0.25">
      <c r="G222" s="2"/>
      <c r="I222" s="586"/>
      <c r="J222" s="586"/>
    </row>
    <row r="223" spans="7:10" s="95" customFormat="1" x14ac:dyDescent="0.25">
      <c r="G223" s="2"/>
      <c r="I223" s="586"/>
      <c r="J223" s="586"/>
    </row>
    <row r="224" spans="7:10" s="95" customFormat="1" x14ac:dyDescent="0.25">
      <c r="G224" s="2"/>
      <c r="I224" s="586"/>
      <c r="J224" s="586"/>
    </row>
    <row r="225" spans="7:10" s="95" customFormat="1" x14ac:dyDescent="0.25">
      <c r="G225" s="2"/>
      <c r="I225" s="586"/>
      <c r="J225" s="586"/>
    </row>
    <row r="226" spans="7:10" s="95" customFormat="1" x14ac:dyDescent="0.25">
      <c r="G226" s="2"/>
      <c r="I226" s="586"/>
      <c r="J226" s="586"/>
    </row>
    <row r="227" spans="7:10" s="95" customFormat="1" x14ac:dyDescent="0.25">
      <c r="G227" s="2"/>
      <c r="I227" s="586"/>
      <c r="J227" s="586"/>
    </row>
    <row r="228" spans="7:10" s="95" customFormat="1" x14ac:dyDescent="0.25">
      <c r="G228" s="2"/>
      <c r="I228" s="586"/>
      <c r="J228" s="586"/>
    </row>
    <row r="229" spans="7:10" s="95" customFormat="1" x14ac:dyDescent="0.25">
      <c r="G229" s="2"/>
      <c r="I229" s="586"/>
      <c r="J229" s="586"/>
    </row>
    <row r="230" spans="7:10" s="95" customFormat="1" x14ac:dyDescent="0.25">
      <c r="G230" s="2"/>
      <c r="I230" s="586"/>
      <c r="J230" s="586"/>
    </row>
    <row r="231" spans="7:10" s="95" customFormat="1" x14ac:dyDescent="0.25">
      <c r="G231" s="2"/>
      <c r="I231" s="586"/>
      <c r="J231" s="586"/>
    </row>
    <row r="232" spans="7:10" s="95" customFormat="1" x14ac:dyDescent="0.25">
      <c r="G232" s="2"/>
      <c r="I232" s="586"/>
      <c r="J232" s="586"/>
    </row>
    <row r="233" spans="7:10" s="95" customFormat="1" x14ac:dyDescent="0.25">
      <c r="G233" s="2"/>
      <c r="I233" s="586"/>
      <c r="J233" s="586"/>
    </row>
    <row r="234" spans="7:10" s="95" customFormat="1" x14ac:dyDescent="0.25">
      <c r="G234" s="2"/>
      <c r="I234" s="586"/>
      <c r="J234" s="586"/>
    </row>
    <row r="235" spans="7:10" s="95" customFormat="1" x14ac:dyDescent="0.25">
      <c r="G235" s="2"/>
      <c r="I235" s="586"/>
      <c r="J235" s="586"/>
    </row>
    <row r="236" spans="7:10" s="95" customFormat="1" x14ac:dyDescent="0.25">
      <c r="G236" s="2"/>
      <c r="I236" s="586"/>
      <c r="J236" s="586"/>
    </row>
    <row r="237" spans="7:10" s="95" customFormat="1" x14ac:dyDescent="0.25">
      <c r="G237" s="2"/>
      <c r="I237" s="586"/>
      <c r="J237" s="586"/>
    </row>
    <row r="238" spans="7:10" s="95" customFormat="1" x14ac:dyDescent="0.25">
      <c r="G238" s="2"/>
      <c r="I238" s="586"/>
      <c r="J238" s="586"/>
    </row>
    <row r="239" spans="7:10" s="95" customFormat="1" x14ac:dyDescent="0.25">
      <c r="G239" s="2"/>
      <c r="I239" s="586"/>
      <c r="J239" s="586"/>
    </row>
    <row r="240" spans="7:10" s="95" customFormat="1" x14ac:dyDescent="0.25">
      <c r="G240" s="2"/>
      <c r="I240" s="586"/>
      <c r="J240" s="586"/>
    </row>
    <row r="241" spans="7:10" s="95" customFormat="1" x14ac:dyDescent="0.25">
      <c r="G241" s="2"/>
      <c r="I241" s="586"/>
      <c r="J241" s="586"/>
    </row>
    <row r="242" spans="7:10" s="95" customFormat="1" x14ac:dyDescent="0.25">
      <c r="G242" s="2"/>
      <c r="I242" s="586"/>
      <c r="J242" s="586"/>
    </row>
    <row r="243" spans="7:10" s="95" customFormat="1" x14ac:dyDescent="0.25">
      <c r="G243" s="2"/>
      <c r="I243" s="586"/>
      <c r="J243" s="586"/>
    </row>
    <row r="244" spans="7:10" s="95" customFormat="1" x14ac:dyDescent="0.25">
      <c r="G244" s="2"/>
      <c r="I244" s="586"/>
      <c r="J244" s="586"/>
    </row>
    <row r="245" spans="7:10" s="95" customFormat="1" x14ac:dyDescent="0.25">
      <c r="G245" s="2"/>
      <c r="I245" s="586"/>
      <c r="J245" s="586"/>
    </row>
    <row r="246" spans="7:10" s="95" customFormat="1" x14ac:dyDescent="0.25">
      <c r="G246" s="2"/>
      <c r="I246" s="586"/>
      <c r="J246" s="586"/>
    </row>
    <row r="247" spans="7:10" s="95" customFormat="1" x14ac:dyDescent="0.25">
      <c r="G247" s="2"/>
      <c r="I247" s="586"/>
      <c r="J247" s="586"/>
    </row>
    <row r="248" spans="7:10" s="95" customFormat="1" x14ac:dyDescent="0.25">
      <c r="G248" s="2"/>
      <c r="I248" s="586"/>
      <c r="J248" s="586"/>
    </row>
    <row r="249" spans="7:10" s="95" customFormat="1" x14ac:dyDescent="0.25">
      <c r="G249" s="2"/>
      <c r="I249" s="586"/>
      <c r="J249" s="586"/>
    </row>
    <row r="250" spans="7:10" s="95" customFormat="1" x14ac:dyDescent="0.25">
      <c r="G250" s="2"/>
      <c r="I250" s="586"/>
      <c r="J250" s="586"/>
    </row>
    <row r="251" spans="7:10" s="95" customFormat="1" x14ac:dyDescent="0.25">
      <c r="G251" s="2"/>
      <c r="I251" s="586"/>
      <c r="J251" s="586"/>
    </row>
    <row r="252" spans="7:10" s="95" customFormat="1" x14ac:dyDescent="0.25">
      <c r="G252" s="2"/>
      <c r="I252" s="586"/>
      <c r="J252" s="586"/>
    </row>
    <row r="253" spans="7:10" s="95" customFormat="1" x14ac:dyDescent="0.25">
      <c r="G253" s="2"/>
      <c r="I253" s="586"/>
      <c r="J253" s="586"/>
    </row>
    <row r="254" spans="7:10" s="95" customFormat="1" x14ac:dyDescent="0.25">
      <c r="G254" s="2"/>
      <c r="I254" s="586"/>
      <c r="J254" s="586"/>
    </row>
    <row r="255" spans="7:10" s="95" customFormat="1" x14ac:dyDescent="0.25">
      <c r="G255" s="2"/>
      <c r="I255" s="586"/>
      <c r="J255" s="586"/>
    </row>
    <row r="256" spans="7:10" s="95" customFormat="1" x14ac:dyDescent="0.25">
      <c r="G256" s="2"/>
      <c r="I256" s="586"/>
      <c r="J256" s="586"/>
    </row>
    <row r="257" spans="7:10" s="95" customFormat="1" x14ac:dyDescent="0.25">
      <c r="G257" s="2"/>
      <c r="I257" s="586"/>
      <c r="J257" s="586"/>
    </row>
    <row r="258" spans="7:10" s="95" customFormat="1" x14ac:dyDescent="0.25">
      <c r="G258" s="2"/>
      <c r="I258" s="586"/>
      <c r="J258" s="586"/>
    </row>
    <row r="259" spans="7:10" s="95" customFormat="1" x14ac:dyDescent="0.25">
      <c r="G259" s="2"/>
      <c r="I259" s="586"/>
      <c r="J259" s="586"/>
    </row>
    <row r="260" spans="7:10" s="95" customFormat="1" x14ac:dyDescent="0.25">
      <c r="G260" s="2"/>
      <c r="I260" s="586"/>
      <c r="J260" s="586"/>
    </row>
    <row r="261" spans="7:10" s="95" customFormat="1" x14ac:dyDescent="0.25">
      <c r="G261" s="2"/>
      <c r="I261" s="586"/>
      <c r="J261" s="586"/>
    </row>
    <row r="262" spans="7:10" s="95" customFormat="1" x14ac:dyDescent="0.25">
      <c r="G262" s="2"/>
      <c r="I262" s="586"/>
      <c r="J262" s="586"/>
    </row>
    <row r="263" spans="7:10" s="95" customFormat="1" x14ac:dyDescent="0.25">
      <c r="G263" s="2"/>
      <c r="I263" s="586"/>
      <c r="J263" s="586"/>
    </row>
    <row r="264" spans="7:10" s="95" customFormat="1" x14ac:dyDescent="0.25">
      <c r="G264" s="2"/>
      <c r="I264" s="586"/>
      <c r="J264" s="586"/>
    </row>
    <row r="265" spans="7:10" s="95" customFormat="1" x14ac:dyDescent="0.25">
      <c r="G265" s="2"/>
      <c r="I265" s="586"/>
      <c r="J265" s="586"/>
    </row>
    <row r="266" spans="7:10" s="95" customFormat="1" x14ac:dyDescent="0.25">
      <c r="G266" s="2"/>
      <c r="I266" s="586"/>
      <c r="J266" s="586"/>
    </row>
    <row r="267" spans="7:10" s="95" customFormat="1" x14ac:dyDescent="0.25">
      <c r="G267" s="2"/>
      <c r="I267" s="586"/>
      <c r="J267" s="586"/>
    </row>
    <row r="268" spans="7:10" s="95" customFormat="1" x14ac:dyDescent="0.25">
      <c r="G268" s="2"/>
      <c r="I268" s="586"/>
      <c r="J268" s="586"/>
    </row>
    <row r="269" spans="7:10" s="95" customFormat="1" x14ac:dyDescent="0.25">
      <c r="G269" s="2"/>
      <c r="I269" s="586"/>
      <c r="J269" s="586"/>
    </row>
    <row r="270" spans="7:10" s="95" customFormat="1" x14ac:dyDescent="0.25">
      <c r="G270" s="2"/>
      <c r="I270" s="586"/>
      <c r="J270" s="586"/>
    </row>
    <row r="271" spans="7:10" s="95" customFormat="1" x14ac:dyDescent="0.25">
      <c r="G271" s="2"/>
      <c r="I271" s="586"/>
      <c r="J271" s="586"/>
    </row>
    <row r="272" spans="7:10" s="95" customFormat="1" x14ac:dyDescent="0.25">
      <c r="G272" s="2"/>
      <c r="I272" s="586"/>
      <c r="J272" s="586"/>
    </row>
    <row r="273" spans="7:10" s="95" customFormat="1" x14ac:dyDescent="0.25">
      <c r="G273" s="2"/>
      <c r="I273" s="586"/>
      <c r="J273" s="586"/>
    </row>
    <row r="274" spans="7:10" s="95" customFormat="1" x14ac:dyDescent="0.25">
      <c r="G274" s="2"/>
      <c r="I274" s="586"/>
      <c r="J274" s="586"/>
    </row>
    <row r="275" spans="7:10" s="95" customFormat="1" x14ac:dyDescent="0.25">
      <c r="G275" s="2"/>
      <c r="I275" s="586"/>
      <c r="J275" s="586"/>
    </row>
    <row r="276" spans="7:10" s="95" customFormat="1" x14ac:dyDescent="0.25">
      <c r="G276" s="2"/>
      <c r="I276" s="586"/>
      <c r="J276" s="586"/>
    </row>
    <row r="277" spans="7:10" s="95" customFormat="1" x14ac:dyDescent="0.25">
      <c r="G277" s="2"/>
      <c r="I277" s="586"/>
      <c r="J277" s="586"/>
    </row>
    <row r="278" spans="7:10" s="95" customFormat="1" x14ac:dyDescent="0.25">
      <c r="G278" s="2"/>
      <c r="I278" s="586"/>
      <c r="J278" s="586"/>
    </row>
    <row r="279" spans="7:10" s="95" customFormat="1" x14ac:dyDescent="0.25">
      <c r="G279" s="2"/>
      <c r="I279" s="586"/>
      <c r="J279" s="586"/>
    </row>
    <row r="280" spans="7:10" s="95" customFormat="1" x14ac:dyDescent="0.25">
      <c r="G280" s="2"/>
      <c r="I280" s="586"/>
      <c r="J280" s="586"/>
    </row>
    <row r="281" spans="7:10" s="95" customFormat="1" x14ac:dyDescent="0.25">
      <c r="G281" s="2"/>
      <c r="I281" s="586"/>
      <c r="J281" s="586"/>
    </row>
    <row r="282" spans="7:10" s="95" customFormat="1" x14ac:dyDescent="0.25">
      <c r="G282" s="2"/>
      <c r="I282" s="586"/>
      <c r="J282" s="586"/>
    </row>
    <row r="283" spans="7:10" s="95" customFormat="1" x14ac:dyDescent="0.25">
      <c r="G283" s="2"/>
      <c r="I283" s="586"/>
      <c r="J283" s="586"/>
    </row>
    <row r="284" spans="7:10" s="95" customFormat="1" x14ac:dyDescent="0.25">
      <c r="G284" s="2"/>
      <c r="I284" s="586"/>
      <c r="J284" s="586"/>
    </row>
    <row r="285" spans="7:10" s="95" customFormat="1" x14ac:dyDescent="0.25">
      <c r="G285" s="2"/>
      <c r="I285" s="586"/>
      <c r="J285" s="586"/>
    </row>
    <row r="286" spans="7:10" s="95" customFormat="1" x14ac:dyDescent="0.25">
      <c r="G286" s="2"/>
      <c r="I286" s="586"/>
      <c r="J286" s="586"/>
    </row>
    <row r="287" spans="7:10" s="95" customFormat="1" x14ac:dyDescent="0.25">
      <c r="G287" s="2"/>
      <c r="I287" s="586"/>
      <c r="J287" s="586"/>
    </row>
    <row r="288" spans="7:10" s="95" customFormat="1" x14ac:dyDescent="0.25">
      <c r="G288" s="2"/>
      <c r="I288" s="586"/>
      <c r="J288" s="586"/>
    </row>
    <row r="289" spans="7:10" s="95" customFormat="1" x14ac:dyDescent="0.25">
      <c r="G289" s="2"/>
      <c r="I289" s="586"/>
      <c r="J289" s="586"/>
    </row>
    <row r="290" spans="7:10" s="95" customFormat="1" x14ac:dyDescent="0.25">
      <c r="G290" s="2"/>
      <c r="I290" s="586"/>
      <c r="J290" s="586"/>
    </row>
    <row r="291" spans="7:10" s="95" customFormat="1" x14ac:dyDescent="0.25">
      <c r="G291" s="2"/>
      <c r="I291" s="586"/>
      <c r="J291" s="586"/>
    </row>
    <row r="292" spans="7:10" s="95" customFormat="1" x14ac:dyDescent="0.25">
      <c r="G292" s="2"/>
      <c r="I292" s="586"/>
      <c r="J292" s="586"/>
    </row>
    <row r="293" spans="7:10" s="95" customFormat="1" x14ac:dyDescent="0.25">
      <c r="G293" s="2"/>
      <c r="I293" s="586"/>
      <c r="J293" s="586"/>
    </row>
    <row r="294" spans="7:10" s="95" customFormat="1" x14ac:dyDescent="0.25">
      <c r="G294" s="2"/>
      <c r="I294" s="586"/>
      <c r="J294" s="586"/>
    </row>
    <row r="295" spans="7:10" s="95" customFormat="1" x14ac:dyDescent="0.25">
      <c r="G295" s="2"/>
      <c r="I295" s="586"/>
      <c r="J295" s="586"/>
    </row>
    <row r="296" spans="7:10" s="95" customFormat="1" x14ac:dyDescent="0.25">
      <c r="G296" s="2"/>
      <c r="I296" s="586"/>
      <c r="J296" s="586"/>
    </row>
    <row r="297" spans="7:10" s="95" customFormat="1" x14ac:dyDescent="0.25">
      <c r="G297" s="2"/>
      <c r="I297" s="586"/>
      <c r="J297" s="586"/>
    </row>
    <row r="298" spans="7:10" s="95" customFormat="1" x14ac:dyDescent="0.25">
      <c r="G298" s="2"/>
      <c r="I298" s="586"/>
      <c r="J298" s="586"/>
    </row>
    <row r="299" spans="7:10" s="95" customFormat="1" x14ac:dyDescent="0.25">
      <c r="G299" s="2"/>
      <c r="I299" s="586"/>
      <c r="J299" s="586"/>
    </row>
    <row r="300" spans="7:10" s="95" customFormat="1" x14ac:dyDescent="0.25">
      <c r="G300" s="2"/>
      <c r="I300" s="586"/>
      <c r="J300" s="586"/>
    </row>
    <row r="301" spans="7:10" s="95" customFormat="1" x14ac:dyDescent="0.25">
      <c r="G301" s="2"/>
      <c r="I301" s="586"/>
      <c r="J301" s="586"/>
    </row>
    <row r="302" spans="7:10" s="95" customFormat="1" x14ac:dyDescent="0.25">
      <c r="G302" s="2"/>
      <c r="I302" s="586"/>
      <c r="J302" s="586"/>
    </row>
    <row r="303" spans="7:10" s="95" customFormat="1" x14ac:dyDescent="0.25">
      <c r="G303" s="2"/>
      <c r="I303" s="586"/>
      <c r="J303" s="586"/>
    </row>
    <row r="304" spans="7:10" s="95" customFormat="1" x14ac:dyDescent="0.25">
      <c r="G304" s="2"/>
      <c r="I304" s="586"/>
      <c r="J304" s="586"/>
    </row>
    <row r="305" spans="7:10" s="95" customFormat="1" x14ac:dyDescent="0.25">
      <c r="G305" s="2"/>
      <c r="I305" s="586"/>
      <c r="J305" s="586"/>
    </row>
    <row r="306" spans="7:10" s="95" customFormat="1" x14ac:dyDescent="0.25">
      <c r="G306" s="2"/>
      <c r="I306" s="586"/>
      <c r="J306" s="586"/>
    </row>
    <row r="307" spans="7:10" s="95" customFormat="1" x14ac:dyDescent="0.25">
      <c r="G307" s="2"/>
      <c r="I307" s="586"/>
      <c r="J307" s="586"/>
    </row>
    <row r="308" spans="7:10" s="95" customFormat="1" x14ac:dyDescent="0.25">
      <c r="G308" s="2"/>
      <c r="I308" s="586"/>
      <c r="J308" s="586"/>
    </row>
    <row r="309" spans="7:10" s="95" customFormat="1" x14ac:dyDescent="0.25">
      <c r="G309" s="2"/>
      <c r="I309" s="586"/>
      <c r="J309" s="586"/>
    </row>
    <row r="310" spans="7:10" s="95" customFormat="1" x14ac:dyDescent="0.25">
      <c r="G310" s="2"/>
      <c r="I310" s="586"/>
      <c r="J310" s="586"/>
    </row>
    <row r="311" spans="7:10" s="95" customFormat="1" x14ac:dyDescent="0.25">
      <c r="G311" s="2"/>
      <c r="I311" s="586"/>
      <c r="J311" s="586"/>
    </row>
    <row r="312" spans="7:10" s="95" customFormat="1" x14ac:dyDescent="0.25">
      <c r="G312" s="2"/>
      <c r="I312" s="586"/>
      <c r="J312" s="586"/>
    </row>
    <row r="313" spans="7:10" s="95" customFormat="1" x14ac:dyDescent="0.25">
      <c r="G313" s="2"/>
      <c r="I313" s="586"/>
      <c r="J313" s="586"/>
    </row>
    <row r="314" spans="7:10" s="95" customFormat="1" x14ac:dyDescent="0.25">
      <c r="G314" s="2"/>
      <c r="I314" s="586"/>
      <c r="J314" s="586"/>
    </row>
    <row r="315" spans="7:10" s="95" customFormat="1" x14ac:dyDescent="0.25">
      <c r="G315" s="2"/>
      <c r="I315" s="586"/>
      <c r="J315" s="586"/>
    </row>
    <row r="316" spans="7:10" s="95" customFormat="1" x14ac:dyDescent="0.25">
      <c r="G316" s="2"/>
      <c r="I316" s="586"/>
      <c r="J316" s="586"/>
    </row>
    <row r="317" spans="7:10" s="95" customFormat="1" x14ac:dyDescent="0.25">
      <c r="G317" s="2"/>
      <c r="I317" s="586"/>
      <c r="J317" s="586"/>
    </row>
    <row r="318" spans="7:10" s="95" customFormat="1" x14ac:dyDescent="0.25">
      <c r="G318" s="2"/>
      <c r="I318" s="586"/>
      <c r="J318" s="586"/>
    </row>
    <row r="319" spans="7:10" s="95" customFormat="1" x14ac:dyDescent="0.25">
      <c r="G319" s="2"/>
      <c r="I319" s="586"/>
      <c r="J319" s="586"/>
    </row>
    <row r="320" spans="7:10" s="95" customFormat="1" x14ac:dyDescent="0.25">
      <c r="G320" s="2"/>
      <c r="I320" s="586"/>
      <c r="J320" s="586"/>
    </row>
    <row r="321" spans="7:10" s="95" customFormat="1" x14ac:dyDescent="0.25">
      <c r="G321" s="2"/>
      <c r="I321" s="586"/>
      <c r="J321" s="586"/>
    </row>
    <row r="322" spans="7:10" s="95" customFormat="1" x14ac:dyDescent="0.25">
      <c r="G322" s="2"/>
      <c r="I322" s="586"/>
      <c r="J322" s="586"/>
    </row>
    <row r="323" spans="7:10" s="95" customFormat="1" x14ac:dyDescent="0.25">
      <c r="G323" s="2"/>
      <c r="I323" s="586"/>
      <c r="J323" s="586"/>
    </row>
    <row r="324" spans="7:10" s="95" customFormat="1" x14ac:dyDescent="0.25">
      <c r="G324" s="2"/>
      <c r="I324" s="586"/>
      <c r="J324" s="586"/>
    </row>
    <row r="325" spans="7:10" s="95" customFormat="1" x14ac:dyDescent="0.25">
      <c r="G325" s="2"/>
      <c r="I325" s="586"/>
      <c r="J325" s="586"/>
    </row>
    <row r="326" spans="7:10" s="95" customFormat="1" x14ac:dyDescent="0.25">
      <c r="G326" s="2"/>
      <c r="I326" s="586"/>
      <c r="J326" s="586"/>
    </row>
    <row r="327" spans="7:10" s="95" customFormat="1" x14ac:dyDescent="0.25">
      <c r="G327" s="2"/>
      <c r="I327" s="586"/>
      <c r="J327" s="586"/>
    </row>
    <row r="328" spans="7:10" s="95" customFormat="1" x14ac:dyDescent="0.25">
      <c r="G328" s="2"/>
      <c r="I328" s="586"/>
      <c r="J328" s="586"/>
    </row>
    <row r="329" spans="7:10" s="95" customFormat="1" x14ac:dyDescent="0.25">
      <c r="G329" s="2"/>
      <c r="I329" s="586"/>
      <c r="J329" s="586"/>
    </row>
    <row r="330" spans="7:10" s="95" customFormat="1" x14ac:dyDescent="0.25">
      <c r="G330" s="2"/>
      <c r="I330" s="586"/>
      <c r="J330" s="586"/>
    </row>
    <row r="331" spans="7:10" s="95" customFormat="1" x14ac:dyDescent="0.25">
      <c r="G331" s="2"/>
      <c r="I331" s="586"/>
      <c r="J331" s="586"/>
    </row>
    <row r="332" spans="7:10" s="95" customFormat="1" x14ac:dyDescent="0.25">
      <c r="G332" s="2"/>
      <c r="I332" s="586"/>
      <c r="J332" s="586"/>
    </row>
    <row r="333" spans="7:10" s="95" customFormat="1" x14ac:dyDescent="0.25">
      <c r="G333" s="2"/>
      <c r="I333" s="586"/>
      <c r="J333" s="586"/>
    </row>
    <row r="334" spans="7:10" s="95" customFormat="1" x14ac:dyDescent="0.25">
      <c r="G334" s="2"/>
      <c r="I334" s="586"/>
      <c r="J334" s="586"/>
    </row>
    <row r="335" spans="7:10" s="95" customFormat="1" x14ac:dyDescent="0.25">
      <c r="G335" s="2"/>
      <c r="I335" s="586"/>
      <c r="J335" s="586"/>
    </row>
    <row r="336" spans="7:10" s="95" customFormat="1" x14ac:dyDescent="0.25">
      <c r="G336" s="2"/>
      <c r="I336" s="586"/>
      <c r="J336" s="586"/>
    </row>
    <row r="337" spans="7:10" s="95" customFormat="1" x14ac:dyDescent="0.25">
      <c r="G337" s="2"/>
      <c r="I337" s="586"/>
      <c r="J337" s="586"/>
    </row>
    <row r="338" spans="7:10" s="95" customFormat="1" x14ac:dyDescent="0.25">
      <c r="G338" s="2"/>
      <c r="I338" s="586"/>
      <c r="J338" s="586"/>
    </row>
    <row r="339" spans="7:10" s="95" customFormat="1" x14ac:dyDescent="0.25">
      <c r="G339" s="2"/>
      <c r="I339" s="586"/>
      <c r="J339" s="586"/>
    </row>
    <row r="340" spans="7:10" s="95" customFormat="1" x14ac:dyDescent="0.25">
      <c r="G340" s="2"/>
      <c r="I340" s="586"/>
      <c r="J340" s="586"/>
    </row>
    <row r="341" spans="7:10" s="95" customFormat="1" x14ac:dyDescent="0.25">
      <c r="G341" s="2"/>
      <c r="I341" s="586"/>
      <c r="J341" s="586"/>
    </row>
    <row r="342" spans="7:10" s="95" customFormat="1" x14ac:dyDescent="0.25">
      <c r="G342" s="2"/>
      <c r="I342" s="586"/>
      <c r="J342" s="586"/>
    </row>
    <row r="343" spans="7:10" s="95" customFormat="1" x14ac:dyDescent="0.25">
      <c r="G343" s="2"/>
      <c r="I343" s="586"/>
      <c r="J343" s="586"/>
    </row>
    <row r="344" spans="7:10" s="95" customFormat="1" x14ac:dyDescent="0.25">
      <c r="G344" s="2"/>
      <c r="I344" s="586"/>
      <c r="J344" s="586"/>
    </row>
    <row r="345" spans="7:10" s="95" customFormat="1" x14ac:dyDescent="0.25">
      <c r="G345" s="2"/>
      <c r="I345" s="586"/>
      <c r="J345" s="586"/>
    </row>
    <row r="346" spans="7:10" s="95" customFormat="1" x14ac:dyDescent="0.25">
      <c r="G346" s="2"/>
      <c r="I346" s="586"/>
      <c r="J346" s="586"/>
    </row>
    <row r="347" spans="7:10" s="95" customFormat="1" x14ac:dyDescent="0.25">
      <c r="G347" s="2"/>
      <c r="I347" s="586"/>
      <c r="J347" s="586"/>
    </row>
    <row r="348" spans="7:10" s="95" customFormat="1" x14ac:dyDescent="0.25">
      <c r="G348" s="2"/>
      <c r="I348" s="586"/>
      <c r="J348" s="586"/>
    </row>
    <row r="349" spans="7:10" s="95" customFormat="1" x14ac:dyDescent="0.25">
      <c r="G349" s="2"/>
      <c r="I349" s="586"/>
      <c r="J349" s="586"/>
    </row>
    <row r="350" spans="7:10" s="95" customFormat="1" x14ac:dyDescent="0.25">
      <c r="G350" s="2"/>
      <c r="I350" s="586"/>
      <c r="J350" s="586"/>
    </row>
    <row r="351" spans="7:10" s="95" customFormat="1" x14ac:dyDescent="0.25">
      <c r="G351" s="2"/>
      <c r="I351" s="586"/>
      <c r="J351" s="586"/>
    </row>
    <row r="352" spans="7:10" s="95" customFormat="1" x14ac:dyDescent="0.25">
      <c r="G352" s="2"/>
      <c r="I352" s="586"/>
      <c r="J352" s="586"/>
    </row>
    <row r="353" spans="7:10" s="95" customFormat="1" x14ac:dyDescent="0.25">
      <c r="G353" s="2"/>
      <c r="I353" s="586"/>
      <c r="J353" s="586"/>
    </row>
    <row r="354" spans="7:10" s="95" customFormat="1" x14ac:dyDescent="0.25">
      <c r="G354" s="2"/>
      <c r="I354" s="586"/>
      <c r="J354" s="586"/>
    </row>
    <row r="355" spans="7:10" s="95" customFormat="1" x14ac:dyDescent="0.25">
      <c r="G355" s="2"/>
      <c r="I355" s="586"/>
      <c r="J355" s="586"/>
    </row>
    <row r="356" spans="7:10" s="95" customFormat="1" x14ac:dyDescent="0.25">
      <c r="G356" s="2"/>
      <c r="I356" s="586"/>
      <c r="J356" s="586"/>
    </row>
    <row r="357" spans="7:10" s="95" customFormat="1" x14ac:dyDescent="0.25">
      <c r="G357" s="2"/>
      <c r="I357" s="586"/>
      <c r="J357" s="586"/>
    </row>
    <row r="358" spans="7:10" s="95" customFormat="1" x14ac:dyDescent="0.25">
      <c r="G358" s="2"/>
      <c r="I358" s="586"/>
      <c r="J358" s="586"/>
    </row>
    <row r="359" spans="7:10" s="95" customFormat="1" x14ac:dyDescent="0.25">
      <c r="G359" s="2"/>
      <c r="I359" s="586"/>
      <c r="J359" s="586"/>
    </row>
  </sheetData>
  <protectedRanges>
    <protectedRange sqref="H10" name="Rango1_20_1_1_1_1"/>
    <protectedRange sqref="H9" name="Rango1_20_1_1_1_2"/>
  </protectedRanges>
  <mergeCells count="11">
    <mergeCell ref="B3:C3"/>
    <mergeCell ref="A43:F43"/>
    <mergeCell ref="A42:B42"/>
    <mergeCell ref="A1:F1"/>
    <mergeCell ref="A19:A36"/>
    <mergeCell ref="A5:A7"/>
    <mergeCell ref="A8:A11"/>
    <mergeCell ref="A15:A18"/>
    <mergeCell ref="A41:F41"/>
    <mergeCell ref="A38:F40"/>
    <mergeCell ref="A12:A14"/>
  </mergeCells>
  <dataValidations count="1">
    <dataValidation type="custom" allowBlank="1" showInputMessage="1" showErrorMessage="1" error="La suma de las suscripciones por tecnología debe ser igual a la suma de las suscripciones residenciales y no residenciales." sqref="AL8">
      <formula1>"suma(F5:G5)=suma(E6:E12)"</formula1>
    </dataValidation>
  </dataValidations>
  <pageMargins left="0.7" right="0.7" top="0.75" bottom="0.75" header="0.3" footer="0.3"/>
  <pageSetup paperSize="9" scale="66" orientation="portrait"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Master!$P$1:$P$5</xm:f>
          </x14:formula1>
          <xm:sqref>D5</xm:sqref>
        </x14:dataValidation>
        <x14:dataValidation type="list" allowBlank="1" showInputMessage="1" showErrorMessage="1">
          <x14:formula1>
            <xm:f>Master!$P$6:$P$10</xm:f>
          </x14:formula1>
          <xm:sqref>D6</xm:sqref>
        </x14:dataValidation>
        <x14:dataValidation type="list" allowBlank="1" showInputMessage="1" showErrorMessage="1">
          <x14:formula1>
            <xm:f>Master!$P$11:$P$15</xm:f>
          </x14:formula1>
          <xm:sqref>D7</xm:sqref>
        </x14:dataValidation>
        <x14:dataValidation type="list" allowBlank="1" showInputMessage="1" showErrorMessage="1">
          <x14:formula1>
            <xm:f>Master!$R$1:$R$5</xm:f>
          </x14:formula1>
          <xm:sqref>D8</xm:sqref>
        </x14:dataValidation>
        <x14:dataValidation type="list" allowBlank="1" showInputMessage="1" showErrorMessage="1">
          <x14:formula1>
            <xm:f>Master!$R$6:$R$10</xm:f>
          </x14:formula1>
          <xm:sqref>D9</xm:sqref>
        </x14:dataValidation>
        <x14:dataValidation type="list" allowBlank="1" showInputMessage="1" showErrorMessage="1">
          <x14:formula1>
            <xm:f>Master!$R$11:$R$14</xm:f>
          </x14:formula1>
          <xm:sqref>D10</xm:sqref>
        </x14:dataValidation>
        <x14:dataValidation type="list" allowBlank="1" showInputMessage="1" showErrorMessage="1">
          <x14:formula1>
            <xm:f>Master!$G$3:$G$6</xm:f>
          </x14:formula1>
          <xm:sqref>F2</xm:sqref>
        </x14:dataValidation>
        <x14:dataValidation type="list" allowBlank="1" showInputMessage="1" showErrorMessage="1">
          <x14:formula1>
            <xm:f>Master!$I$3:$I$11</xm:f>
          </x14:formula1>
          <xm:sqref>F3</xm:sqref>
        </x14:dataValidation>
        <x14:dataValidation type="list" allowBlank="1" showDropDown="1" showInputMessage="1" showErrorMessage="1">
          <x14:formula1>
            <xm:f>Master!$O$11:$O$15</xm:f>
          </x14:formula1>
          <xm:sqref>D14</xm:sqref>
        </x14:dataValidation>
        <x14:dataValidation type="list" allowBlank="1" showDropDown="1" showInputMessage="1" showErrorMessage="1">
          <x14:formula1>
            <xm:f>Master!$O$6:$O$10</xm:f>
          </x14:formula1>
          <xm:sqref>D12:D13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62"/>
  <sheetViews>
    <sheetView zoomScale="70" zoomScaleNormal="70" workbookViewId="0">
      <selection activeCell="E5" sqref="E5"/>
    </sheetView>
  </sheetViews>
  <sheetFormatPr baseColWidth="10" defaultColWidth="11.42578125" defaultRowHeight="15" x14ac:dyDescent="0.25"/>
  <cols>
    <col min="1" max="1" width="17.7109375" style="115" customWidth="1"/>
    <col min="2" max="3" width="14.85546875" style="96" customWidth="1"/>
    <col min="4" max="4" width="35.7109375" style="96" customWidth="1"/>
    <col min="5" max="5" width="28.85546875" style="96" customWidth="1"/>
    <col min="6" max="6" width="19.42578125" style="96" customWidth="1"/>
    <col min="7" max="7" width="17.42578125" style="96" customWidth="1"/>
    <col min="8" max="8" width="17.140625" style="96" customWidth="1"/>
    <col min="9" max="9" width="15.7109375" style="95" customWidth="1"/>
    <col min="10" max="20" width="15.7109375" customWidth="1"/>
    <col min="21" max="23" width="15.7109375" style="95" customWidth="1"/>
    <col min="24" max="30" width="11.42578125" style="95"/>
    <col min="31" max="16384" width="11.42578125" style="96"/>
  </cols>
  <sheetData>
    <row r="1" spans="1:30" ht="24.75" customHeight="1" x14ac:dyDescent="0.25">
      <c r="A1" s="888" t="s">
        <v>378</v>
      </c>
      <c r="B1" s="889"/>
      <c r="C1" s="889"/>
      <c r="D1" s="889"/>
      <c r="E1" s="889"/>
      <c r="F1" s="889"/>
      <c r="G1" s="889"/>
      <c r="H1" s="890"/>
      <c r="I1" s="306"/>
      <c r="J1" s="2"/>
      <c r="K1" s="2"/>
      <c r="L1" s="2"/>
      <c r="M1" s="2"/>
      <c r="N1" s="2"/>
      <c r="O1" s="2"/>
      <c r="P1" s="2"/>
      <c r="Q1" s="2"/>
      <c r="R1" s="2"/>
      <c r="S1" s="2"/>
      <c r="T1" s="2"/>
    </row>
    <row r="2" spans="1:30" x14ac:dyDescent="0.25">
      <c r="A2" s="302"/>
      <c r="B2" s="303" t="s">
        <v>380</v>
      </c>
      <c r="C2" s="76"/>
      <c r="D2" s="77" t="s">
        <v>366</v>
      </c>
      <c r="E2" s="77"/>
      <c r="F2" s="97" t="s">
        <v>367</v>
      </c>
      <c r="G2" s="76"/>
      <c r="H2" s="214"/>
      <c r="I2" s="2"/>
      <c r="J2" s="2"/>
      <c r="K2" s="2"/>
      <c r="L2" s="2"/>
      <c r="M2" s="2"/>
      <c r="N2" s="2"/>
      <c r="O2" s="2"/>
      <c r="P2" s="2"/>
      <c r="Q2" s="2"/>
      <c r="R2" s="2"/>
      <c r="S2" s="2"/>
      <c r="T2" s="2"/>
    </row>
    <row r="3" spans="1:30" ht="25.5" customHeight="1" thickBot="1" x14ac:dyDescent="0.3">
      <c r="A3" s="308"/>
      <c r="B3" s="309" t="s">
        <v>457</v>
      </c>
      <c r="C3" s="309"/>
      <c r="D3" s="300" t="s">
        <v>368</v>
      </c>
      <c r="E3" s="522"/>
      <c r="F3" s="310">
        <v>2022</v>
      </c>
      <c r="G3" s="905" t="s">
        <v>458</v>
      </c>
      <c r="H3" s="906"/>
      <c r="I3" s="307"/>
      <c r="J3" s="2"/>
      <c r="K3" s="2"/>
      <c r="L3" s="2"/>
      <c r="M3" s="2"/>
      <c r="N3" s="2"/>
      <c r="O3" s="2"/>
      <c r="P3" s="2"/>
      <c r="Q3" s="2"/>
      <c r="R3" s="2"/>
      <c r="S3" s="2"/>
      <c r="T3" s="2"/>
    </row>
    <row r="4" spans="1:30" s="1390" customFormat="1" ht="21.75" customHeight="1" thickBot="1" x14ac:dyDescent="0.25">
      <c r="A4" s="1376" t="s">
        <v>382</v>
      </c>
      <c r="B4" s="1377" t="s">
        <v>6</v>
      </c>
      <c r="C4" s="1377" t="s">
        <v>383</v>
      </c>
      <c r="D4" s="1378" t="s">
        <v>384</v>
      </c>
      <c r="E4" s="1379" t="s">
        <v>1093</v>
      </c>
      <c r="F4" s="1380" t="s">
        <v>749</v>
      </c>
      <c r="G4" s="1381" t="s">
        <v>459</v>
      </c>
      <c r="H4" s="1382" t="s">
        <v>460</v>
      </c>
      <c r="I4" s="1383" t="s">
        <v>762</v>
      </c>
      <c r="J4" s="1384" t="s">
        <v>459</v>
      </c>
      <c r="K4" s="1385" t="s">
        <v>460</v>
      </c>
      <c r="L4" s="1386" t="s">
        <v>1080</v>
      </c>
      <c r="M4" s="1381" t="s">
        <v>459</v>
      </c>
      <c r="N4" s="1382" t="s">
        <v>460</v>
      </c>
      <c r="O4" s="1387" t="s">
        <v>782</v>
      </c>
      <c r="P4" s="1384" t="s">
        <v>459</v>
      </c>
      <c r="Q4" s="1385" t="s">
        <v>460</v>
      </c>
      <c r="R4" s="1388" t="s">
        <v>1094</v>
      </c>
      <c r="S4" s="1384" t="s">
        <v>459</v>
      </c>
      <c r="T4" s="1385" t="s">
        <v>460</v>
      </c>
      <c r="U4" s="1388" t="s">
        <v>1095</v>
      </c>
      <c r="V4" s="1384" t="s">
        <v>459</v>
      </c>
      <c r="W4" s="1385" t="s">
        <v>460</v>
      </c>
      <c r="X4" s="1389"/>
      <c r="Y4" s="1389"/>
      <c r="Z4" s="1389"/>
      <c r="AA4" s="1389"/>
      <c r="AB4" s="1389"/>
      <c r="AC4" s="1389"/>
      <c r="AD4" s="1389"/>
    </row>
    <row r="5" spans="1:30" ht="38.25" x14ac:dyDescent="0.2">
      <c r="A5" s="911" t="s">
        <v>461</v>
      </c>
      <c r="B5" s="87" t="s">
        <v>11</v>
      </c>
      <c r="C5" s="88" t="s">
        <v>462</v>
      </c>
      <c r="D5" s="534" t="s">
        <v>463</v>
      </c>
      <c r="E5" s="556">
        <v>1145977</v>
      </c>
      <c r="F5" s="544">
        <v>839574</v>
      </c>
      <c r="G5" s="387">
        <v>578475</v>
      </c>
      <c r="H5" s="388">
        <v>261099</v>
      </c>
      <c r="I5" s="387">
        <v>263153</v>
      </c>
      <c r="J5" s="387">
        <v>194518</v>
      </c>
      <c r="K5" s="388">
        <v>68635</v>
      </c>
      <c r="L5" s="387">
        <f t="shared" ref="L5:Q5" si="0">+L6+L7</f>
        <v>29521</v>
      </c>
      <c r="M5" s="387">
        <f t="shared" si="0"/>
        <v>29476</v>
      </c>
      <c r="N5" s="388">
        <f t="shared" si="0"/>
        <v>45</v>
      </c>
      <c r="O5" s="387">
        <f t="shared" si="0"/>
        <v>13457</v>
      </c>
      <c r="P5" s="387">
        <f t="shared" si="0"/>
        <v>12161</v>
      </c>
      <c r="Q5" s="388">
        <f t="shared" si="0"/>
        <v>1296</v>
      </c>
      <c r="R5" s="507">
        <f t="shared" ref="R5:W5" si="1">+R6+R7</f>
        <v>17</v>
      </c>
      <c r="S5" s="507">
        <f t="shared" si="1"/>
        <v>2</v>
      </c>
      <c r="T5" s="508">
        <f t="shared" si="1"/>
        <v>15</v>
      </c>
      <c r="U5" s="507">
        <f t="shared" si="1"/>
        <v>255</v>
      </c>
      <c r="V5" s="507">
        <f t="shared" si="1"/>
        <v>0</v>
      </c>
      <c r="W5" s="508">
        <f t="shared" si="1"/>
        <v>255</v>
      </c>
    </row>
    <row r="6" spans="1:30" ht="51" x14ac:dyDescent="0.2">
      <c r="A6" s="911"/>
      <c r="B6" s="89" t="s">
        <v>11</v>
      </c>
      <c r="C6" s="89" t="s">
        <v>464</v>
      </c>
      <c r="D6" s="535" t="s">
        <v>788</v>
      </c>
      <c r="E6" s="553">
        <v>713251</v>
      </c>
      <c r="F6" s="545">
        <v>628699</v>
      </c>
      <c r="G6" s="390">
        <v>393807</v>
      </c>
      <c r="H6" s="391">
        <v>234892</v>
      </c>
      <c r="I6" s="389">
        <v>55031</v>
      </c>
      <c r="J6" s="390">
        <v>32239</v>
      </c>
      <c r="K6" s="391">
        <v>22792</v>
      </c>
      <c r="L6" s="389">
        <f>+M6+N6</f>
        <v>29521</v>
      </c>
      <c r="M6" s="390">
        <v>29476</v>
      </c>
      <c r="N6" s="391">
        <v>45</v>
      </c>
      <c r="O6" s="1391">
        <f>+P6+Q6</f>
        <v>0</v>
      </c>
      <c r="P6" s="390"/>
      <c r="Q6" s="391"/>
      <c r="R6" s="509">
        <f>+S6+T6</f>
        <v>0</v>
      </c>
      <c r="S6" s="101"/>
      <c r="T6" s="510"/>
      <c r="U6" s="509">
        <f>+V6+W6</f>
        <v>0</v>
      </c>
      <c r="V6" s="101"/>
      <c r="W6" s="510"/>
    </row>
    <row r="7" spans="1:30" ht="39" thickBot="1" x14ac:dyDescent="0.25">
      <c r="A7" s="911"/>
      <c r="B7" s="126" t="s">
        <v>11</v>
      </c>
      <c r="C7" s="126" t="s">
        <v>466</v>
      </c>
      <c r="D7" s="536" t="s">
        <v>836</v>
      </c>
      <c r="E7" s="553">
        <v>432726</v>
      </c>
      <c r="F7" s="546">
        <v>210875</v>
      </c>
      <c r="G7" s="393">
        <v>184668</v>
      </c>
      <c r="H7" s="394">
        <v>26207</v>
      </c>
      <c r="I7" s="392">
        <v>208122</v>
      </c>
      <c r="J7" s="393">
        <v>162279</v>
      </c>
      <c r="K7" s="394">
        <v>45843</v>
      </c>
      <c r="L7" s="392">
        <f>+M7+N7</f>
        <v>0</v>
      </c>
      <c r="M7" s="393"/>
      <c r="N7" s="394"/>
      <c r="O7" s="392">
        <f>+P7+Q7</f>
        <v>13457</v>
      </c>
      <c r="P7" s="393">
        <v>12161</v>
      </c>
      <c r="Q7" s="394">
        <v>1296</v>
      </c>
      <c r="R7" s="511">
        <f>+S7+T7</f>
        <v>17</v>
      </c>
      <c r="S7" s="102">
        <v>2</v>
      </c>
      <c r="T7" s="557">
        <v>15</v>
      </c>
      <c r="U7" s="511">
        <f>+V7+W7</f>
        <v>255</v>
      </c>
      <c r="V7" s="102"/>
      <c r="W7" s="557">
        <v>255</v>
      </c>
    </row>
    <row r="8" spans="1:30" ht="38.25" x14ac:dyDescent="0.2">
      <c r="A8" s="911"/>
      <c r="B8" s="116" t="s">
        <v>11</v>
      </c>
      <c r="C8" s="117" t="s">
        <v>468</v>
      </c>
      <c r="D8" s="537" t="s">
        <v>873</v>
      </c>
      <c r="E8" s="552">
        <v>1146575</v>
      </c>
      <c r="F8" s="547">
        <v>837092</v>
      </c>
      <c r="G8" s="395">
        <v>576921</v>
      </c>
      <c r="H8" s="396">
        <v>260171</v>
      </c>
      <c r="I8" s="395">
        <v>265165</v>
      </c>
      <c r="J8" s="395">
        <v>196070</v>
      </c>
      <c r="K8" s="396">
        <v>69095</v>
      </c>
      <c r="L8" s="395">
        <f t="shared" ref="L8:Q8" si="2">+L9+L10</f>
        <v>30052</v>
      </c>
      <c r="M8" s="395">
        <f t="shared" si="2"/>
        <v>30009</v>
      </c>
      <c r="N8" s="396">
        <f t="shared" si="2"/>
        <v>43</v>
      </c>
      <c r="O8" s="395">
        <f t="shared" si="2"/>
        <v>13994</v>
      </c>
      <c r="P8" s="395">
        <f t="shared" si="2"/>
        <v>12173</v>
      </c>
      <c r="Q8" s="396">
        <f t="shared" si="2"/>
        <v>1821</v>
      </c>
      <c r="R8" s="512">
        <f t="shared" ref="R8:W8" si="3">+R9+R10</f>
        <v>17</v>
      </c>
      <c r="S8" s="512">
        <f t="shared" si="3"/>
        <v>2</v>
      </c>
      <c r="T8" s="513">
        <f t="shared" si="3"/>
        <v>15</v>
      </c>
      <c r="U8" s="512">
        <f t="shared" si="3"/>
        <v>255</v>
      </c>
      <c r="V8" s="512">
        <f t="shared" si="3"/>
        <v>0</v>
      </c>
      <c r="W8" s="513">
        <f t="shared" si="3"/>
        <v>255</v>
      </c>
    </row>
    <row r="9" spans="1:30" ht="38.25" x14ac:dyDescent="0.2">
      <c r="A9" s="911"/>
      <c r="B9" s="89" t="s">
        <v>11</v>
      </c>
      <c r="C9" s="89" t="s">
        <v>469</v>
      </c>
      <c r="D9" s="535" t="s">
        <v>894</v>
      </c>
      <c r="E9" s="553">
        <v>716774</v>
      </c>
      <c r="F9" s="545">
        <v>630823</v>
      </c>
      <c r="G9" s="390">
        <v>396213</v>
      </c>
      <c r="H9" s="391">
        <v>234610</v>
      </c>
      <c r="I9" s="389">
        <v>55899</v>
      </c>
      <c r="J9" s="390">
        <v>32740</v>
      </c>
      <c r="K9" s="391">
        <v>23159</v>
      </c>
      <c r="L9" s="389">
        <f>+M9+N9</f>
        <v>30052</v>
      </c>
      <c r="M9" s="390">
        <v>30009</v>
      </c>
      <c r="N9" s="391">
        <v>43</v>
      </c>
      <c r="O9" s="1391">
        <f>+P9+Q9</f>
        <v>0</v>
      </c>
      <c r="P9" s="390"/>
      <c r="Q9" s="391"/>
      <c r="R9" s="509">
        <f>+S9+T9</f>
        <v>0</v>
      </c>
      <c r="S9" s="101"/>
      <c r="T9" s="510"/>
      <c r="U9" s="509">
        <f>+V9+W9</f>
        <v>0</v>
      </c>
      <c r="V9" s="101"/>
      <c r="W9" s="510"/>
    </row>
    <row r="10" spans="1:30" ht="39" thickBot="1" x14ac:dyDescent="0.25">
      <c r="A10" s="911"/>
      <c r="B10" s="80" t="s">
        <v>11</v>
      </c>
      <c r="C10" s="80" t="s">
        <v>471</v>
      </c>
      <c r="D10" s="538" t="s">
        <v>913</v>
      </c>
      <c r="E10" s="553">
        <v>429801</v>
      </c>
      <c r="F10" s="548">
        <v>206269</v>
      </c>
      <c r="G10" s="393">
        <v>180708</v>
      </c>
      <c r="H10" s="394">
        <v>25561</v>
      </c>
      <c r="I10" s="397">
        <v>209266</v>
      </c>
      <c r="J10" s="423">
        <v>163330</v>
      </c>
      <c r="K10" s="424">
        <v>45936</v>
      </c>
      <c r="L10" s="397">
        <f>+M10+N10</f>
        <v>0</v>
      </c>
      <c r="M10" s="423"/>
      <c r="N10" s="424"/>
      <c r="O10" s="397">
        <f>+P10+Q10</f>
        <v>13994</v>
      </c>
      <c r="P10" s="423">
        <v>12173</v>
      </c>
      <c r="Q10" s="424">
        <v>1821</v>
      </c>
      <c r="R10" s="514">
        <f>+S10+T10</f>
        <v>17</v>
      </c>
      <c r="S10" s="558">
        <v>2</v>
      </c>
      <c r="T10" s="559">
        <v>15</v>
      </c>
      <c r="U10" s="514">
        <f>+V10+W10</f>
        <v>255</v>
      </c>
      <c r="V10" s="558"/>
      <c r="W10" s="559">
        <v>255</v>
      </c>
    </row>
    <row r="11" spans="1:30" ht="38.25" x14ac:dyDescent="0.2">
      <c r="A11" s="911"/>
      <c r="B11" s="118" t="s">
        <v>11</v>
      </c>
      <c r="C11" s="119" t="s">
        <v>472</v>
      </c>
      <c r="D11" s="539" t="s">
        <v>929</v>
      </c>
      <c r="E11" s="552">
        <v>1147904</v>
      </c>
      <c r="F11" s="544">
        <v>835902</v>
      </c>
      <c r="G11" s="387">
        <v>575572</v>
      </c>
      <c r="H11" s="388">
        <v>260330</v>
      </c>
      <c r="I11" s="387">
        <v>267150</v>
      </c>
      <c r="J11" s="387">
        <v>197550</v>
      </c>
      <c r="K11" s="388">
        <v>69600</v>
      </c>
      <c r="L11" s="387">
        <f t="shared" ref="L11:Q11" si="4">+L12+L13</f>
        <v>30625</v>
      </c>
      <c r="M11" s="387">
        <f t="shared" si="4"/>
        <v>30585</v>
      </c>
      <c r="N11" s="388">
        <f t="shared" si="4"/>
        <v>40</v>
      </c>
      <c r="O11" s="387">
        <f t="shared" si="4"/>
        <v>13911</v>
      </c>
      <c r="P11" s="387">
        <f t="shared" si="4"/>
        <v>12089</v>
      </c>
      <c r="Q11" s="388">
        <f t="shared" si="4"/>
        <v>1822</v>
      </c>
      <c r="R11" s="507">
        <f t="shared" ref="R11:W11" si="5">+R12+R13</f>
        <v>22</v>
      </c>
      <c r="S11" s="507">
        <f t="shared" si="5"/>
        <v>4</v>
      </c>
      <c r="T11" s="508">
        <f t="shared" si="5"/>
        <v>18</v>
      </c>
      <c r="U11" s="507">
        <f t="shared" si="5"/>
        <v>294</v>
      </c>
      <c r="V11" s="507">
        <f t="shared" si="5"/>
        <v>0</v>
      </c>
      <c r="W11" s="508">
        <f t="shared" si="5"/>
        <v>294</v>
      </c>
    </row>
    <row r="12" spans="1:30" ht="41.25" customHeight="1" x14ac:dyDescent="0.2">
      <c r="A12" s="911"/>
      <c r="B12" s="125" t="s">
        <v>11</v>
      </c>
      <c r="C12" s="125" t="s">
        <v>474</v>
      </c>
      <c r="D12" s="540" t="s">
        <v>942</v>
      </c>
      <c r="E12" s="553">
        <v>721275</v>
      </c>
      <c r="F12" s="545">
        <v>633760</v>
      </c>
      <c r="G12" s="390">
        <v>398389</v>
      </c>
      <c r="H12" s="391">
        <v>235371</v>
      </c>
      <c r="I12" s="389">
        <v>56890</v>
      </c>
      <c r="J12" s="390">
        <v>33170</v>
      </c>
      <c r="K12" s="391">
        <v>23720</v>
      </c>
      <c r="L12" s="389">
        <f>+M12+N12</f>
        <v>30625</v>
      </c>
      <c r="M12" s="390">
        <v>30585</v>
      </c>
      <c r="N12" s="391">
        <v>40</v>
      </c>
      <c r="O12" s="389">
        <f>+P12+Q12</f>
        <v>0</v>
      </c>
      <c r="P12" s="390"/>
      <c r="Q12" s="391"/>
      <c r="R12" s="509">
        <f>+S12+T12</f>
        <v>0</v>
      </c>
      <c r="S12" s="101"/>
      <c r="T12" s="510"/>
      <c r="U12" s="509">
        <f>+V12+W12</f>
        <v>0</v>
      </c>
      <c r="V12" s="101"/>
      <c r="W12" s="510"/>
    </row>
    <row r="13" spans="1:30" ht="39.75" customHeight="1" thickBot="1" x14ac:dyDescent="0.25">
      <c r="A13" s="912"/>
      <c r="B13" s="130" t="s">
        <v>11</v>
      </c>
      <c r="C13" s="130" t="s">
        <v>476</v>
      </c>
      <c r="D13" s="541" t="s">
        <v>954</v>
      </c>
      <c r="E13" s="553">
        <v>426629</v>
      </c>
      <c r="F13" s="546">
        <v>202142</v>
      </c>
      <c r="G13" s="393">
        <v>177183</v>
      </c>
      <c r="H13" s="394">
        <v>24959</v>
      </c>
      <c r="I13" s="392">
        <v>210260</v>
      </c>
      <c r="J13" s="393">
        <v>164380</v>
      </c>
      <c r="K13" s="394">
        <v>45880</v>
      </c>
      <c r="L13" s="392">
        <f>+M13+N13</f>
        <v>0</v>
      </c>
      <c r="M13" s="393"/>
      <c r="N13" s="394"/>
      <c r="O13" s="392">
        <f>+P13+Q13</f>
        <v>13911</v>
      </c>
      <c r="P13" s="393">
        <v>12089</v>
      </c>
      <c r="Q13" s="394">
        <v>1822</v>
      </c>
      <c r="R13" s="511">
        <f>+S13+T13</f>
        <v>22</v>
      </c>
      <c r="S13" s="102">
        <v>4</v>
      </c>
      <c r="T13" s="557">
        <v>18</v>
      </c>
      <c r="U13" s="511">
        <f>+V13+W13</f>
        <v>294</v>
      </c>
      <c r="V13" s="102"/>
      <c r="W13" s="557">
        <v>294</v>
      </c>
    </row>
    <row r="14" spans="1:30" ht="41.25" customHeight="1" x14ac:dyDescent="0.2">
      <c r="A14" s="913" t="s">
        <v>478</v>
      </c>
      <c r="B14" s="79" t="s">
        <v>172</v>
      </c>
      <c r="C14" s="79" t="s">
        <v>479</v>
      </c>
      <c r="D14" s="542" t="s">
        <v>480</v>
      </c>
      <c r="E14" s="1036"/>
      <c r="F14" s="549">
        <v>546.51896175000002</v>
      </c>
      <c r="G14" s="107">
        <v>546.51896175000002</v>
      </c>
      <c r="H14" s="108">
        <v>442.52535588000001</v>
      </c>
      <c r="I14" s="127">
        <v>500</v>
      </c>
      <c r="J14" s="107">
        <v>500</v>
      </c>
      <c r="K14" s="108">
        <v>1296</v>
      </c>
      <c r="L14" s="127">
        <f>+M14</f>
        <v>0</v>
      </c>
      <c r="M14" s="107"/>
      <c r="N14" s="108"/>
      <c r="O14" s="127">
        <f>+P14</f>
        <v>99.38</v>
      </c>
      <c r="P14" s="107">
        <v>99.38</v>
      </c>
      <c r="Q14" s="108">
        <v>110</v>
      </c>
      <c r="R14" s="127">
        <f>+S14</f>
        <v>0</v>
      </c>
      <c r="S14" s="107"/>
      <c r="T14" s="108"/>
      <c r="U14" s="127">
        <f>+V14</f>
        <v>0</v>
      </c>
      <c r="V14" s="107"/>
      <c r="W14" s="108">
        <v>2000</v>
      </c>
    </row>
    <row r="15" spans="1:30" ht="30.75" customHeight="1" x14ac:dyDescent="0.2">
      <c r="A15" s="914"/>
      <c r="B15" s="89" t="s">
        <v>172</v>
      </c>
      <c r="C15" s="89" t="s">
        <v>481</v>
      </c>
      <c r="D15" s="85" t="s">
        <v>482</v>
      </c>
      <c r="E15" s="1036"/>
      <c r="F15" s="550">
        <v>500</v>
      </c>
      <c r="G15" s="109">
        <v>500</v>
      </c>
      <c r="H15" s="110">
        <v>595</v>
      </c>
      <c r="I15" s="128">
        <v>404</v>
      </c>
      <c r="J15" s="109">
        <v>404</v>
      </c>
      <c r="K15" s="110">
        <v>595</v>
      </c>
      <c r="L15" s="128">
        <f>+M15</f>
        <v>299</v>
      </c>
      <c r="M15" s="109">
        <v>299</v>
      </c>
      <c r="N15" s="110"/>
      <c r="O15" s="128">
        <f>+P15</f>
        <v>209.02923327127641</v>
      </c>
      <c r="P15" s="109">
        <v>209.02923327127641</v>
      </c>
      <c r="Q15" s="110">
        <v>121.87540024758255</v>
      </c>
      <c r="R15" s="128">
        <f>+S15</f>
        <v>0</v>
      </c>
      <c r="S15" s="109"/>
      <c r="T15" s="110"/>
      <c r="U15" s="128">
        <f>+V15</f>
        <v>0</v>
      </c>
      <c r="V15" s="109"/>
      <c r="W15" s="110">
        <v>450</v>
      </c>
    </row>
    <row r="16" spans="1:30" ht="35.25" customHeight="1" x14ac:dyDescent="0.2">
      <c r="A16" s="914"/>
      <c r="B16" s="89" t="s">
        <v>172</v>
      </c>
      <c r="C16" s="89" t="s">
        <v>483</v>
      </c>
      <c r="D16" s="85" t="s">
        <v>484</v>
      </c>
      <c r="E16" s="1036"/>
      <c r="F16" s="550">
        <v>1.1000000000000001</v>
      </c>
      <c r="G16" s="109">
        <v>1.1000000000000001</v>
      </c>
      <c r="H16" s="110">
        <v>1.1000000000000001</v>
      </c>
      <c r="I16" s="128">
        <v>1</v>
      </c>
      <c r="J16" s="109">
        <v>1</v>
      </c>
      <c r="K16" s="110">
        <v>1.05</v>
      </c>
      <c r="L16" s="128">
        <f>+M16</f>
        <v>1.33</v>
      </c>
      <c r="M16" s="109">
        <v>1.33</v>
      </c>
      <c r="N16" s="110"/>
      <c r="O16" s="128">
        <f>+P16</f>
        <v>1.2</v>
      </c>
      <c r="P16" s="109">
        <v>1.2</v>
      </c>
      <c r="Q16" s="110">
        <v>1.05</v>
      </c>
      <c r="R16" s="128">
        <f>+S16</f>
        <v>0</v>
      </c>
      <c r="S16" s="109"/>
      <c r="T16" s="110"/>
      <c r="U16" s="128">
        <f>+V16</f>
        <v>0</v>
      </c>
      <c r="V16" s="109"/>
      <c r="W16" s="110">
        <v>1.25</v>
      </c>
    </row>
    <row r="17" spans="1:23" ht="33.75" customHeight="1" thickBot="1" x14ac:dyDescent="0.25">
      <c r="A17" s="915"/>
      <c r="B17" s="80" t="s">
        <v>172</v>
      </c>
      <c r="C17" s="80" t="s">
        <v>485</v>
      </c>
      <c r="D17" s="543" t="s">
        <v>486</v>
      </c>
      <c r="E17" s="1036"/>
      <c r="F17" s="551">
        <v>3.95</v>
      </c>
      <c r="G17" s="111">
        <v>3.95</v>
      </c>
      <c r="H17" s="112">
        <v>3.95</v>
      </c>
      <c r="I17" s="129">
        <v>3.95</v>
      </c>
      <c r="J17" s="111">
        <v>3.95</v>
      </c>
      <c r="K17" s="112">
        <v>3.95</v>
      </c>
      <c r="L17" s="129">
        <f>+M17</f>
        <v>3.95</v>
      </c>
      <c r="M17" s="111">
        <v>3.95</v>
      </c>
      <c r="N17" s="112"/>
      <c r="O17" s="129">
        <f>+P17</f>
        <v>0</v>
      </c>
      <c r="P17" s="111">
        <v>0</v>
      </c>
      <c r="Q17" s="112">
        <v>0</v>
      </c>
      <c r="R17" s="129">
        <f>+S17</f>
        <v>0</v>
      </c>
      <c r="S17" s="111"/>
      <c r="T17" s="112"/>
      <c r="U17" s="129">
        <f>+V17</f>
        <v>0</v>
      </c>
      <c r="V17" s="111"/>
      <c r="W17" s="112">
        <v>4.2</v>
      </c>
    </row>
    <row r="18" spans="1:23" ht="31.5" customHeight="1" x14ac:dyDescent="0.2">
      <c r="A18" s="910" t="s">
        <v>487</v>
      </c>
      <c r="B18" s="120" t="s">
        <v>96</v>
      </c>
      <c r="C18" s="121" t="s">
        <v>488</v>
      </c>
      <c r="D18" s="206" t="s">
        <v>489</v>
      </c>
      <c r="E18" s="553">
        <v>594152456.45137548</v>
      </c>
      <c r="F18" s="1013" t="s">
        <v>1166</v>
      </c>
      <c r="G18" s="95"/>
      <c r="H18" s="95"/>
      <c r="I18" s="1013" t="s">
        <v>1166</v>
      </c>
      <c r="J18" s="95"/>
      <c r="K18" s="95"/>
      <c r="L18" s="1027" t="s">
        <v>1166</v>
      </c>
      <c r="M18" s="95"/>
      <c r="N18" s="95"/>
      <c r="O18" s="1013" t="s">
        <v>1166</v>
      </c>
      <c r="P18" s="95"/>
      <c r="Q18" s="95"/>
      <c r="R18" s="1013" t="s">
        <v>1166</v>
      </c>
      <c r="S18" s="95"/>
      <c r="T18" s="95"/>
      <c r="U18" s="1013" t="s">
        <v>1166</v>
      </c>
    </row>
    <row r="19" spans="1:23" ht="32.25" customHeight="1" x14ac:dyDescent="0.2">
      <c r="A19" s="911"/>
      <c r="B19" s="122" t="s">
        <v>96</v>
      </c>
      <c r="C19" s="123" t="s">
        <v>490</v>
      </c>
      <c r="D19" s="202" t="s">
        <v>491</v>
      </c>
      <c r="E19" s="553">
        <v>429273900.00143778</v>
      </c>
      <c r="F19" s="1027" t="s">
        <v>1166</v>
      </c>
      <c r="G19" s="95"/>
      <c r="H19" s="95"/>
      <c r="I19" s="1027" t="s">
        <v>1166</v>
      </c>
      <c r="J19" s="95"/>
      <c r="K19" s="95"/>
      <c r="L19" s="1037" t="s">
        <v>1166</v>
      </c>
      <c r="M19" s="95"/>
      <c r="N19" s="95"/>
      <c r="O19" s="1027" t="s">
        <v>1166</v>
      </c>
      <c r="P19" s="95"/>
      <c r="Q19" s="95"/>
      <c r="R19" s="1027" t="s">
        <v>1166</v>
      </c>
      <c r="S19" s="95"/>
      <c r="T19" s="95"/>
      <c r="U19" s="1027" t="s">
        <v>1166</v>
      </c>
    </row>
    <row r="20" spans="1:23" ht="28.5" customHeight="1" x14ac:dyDescent="0.2">
      <c r="A20" s="911"/>
      <c r="B20" s="122" t="s">
        <v>96</v>
      </c>
      <c r="C20" s="123" t="s">
        <v>492</v>
      </c>
      <c r="D20" s="532" t="s">
        <v>493</v>
      </c>
      <c r="E20" s="553">
        <v>346102674.61810446</v>
      </c>
      <c r="F20" s="1037" t="s">
        <v>1166</v>
      </c>
      <c r="G20" s="95"/>
      <c r="H20" s="95"/>
      <c r="I20" s="1037" t="s">
        <v>1166</v>
      </c>
      <c r="J20" s="95"/>
      <c r="K20" s="95"/>
      <c r="L20" s="1037" t="s">
        <v>1166</v>
      </c>
      <c r="M20" s="95"/>
      <c r="N20" s="95"/>
      <c r="O20" s="1037" t="s">
        <v>1166</v>
      </c>
      <c r="P20" s="95"/>
      <c r="Q20" s="95"/>
      <c r="R20" s="1037" t="s">
        <v>1166</v>
      </c>
      <c r="S20" s="95"/>
      <c r="T20" s="95"/>
      <c r="U20" s="1037" t="s">
        <v>1166</v>
      </c>
    </row>
    <row r="21" spans="1:23" ht="27.75" customHeight="1" x14ac:dyDescent="0.2">
      <c r="A21" s="911"/>
      <c r="B21" s="122" t="s">
        <v>96</v>
      </c>
      <c r="C21" s="123" t="s">
        <v>494</v>
      </c>
      <c r="D21" s="532" t="s">
        <v>495</v>
      </c>
      <c r="E21" s="553">
        <v>83171225.383333325</v>
      </c>
      <c r="F21" s="1037" t="s">
        <v>1166</v>
      </c>
      <c r="G21" s="95"/>
      <c r="H21" s="95"/>
      <c r="I21" s="1037" t="s">
        <v>1166</v>
      </c>
      <c r="J21" s="95"/>
      <c r="K21" s="95"/>
      <c r="L21" s="1030" t="s">
        <v>1166</v>
      </c>
      <c r="M21" s="95"/>
      <c r="N21" s="95"/>
      <c r="O21" s="1037" t="s">
        <v>1166</v>
      </c>
      <c r="P21" s="95"/>
      <c r="Q21" s="95"/>
      <c r="R21" s="1037" t="s">
        <v>1166</v>
      </c>
      <c r="S21" s="95"/>
      <c r="T21" s="95"/>
      <c r="U21" s="1037" t="s">
        <v>1166</v>
      </c>
    </row>
    <row r="22" spans="1:23" ht="30" customHeight="1" thickBot="1" x14ac:dyDescent="0.25">
      <c r="A22" s="911"/>
      <c r="B22" s="122" t="s">
        <v>96</v>
      </c>
      <c r="C22" s="123" t="s">
        <v>496</v>
      </c>
      <c r="D22" s="202" t="s">
        <v>497</v>
      </c>
      <c r="E22" s="553">
        <v>16147500.116666665</v>
      </c>
      <c r="F22" s="1030" t="s">
        <v>1166</v>
      </c>
      <c r="G22" s="95"/>
      <c r="H22" s="95"/>
      <c r="I22" s="1030" t="s">
        <v>1166</v>
      </c>
      <c r="J22" s="95"/>
      <c r="K22" s="95"/>
      <c r="L22" s="1038" t="s">
        <v>1166</v>
      </c>
      <c r="M22" s="95"/>
      <c r="N22" s="95"/>
      <c r="O22" s="1030" t="s">
        <v>1166</v>
      </c>
      <c r="P22" s="95"/>
      <c r="Q22" s="95"/>
      <c r="R22" s="1030" t="s">
        <v>1166</v>
      </c>
      <c r="S22" s="95"/>
      <c r="T22" s="95"/>
      <c r="U22" s="1030" t="s">
        <v>1166</v>
      </c>
    </row>
    <row r="23" spans="1:23" ht="29.25" customHeight="1" thickBot="1" x14ac:dyDescent="0.25">
      <c r="A23" s="912"/>
      <c r="B23" s="131" t="s">
        <v>96</v>
      </c>
      <c r="C23" s="132" t="s">
        <v>498</v>
      </c>
      <c r="D23" s="205" t="s">
        <v>499</v>
      </c>
      <c r="E23" s="553">
        <v>148731056.333271</v>
      </c>
      <c r="F23" s="1038" t="s">
        <v>1166</v>
      </c>
      <c r="G23" s="95"/>
      <c r="H23" s="95"/>
      <c r="I23" s="1038" t="s">
        <v>1166</v>
      </c>
      <c r="J23" s="95"/>
      <c r="K23" s="95"/>
      <c r="L23" s="1039" t="s">
        <v>1166</v>
      </c>
      <c r="M23" s="95"/>
      <c r="N23" s="95"/>
      <c r="O23" s="1038" t="s">
        <v>1166</v>
      </c>
      <c r="P23" s="95"/>
      <c r="Q23" s="95"/>
      <c r="R23" s="1038" t="s">
        <v>1166</v>
      </c>
      <c r="S23" s="95"/>
      <c r="T23" s="95"/>
      <c r="U23" s="1038" t="s">
        <v>1166</v>
      </c>
    </row>
    <row r="24" spans="1:23" ht="25.5" x14ac:dyDescent="0.2">
      <c r="A24" s="907" t="s">
        <v>500</v>
      </c>
      <c r="B24" s="124" t="s">
        <v>172</v>
      </c>
      <c r="C24" s="124" t="s">
        <v>501</v>
      </c>
      <c r="D24" s="201" t="s">
        <v>502</v>
      </c>
      <c r="E24" s="553">
        <v>1738509929.3063431</v>
      </c>
      <c r="F24" s="1039" t="s">
        <v>1166</v>
      </c>
      <c r="G24" s="95"/>
      <c r="H24" s="95"/>
      <c r="I24" s="1039" t="s">
        <v>1166</v>
      </c>
      <c r="J24" s="95"/>
      <c r="K24" s="95"/>
      <c r="L24" s="1030" t="s">
        <v>1166</v>
      </c>
      <c r="M24" s="95"/>
      <c r="N24" s="95"/>
      <c r="O24" s="1039" t="s">
        <v>1166</v>
      </c>
      <c r="P24" s="95"/>
      <c r="Q24" s="95"/>
      <c r="R24" s="1039" t="s">
        <v>1166</v>
      </c>
      <c r="S24" s="95"/>
      <c r="T24" s="95"/>
      <c r="U24" s="1039" t="s">
        <v>1166</v>
      </c>
    </row>
    <row r="25" spans="1:23" ht="33.75" customHeight="1" x14ac:dyDescent="0.2">
      <c r="A25" s="908"/>
      <c r="B25" s="125" t="s">
        <v>172</v>
      </c>
      <c r="C25" s="125" t="s">
        <v>503</v>
      </c>
      <c r="D25" s="202" t="s">
        <v>504</v>
      </c>
      <c r="E25" s="553">
        <v>1345736143.822449</v>
      </c>
      <c r="F25" s="1030" t="s">
        <v>1166</v>
      </c>
      <c r="G25" s="95"/>
      <c r="H25" s="95"/>
      <c r="I25" s="1030" t="s">
        <v>1166</v>
      </c>
      <c r="J25" s="95"/>
      <c r="K25" s="95"/>
      <c r="L25" s="1018" t="s">
        <v>1166</v>
      </c>
      <c r="M25" s="95"/>
      <c r="N25" s="95"/>
      <c r="O25" s="1030" t="s">
        <v>1166</v>
      </c>
      <c r="P25" s="95"/>
      <c r="Q25" s="95"/>
      <c r="R25" s="1030" t="s">
        <v>1166</v>
      </c>
      <c r="S25" s="95"/>
      <c r="T25" s="95"/>
      <c r="U25" s="1030" t="s">
        <v>1166</v>
      </c>
    </row>
    <row r="26" spans="1:23" ht="38.25" x14ac:dyDescent="0.2">
      <c r="A26" s="908"/>
      <c r="B26" s="125" t="s">
        <v>172</v>
      </c>
      <c r="C26" s="125" t="s">
        <v>505</v>
      </c>
      <c r="D26" s="202" t="s">
        <v>506</v>
      </c>
      <c r="E26" s="553">
        <v>392773785.48389399</v>
      </c>
      <c r="F26" s="1018" t="s">
        <v>1166</v>
      </c>
      <c r="G26" s="95"/>
      <c r="H26" s="95"/>
      <c r="I26" s="1018" t="s">
        <v>1166</v>
      </c>
      <c r="J26" s="95"/>
      <c r="K26" s="95"/>
      <c r="L26" s="1037" t="s">
        <v>1166</v>
      </c>
      <c r="M26" s="95"/>
      <c r="N26" s="95"/>
      <c r="O26" s="1018" t="s">
        <v>1166</v>
      </c>
      <c r="P26" s="95"/>
      <c r="Q26" s="95"/>
      <c r="R26" s="1018" t="s">
        <v>1166</v>
      </c>
      <c r="S26" s="95"/>
      <c r="T26" s="95"/>
      <c r="U26" s="1018" t="s">
        <v>1166</v>
      </c>
    </row>
    <row r="27" spans="1:23" ht="39" thickBot="1" x14ac:dyDescent="0.25">
      <c r="A27" s="908"/>
      <c r="B27" s="125" t="s">
        <v>172</v>
      </c>
      <c r="C27" s="125" t="s">
        <v>507</v>
      </c>
      <c r="D27" s="532" t="s">
        <v>508</v>
      </c>
      <c r="E27" s="553">
        <v>373472217.22158504</v>
      </c>
      <c r="F27" s="1037" t="s">
        <v>1166</v>
      </c>
      <c r="G27" s="95"/>
      <c r="H27" s="95"/>
      <c r="I27" s="1037" t="s">
        <v>1166</v>
      </c>
      <c r="J27" s="95"/>
      <c r="K27" s="95"/>
      <c r="L27" s="1040" t="s">
        <v>1166</v>
      </c>
      <c r="M27" s="95"/>
      <c r="N27" s="95"/>
      <c r="O27" s="1037" t="s">
        <v>1166</v>
      </c>
      <c r="P27" s="95"/>
      <c r="Q27" s="95"/>
      <c r="R27" s="1037" t="s">
        <v>1166</v>
      </c>
      <c r="S27" s="95"/>
      <c r="T27" s="95"/>
      <c r="U27" s="1037" t="s">
        <v>1166</v>
      </c>
    </row>
    <row r="28" spans="1:23" ht="57" customHeight="1" thickBot="1" x14ac:dyDescent="0.25">
      <c r="A28" s="909"/>
      <c r="B28" s="134" t="s">
        <v>172</v>
      </c>
      <c r="C28" s="134" t="s">
        <v>509</v>
      </c>
      <c r="D28" s="533" t="s">
        <v>510</v>
      </c>
      <c r="E28" s="554">
        <v>19301568.262309</v>
      </c>
      <c r="F28" s="1040" t="s">
        <v>1166</v>
      </c>
      <c r="G28" s="320"/>
      <c r="H28" s="95"/>
      <c r="I28" s="1040" t="s">
        <v>1166</v>
      </c>
      <c r="J28" s="320"/>
      <c r="K28" s="95"/>
      <c r="L28" s="1040" t="s">
        <v>1166</v>
      </c>
      <c r="M28" s="320"/>
      <c r="N28" s="95"/>
      <c r="O28" s="1040" t="s">
        <v>1166</v>
      </c>
      <c r="P28" s="320"/>
      <c r="Q28" s="95"/>
      <c r="R28" s="1040" t="s">
        <v>1166</v>
      </c>
      <c r="S28" s="320"/>
      <c r="T28" s="95"/>
      <c r="U28" s="1040" t="s">
        <v>1166</v>
      </c>
      <c r="V28" s="320"/>
    </row>
    <row r="29" spans="1:23" s="95" customFormat="1" ht="28.5" customHeight="1" x14ac:dyDescent="0.25">
      <c r="A29" s="318" t="s">
        <v>511</v>
      </c>
      <c r="B29" s="318"/>
      <c r="C29" s="318"/>
      <c r="D29" s="318"/>
      <c r="E29" s="1035"/>
      <c r="F29" s="318"/>
      <c r="G29" s="319"/>
      <c r="J29"/>
      <c r="K29"/>
      <c r="L29"/>
      <c r="M29"/>
      <c r="N29"/>
      <c r="O29"/>
      <c r="P29"/>
      <c r="Q29"/>
      <c r="R29"/>
      <c r="S29"/>
      <c r="T29"/>
    </row>
    <row r="30" spans="1:23" s="95" customFormat="1" x14ac:dyDescent="0.25">
      <c r="A30" s="2" t="s">
        <v>376</v>
      </c>
      <c r="B30" s="2"/>
      <c r="C30" s="2"/>
      <c r="J30"/>
      <c r="K30"/>
      <c r="L30"/>
      <c r="M30"/>
      <c r="N30"/>
      <c r="O30"/>
      <c r="P30"/>
      <c r="Q30"/>
      <c r="R30"/>
      <c r="S30"/>
      <c r="T30"/>
    </row>
    <row r="31" spans="1:23" s="95" customFormat="1" x14ac:dyDescent="0.25">
      <c r="A31" s="904" t="s">
        <v>377</v>
      </c>
      <c r="B31" s="904"/>
      <c r="C31" s="904"/>
      <c r="D31" s="904"/>
      <c r="E31" s="904"/>
      <c r="F31" s="904"/>
      <c r="J31"/>
      <c r="K31"/>
      <c r="L31"/>
      <c r="M31"/>
      <c r="N31"/>
      <c r="O31"/>
      <c r="P31"/>
      <c r="Q31"/>
      <c r="R31"/>
      <c r="S31"/>
      <c r="T31"/>
    </row>
    <row r="32" spans="1:23" s="95" customFormat="1" x14ac:dyDescent="0.25">
      <c r="A32" s="904"/>
      <c r="B32" s="904"/>
      <c r="C32" s="904"/>
      <c r="D32" s="904"/>
      <c r="E32" s="904"/>
      <c r="F32" s="904"/>
      <c r="J32"/>
      <c r="K32"/>
      <c r="L32"/>
      <c r="M32"/>
      <c r="N32"/>
      <c r="O32"/>
      <c r="P32"/>
      <c r="Q32"/>
      <c r="R32"/>
      <c r="S32"/>
      <c r="T32"/>
    </row>
    <row r="33" spans="1:20" s="95" customFormat="1" x14ac:dyDescent="0.25">
      <c r="A33" s="904"/>
      <c r="B33" s="904"/>
      <c r="C33" s="904"/>
      <c r="D33" s="904"/>
      <c r="E33" s="904"/>
      <c r="F33" s="904"/>
      <c r="J33"/>
      <c r="K33"/>
      <c r="L33"/>
      <c r="M33"/>
      <c r="N33"/>
      <c r="O33"/>
      <c r="P33"/>
      <c r="Q33"/>
      <c r="R33"/>
      <c r="S33"/>
      <c r="T33"/>
    </row>
    <row r="34" spans="1:20" s="95" customFormat="1" x14ac:dyDescent="0.25">
      <c r="A34" s="904"/>
      <c r="B34" s="904"/>
      <c r="C34" s="904"/>
      <c r="D34" s="904"/>
      <c r="E34" s="904"/>
      <c r="F34" s="904"/>
      <c r="J34"/>
      <c r="K34"/>
      <c r="L34"/>
      <c r="M34"/>
      <c r="N34"/>
      <c r="O34"/>
      <c r="P34"/>
      <c r="Q34"/>
      <c r="R34"/>
      <c r="S34"/>
      <c r="T34"/>
    </row>
    <row r="35" spans="1:20" s="95" customFormat="1" x14ac:dyDescent="0.25">
      <c r="A35" s="904"/>
      <c r="B35" s="904"/>
      <c r="C35" s="904"/>
      <c r="D35" s="904"/>
      <c r="E35" s="904"/>
      <c r="F35" s="904"/>
      <c r="J35"/>
      <c r="K35"/>
      <c r="L35"/>
      <c r="M35"/>
      <c r="N35"/>
      <c r="O35"/>
      <c r="P35"/>
      <c r="Q35"/>
      <c r="R35"/>
      <c r="S35"/>
      <c r="T35"/>
    </row>
    <row r="36" spans="1:20" s="95" customFormat="1" x14ac:dyDescent="0.25">
      <c r="A36" s="114"/>
      <c r="J36"/>
      <c r="K36"/>
      <c r="L36"/>
      <c r="M36"/>
      <c r="N36"/>
      <c r="O36"/>
      <c r="P36"/>
      <c r="Q36"/>
      <c r="R36"/>
      <c r="S36"/>
      <c r="T36"/>
    </row>
    <row r="37" spans="1:20" s="95" customFormat="1" x14ac:dyDescent="0.25">
      <c r="A37" s="114"/>
      <c r="J37"/>
      <c r="K37"/>
      <c r="L37"/>
      <c r="M37"/>
      <c r="N37"/>
      <c r="O37"/>
      <c r="P37"/>
      <c r="Q37"/>
      <c r="R37"/>
      <c r="S37"/>
      <c r="T37"/>
    </row>
    <row r="38" spans="1:20" s="95" customFormat="1" x14ac:dyDescent="0.25">
      <c r="A38" s="114"/>
      <c r="J38"/>
      <c r="K38"/>
      <c r="L38"/>
      <c r="M38"/>
      <c r="N38"/>
      <c r="O38"/>
      <c r="P38"/>
      <c r="Q38"/>
      <c r="R38"/>
      <c r="S38"/>
      <c r="T38"/>
    </row>
    <row r="39" spans="1:20" s="95" customFormat="1" x14ac:dyDescent="0.25">
      <c r="A39" s="114"/>
      <c r="J39"/>
      <c r="K39"/>
      <c r="L39"/>
      <c r="M39"/>
      <c r="N39"/>
      <c r="O39"/>
      <c r="P39"/>
      <c r="Q39"/>
      <c r="R39"/>
      <c r="S39"/>
      <c r="T39"/>
    </row>
    <row r="40" spans="1:20" s="95" customFormat="1" x14ac:dyDescent="0.25">
      <c r="A40" s="114"/>
      <c r="J40"/>
      <c r="K40"/>
      <c r="L40"/>
      <c r="M40"/>
      <c r="N40"/>
      <c r="O40"/>
      <c r="P40"/>
      <c r="Q40"/>
      <c r="R40"/>
      <c r="S40"/>
      <c r="T40"/>
    </row>
    <row r="41" spans="1:20" s="95" customFormat="1" x14ac:dyDescent="0.25">
      <c r="A41" s="114"/>
      <c r="J41"/>
      <c r="K41"/>
      <c r="L41"/>
      <c r="M41"/>
      <c r="N41"/>
      <c r="O41"/>
      <c r="P41"/>
      <c r="Q41"/>
      <c r="R41"/>
      <c r="S41"/>
      <c r="T41"/>
    </row>
    <row r="42" spans="1:20" s="95" customFormat="1" x14ac:dyDescent="0.25">
      <c r="A42" s="114"/>
      <c r="J42"/>
      <c r="K42"/>
      <c r="L42"/>
      <c r="M42"/>
      <c r="N42"/>
      <c r="O42"/>
      <c r="P42"/>
      <c r="Q42"/>
      <c r="R42"/>
      <c r="S42"/>
      <c r="T42"/>
    </row>
    <row r="43" spans="1:20" s="95" customFormat="1" x14ac:dyDescent="0.25">
      <c r="A43" s="114"/>
      <c r="J43"/>
      <c r="K43"/>
      <c r="L43"/>
      <c r="M43"/>
      <c r="N43"/>
      <c r="O43"/>
      <c r="P43"/>
      <c r="Q43"/>
      <c r="R43"/>
      <c r="S43"/>
      <c r="T43"/>
    </row>
    <row r="44" spans="1:20" s="95" customFormat="1" x14ac:dyDescent="0.25">
      <c r="A44" s="114"/>
      <c r="J44"/>
      <c r="K44"/>
      <c r="L44"/>
      <c r="M44"/>
      <c r="N44"/>
      <c r="O44"/>
      <c r="P44"/>
      <c r="Q44"/>
      <c r="R44"/>
      <c r="S44"/>
      <c r="T44"/>
    </row>
    <row r="45" spans="1:20" s="95" customFormat="1" x14ac:dyDescent="0.25">
      <c r="A45" s="114"/>
      <c r="J45"/>
      <c r="K45"/>
      <c r="L45"/>
      <c r="M45"/>
      <c r="N45"/>
      <c r="O45"/>
      <c r="P45"/>
      <c r="Q45"/>
      <c r="R45"/>
      <c r="S45"/>
      <c r="T45"/>
    </row>
    <row r="46" spans="1:20" s="95" customFormat="1" x14ac:dyDescent="0.25">
      <c r="A46" s="114"/>
      <c r="J46"/>
      <c r="K46"/>
      <c r="L46"/>
      <c r="M46"/>
      <c r="N46"/>
      <c r="O46"/>
      <c r="P46"/>
      <c r="Q46"/>
      <c r="R46"/>
      <c r="S46"/>
      <c r="T46"/>
    </row>
    <row r="47" spans="1:20" s="95" customFormat="1" x14ac:dyDescent="0.25">
      <c r="A47" s="114"/>
      <c r="J47"/>
      <c r="K47"/>
      <c r="L47"/>
      <c r="M47"/>
      <c r="N47"/>
      <c r="O47"/>
      <c r="P47"/>
      <c r="Q47"/>
      <c r="R47"/>
      <c r="S47"/>
      <c r="T47"/>
    </row>
    <row r="48" spans="1:20" s="95" customFormat="1" x14ac:dyDescent="0.25">
      <c r="A48" s="114"/>
      <c r="J48"/>
      <c r="K48"/>
      <c r="L48"/>
      <c r="M48"/>
      <c r="N48"/>
      <c r="O48"/>
      <c r="P48"/>
      <c r="Q48"/>
      <c r="R48"/>
      <c r="S48"/>
      <c r="T48"/>
    </row>
    <row r="49" spans="1:20" s="95" customFormat="1" x14ac:dyDescent="0.25">
      <c r="A49" s="114"/>
      <c r="J49"/>
      <c r="K49"/>
      <c r="L49"/>
      <c r="M49"/>
      <c r="N49"/>
      <c r="O49"/>
      <c r="P49"/>
      <c r="Q49"/>
      <c r="R49"/>
      <c r="S49"/>
      <c r="T49"/>
    </row>
    <row r="50" spans="1:20" s="95" customFormat="1" x14ac:dyDescent="0.25">
      <c r="A50" s="114"/>
      <c r="J50"/>
      <c r="K50"/>
      <c r="L50"/>
      <c r="M50"/>
      <c r="N50"/>
      <c r="O50"/>
      <c r="P50"/>
      <c r="Q50"/>
      <c r="R50"/>
      <c r="S50"/>
      <c r="T50"/>
    </row>
    <row r="51" spans="1:20" s="95" customFormat="1" x14ac:dyDescent="0.25">
      <c r="A51" s="114"/>
      <c r="J51"/>
      <c r="K51"/>
      <c r="L51"/>
      <c r="M51"/>
      <c r="N51"/>
      <c r="O51"/>
      <c r="P51"/>
      <c r="Q51"/>
      <c r="R51"/>
      <c r="S51"/>
      <c r="T51"/>
    </row>
    <row r="52" spans="1:20" s="95" customFormat="1" x14ac:dyDescent="0.25">
      <c r="A52" s="114"/>
      <c r="J52"/>
      <c r="K52"/>
      <c r="L52"/>
      <c r="M52"/>
      <c r="N52"/>
      <c r="O52"/>
      <c r="P52"/>
      <c r="Q52"/>
      <c r="R52"/>
      <c r="S52"/>
      <c r="T52"/>
    </row>
    <row r="53" spans="1:20" s="95" customFormat="1" x14ac:dyDescent="0.25">
      <c r="A53" s="114"/>
      <c r="J53"/>
      <c r="K53"/>
      <c r="L53"/>
      <c r="M53"/>
      <c r="N53"/>
      <c r="O53"/>
      <c r="P53"/>
      <c r="Q53"/>
      <c r="R53"/>
      <c r="S53"/>
      <c r="T53"/>
    </row>
    <row r="54" spans="1:20" s="95" customFormat="1" x14ac:dyDescent="0.25">
      <c r="A54" s="114"/>
      <c r="J54"/>
      <c r="K54"/>
      <c r="L54"/>
      <c r="M54"/>
      <c r="N54"/>
      <c r="O54"/>
      <c r="P54"/>
      <c r="Q54"/>
      <c r="R54"/>
      <c r="S54"/>
      <c r="T54"/>
    </row>
    <row r="55" spans="1:20" s="95" customFormat="1" x14ac:dyDescent="0.25">
      <c r="A55" s="114"/>
      <c r="J55"/>
      <c r="K55"/>
      <c r="L55"/>
      <c r="M55"/>
      <c r="N55"/>
      <c r="O55"/>
      <c r="P55"/>
      <c r="Q55"/>
      <c r="R55"/>
      <c r="S55"/>
      <c r="T55"/>
    </row>
    <row r="56" spans="1:20" s="95" customFormat="1" x14ac:dyDescent="0.25">
      <c r="A56" s="114"/>
      <c r="J56"/>
      <c r="K56"/>
      <c r="L56"/>
      <c r="M56"/>
      <c r="N56"/>
      <c r="O56"/>
      <c r="P56"/>
      <c r="Q56"/>
      <c r="R56"/>
      <c r="S56"/>
      <c r="T56"/>
    </row>
    <row r="57" spans="1:20" s="95" customFormat="1" x14ac:dyDescent="0.25">
      <c r="A57" s="114"/>
      <c r="J57"/>
      <c r="K57"/>
      <c r="L57"/>
      <c r="M57"/>
      <c r="N57"/>
      <c r="O57"/>
      <c r="P57"/>
      <c r="Q57"/>
      <c r="R57"/>
      <c r="S57"/>
      <c r="T57"/>
    </row>
    <row r="58" spans="1:20" s="95" customFormat="1" x14ac:dyDescent="0.25">
      <c r="A58" s="114"/>
      <c r="J58"/>
      <c r="K58"/>
      <c r="L58"/>
      <c r="M58"/>
      <c r="N58"/>
      <c r="O58"/>
      <c r="P58"/>
      <c r="Q58"/>
      <c r="R58"/>
      <c r="S58"/>
      <c r="T58"/>
    </row>
    <row r="59" spans="1:20" s="95" customFormat="1" x14ac:dyDescent="0.25">
      <c r="A59" s="114"/>
      <c r="J59"/>
      <c r="K59"/>
      <c r="L59"/>
      <c r="M59"/>
      <c r="N59"/>
      <c r="O59"/>
      <c r="P59"/>
      <c r="Q59"/>
      <c r="R59"/>
      <c r="S59"/>
      <c r="T59"/>
    </row>
    <row r="60" spans="1:20" s="95" customFormat="1" x14ac:dyDescent="0.25">
      <c r="A60" s="114"/>
      <c r="J60"/>
      <c r="K60"/>
      <c r="L60"/>
      <c r="M60"/>
      <c r="N60"/>
      <c r="O60"/>
      <c r="P60"/>
      <c r="Q60"/>
      <c r="R60"/>
      <c r="S60"/>
      <c r="T60"/>
    </row>
    <row r="61" spans="1:20" s="95" customFormat="1" x14ac:dyDescent="0.25">
      <c r="A61" s="114"/>
      <c r="J61"/>
      <c r="K61"/>
      <c r="L61"/>
      <c r="M61"/>
      <c r="N61"/>
      <c r="O61"/>
      <c r="P61"/>
      <c r="Q61"/>
      <c r="R61"/>
      <c r="S61"/>
      <c r="T61"/>
    </row>
    <row r="62" spans="1:20" s="95" customFormat="1" x14ac:dyDescent="0.25">
      <c r="A62" s="114"/>
      <c r="J62"/>
      <c r="K62"/>
      <c r="L62"/>
      <c r="M62"/>
      <c r="N62"/>
      <c r="O62"/>
      <c r="P62"/>
      <c r="Q62"/>
      <c r="R62"/>
      <c r="S62"/>
      <c r="T62"/>
    </row>
  </sheetData>
  <dataConsolidate link="1"/>
  <mergeCells count="8">
    <mergeCell ref="A31:F35"/>
    <mergeCell ref="G3:H3"/>
    <mergeCell ref="A1:H1"/>
    <mergeCell ref="A24:A28"/>
    <mergeCell ref="A18:A23"/>
    <mergeCell ref="A14:A17"/>
    <mergeCell ref="A5:A13"/>
    <mergeCell ref="E14:E17"/>
  </mergeCells>
  <pageMargins left="0.7" right="0.7" top="0.75" bottom="0.75" header="0.3" footer="0.3"/>
  <pageSetup scale="63" orientation="portrait"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Master!$N$6:$N$10</xm:f>
          </x14:formula1>
          <xm:sqref>D6</xm:sqref>
        </x14:dataValidation>
        <x14:dataValidation type="list" allowBlank="1" showInputMessage="1" showErrorMessage="1">
          <x14:formula1>
            <xm:f>Master!$N$11:$N$15</xm:f>
          </x14:formula1>
          <xm:sqref>D7</xm:sqref>
        </x14:dataValidation>
        <x14:dataValidation type="list" allowBlank="1" showInputMessage="1" showErrorMessage="1">
          <x14:formula1>
            <xm:f>Master!$N$21:$N$25</xm:f>
          </x14:formula1>
          <xm:sqref>D9</xm:sqref>
        </x14:dataValidation>
        <x14:dataValidation type="list" allowBlank="1" showInputMessage="1" showErrorMessage="1">
          <x14:formula1>
            <xm:f>Master!$N$26:$N$30</xm:f>
          </x14:formula1>
          <xm:sqref>D10</xm:sqref>
        </x14:dataValidation>
        <x14:dataValidation type="list" allowBlank="1" showInputMessage="1" showErrorMessage="1">
          <x14:formula1>
            <xm:f>Master!$N$36:$N$40</xm:f>
          </x14:formula1>
          <xm:sqref>D12</xm:sqref>
        </x14:dataValidation>
        <x14:dataValidation type="list" allowBlank="1" showInputMessage="1" showErrorMessage="1">
          <x14:formula1>
            <xm:f>Master!$N$41:$N$45</xm:f>
          </x14:formula1>
          <xm:sqref>D13</xm:sqref>
        </x14:dataValidation>
        <x14:dataValidation type="list" allowBlank="1" showInputMessage="1" showErrorMessage="1">
          <x14:formula1>
            <xm:f>Master!$I$3:$I$11</xm:f>
          </x14:formula1>
          <xm:sqref>F3</xm:sqref>
        </x14:dataValidation>
        <x14:dataValidation type="list" allowBlank="1" showInputMessage="1" showErrorMessage="1">
          <x14:formula1>
            <xm:f>Master!$G$3:$G$6</xm:f>
          </x14:formula1>
          <xm:sqref>F2</xm:sqref>
        </x14:dataValidation>
        <x14:dataValidation type="list" allowBlank="1" showInputMessage="1" showErrorMessage="1">
          <x14:formula1>
            <xm:f>Master!$N$1:$N$5</xm:f>
          </x14:formula1>
          <xm:sqref>D5</xm:sqref>
        </x14:dataValidation>
        <x14:dataValidation type="list" allowBlank="1" showInputMessage="1" showErrorMessage="1">
          <x14:formula1>
            <xm:f>Master!$N$16:$N$20</xm:f>
          </x14:formula1>
          <xm:sqref>D8</xm:sqref>
        </x14:dataValidation>
        <x14:dataValidation type="list" allowBlank="1" showInputMessage="1" showErrorMessage="1">
          <x14:formula1>
            <xm:f>Master!$N$31:$N$35</xm:f>
          </x14:formula1>
          <xm:sqref>D11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263"/>
  <sheetViews>
    <sheetView zoomScale="70" zoomScaleNormal="70" workbookViewId="0">
      <selection activeCell="E5" sqref="E5:E6"/>
    </sheetView>
  </sheetViews>
  <sheetFormatPr baseColWidth="10" defaultColWidth="11.42578125" defaultRowHeight="12.75" x14ac:dyDescent="0.2"/>
  <cols>
    <col min="1" max="1" width="16.28515625" style="158" customWidth="1"/>
    <col min="2" max="2" width="14.85546875" style="96" customWidth="1"/>
    <col min="3" max="3" width="10.140625" style="158" customWidth="1"/>
    <col min="4" max="4" width="43.140625" style="96" customWidth="1"/>
    <col min="5" max="5" width="22.42578125" style="96" customWidth="1"/>
    <col min="6" max="6" width="25.7109375" style="100" customWidth="1"/>
    <col min="7" max="9" width="15.7109375" style="96" customWidth="1"/>
    <col min="10" max="14" width="15.7109375" style="95" customWidth="1"/>
    <col min="15" max="15" width="20.42578125" style="95" customWidth="1"/>
    <col min="16" max="16" width="17.28515625" style="95" customWidth="1"/>
    <col min="17" max="17" width="16" style="95" customWidth="1"/>
    <col min="18" max="33" width="11.42578125" style="95"/>
    <col min="34" max="16384" width="11.42578125" style="96"/>
  </cols>
  <sheetData>
    <row r="1" spans="1:14" ht="25.5" customHeight="1" x14ac:dyDescent="0.2">
      <c r="A1" s="888" t="s">
        <v>378</v>
      </c>
      <c r="B1" s="889"/>
      <c r="C1" s="889"/>
      <c r="D1" s="889"/>
      <c r="E1" s="889"/>
      <c r="F1" s="889"/>
      <c r="G1" s="889"/>
      <c r="H1" s="890"/>
    </row>
    <row r="2" spans="1:14" ht="20.25" customHeight="1" x14ac:dyDescent="0.25">
      <c r="A2" s="314"/>
      <c r="B2" s="303" t="s">
        <v>380</v>
      </c>
      <c r="C2" s="315"/>
      <c r="D2" s="77" t="s">
        <v>366</v>
      </c>
      <c r="E2" s="77"/>
      <c r="F2" s="97" t="s">
        <v>367</v>
      </c>
      <c r="G2" s="76"/>
      <c r="H2" s="214"/>
      <c r="I2" s="95"/>
    </row>
    <row r="3" spans="1:14" ht="25.5" customHeight="1" thickBot="1" x14ac:dyDescent="0.3">
      <c r="A3" s="316"/>
      <c r="B3" s="309" t="s">
        <v>512</v>
      </c>
      <c r="C3" s="317"/>
      <c r="D3" s="300" t="s">
        <v>368</v>
      </c>
      <c r="E3" s="530"/>
      <c r="F3" s="310">
        <v>2022</v>
      </c>
      <c r="G3" s="905" t="s">
        <v>458</v>
      </c>
      <c r="H3" s="906"/>
      <c r="I3" s="98"/>
    </row>
    <row r="4" spans="1:14" ht="21" customHeight="1" thickBot="1" x14ac:dyDescent="0.3">
      <c r="A4" s="159" t="s">
        <v>382</v>
      </c>
      <c r="B4" s="160" t="s">
        <v>6</v>
      </c>
      <c r="C4" s="161" t="s">
        <v>383</v>
      </c>
      <c r="D4" s="162" t="s">
        <v>384</v>
      </c>
      <c r="E4" s="611" t="s">
        <v>1093</v>
      </c>
      <c r="F4" s="984" t="s">
        <v>749</v>
      </c>
      <c r="G4" s="163" t="s">
        <v>513</v>
      </c>
      <c r="H4" s="164" t="s">
        <v>514</v>
      </c>
      <c r="I4" s="986" t="s">
        <v>762</v>
      </c>
      <c r="J4" s="594" t="s">
        <v>513</v>
      </c>
      <c r="K4" s="425" t="s">
        <v>514</v>
      </c>
      <c r="L4" s="988" t="s">
        <v>1080</v>
      </c>
      <c r="M4" s="163" t="s">
        <v>513</v>
      </c>
      <c r="N4" s="164" t="s">
        <v>514</v>
      </c>
    </row>
    <row r="5" spans="1:14" ht="69" customHeight="1" thickBot="1" x14ac:dyDescent="0.25">
      <c r="A5" s="896" t="s">
        <v>515</v>
      </c>
      <c r="B5" s="950" t="s">
        <v>11</v>
      </c>
      <c r="C5" s="947" t="s">
        <v>516</v>
      </c>
      <c r="D5" s="944" t="s">
        <v>733</v>
      </c>
      <c r="E5" s="939">
        <v>10119960</v>
      </c>
      <c r="F5" s="985"/>
      <c r="G5" s="398" t="s">
        <v>518</v>
      </c>
      <c r="H5" s="399" t="s">
        <v>519</v>
      </c>
      <c r="I5" s="987"/>
      <c r="J5" s="469" t="s">
        <v>518</v>
      </c>
      <c r="K5" s="426" t="s">
        <v>519</v>
      </c>
      <c r="L5" s="989"/>
      <c r="M5" s="469" t="s">
        <v>872</v>
      </c>
      <c r="N5" s="426" t="s">
        <v>931</v>
      </c>
    </row>
    <row r="6" spans="1:14" ht="15.75" customHeight="1" x14ac:dyDescent="0.2">
      <c r="A6" s="897"/>
      <c r="B6" s="951"/>
      <c r="C6" s="948"/>
      <c r="D6" s="945"/>
      <c r="E6" s="940"/>
      <c r="F6" s="609">
        <f>+G6+H6</f>
        <v>6103071</v>
      </c>
      <c r="G6" s="400">
        <f>+G7+G10</f>
        <v>4703360</v>
      </c>
      <c r="H6" s="401">
        <f>+H7+H10</f>
        <v>1399711</v>
      </c>
      <c r="I6" s="610">
        <v>3522082</v>
      </c>
      <c r="J6" s="400">
        <f>+J7+J10</f>
        <v>2374650</v>
      </c>
      <c r="K6" s="401">
        <f>+K7+K10</f>
        <v>1147432</v>
      </c>
      <c r="L6" s="610">
        <f>+M6+N6</f>
        <v>494807</v>
      </c>
      <c r="M6" s="400">
        <f>+M7+M10</f>
        <v>457198</v>
      </c>
      <c r="N6" s="401">
        <f>+N7+N10</f>
        <v>37609</v>
      </c>
    </row>
    <row r="7" spans="1:14" ht="27" customHeight="1" x14ac:dyDescent="0.2">
      <c r="A7" s="897"/>
      <c r="B7" s="165" t="s">
        <v>11</v>
      </c>
      <c r="C7" s="166" t="s">
        <v>520</v>
      </c>
      <c r="D7" s="190" t="s">
        <v>521</v>
      </c>
      <c r="E7" s="552">
        <v>9048880</v>
      </c>
      <c r="F7" s="523">
        <f>+F8+F9</f>
        <v>5369072</v>
      </c>
      <c r="G7" s="403">
        <f>+G8+G9</f>
        <v>4657606</v>
      </c>
      <c r="H7" s="404">
        <f>+H8+H9</f>
        <v>711466</v>
      </c>
      <c r="I7" s="402">
        <v>3189561</v>
      </c>
      <c r="J7" s="403">
        <f>+J8+J9</f>
        <v>2374650</v>
      </c>
      <c r="K7" s="404">
        <f>+K8+K9</f>
        <v>814910.99999999988</v>
      </c>
      <c r="L7" s="402">
        <f>+L8+L9</f>
        <v>490247</v>
      </c>
      <c r="M7" s="403">
        <f>+M8+M9</f>
        <v>457198</v>
      </c>
      <c r="N7" s="404">
        <f>+N8+N9</f>
        <v>33049</v>
      </c>
    </row>
    <row r="8" spans="1:14" ht="26.25" customHeight="1" x14ac:dyDescent="0.2">
      <c r="A8" s="897"/>
      <c r="B8" s="167" t="s">
        <v>11</v>
      </c>
      <c r="C8" s="168" t="s">
        <v>522</v>
      </c>
      <c r="D8" s="191" t="s">
        <v>523</v>
      </c>
      <c r="E8" s="553">
        <v>4755660.4980910551</v>
      </c>
      <c r="F8" s="524">
        <f>+G8+H8</f>
        <v>2892745</v>
      </c>
      <c r="G8" s="406">
        <v>2489665</v>
      </c>
      <c r="H8" s="407">
        <v>403080</v>
      </c>
      <c r="I8" s="405">
        <v>1578306.4980910546</v>
      </c>
      <c r="J8" s="406">
        <v>1176974.2448642533</v>
      </c>
      <c r="K8" s="407">
        <v>401332.25322680129</v>
      </c>
      <c r="L8" s="405">
        <f>+M8+N8</f>
        <v>284609</v>
      </c>
      <c r="M8" s="406">
        <v>264508</v>
      </c>
      <c r="N8" s="407">
        <v>20101</v>
      </c>
    </row>
    <row r="9" spans="1:14" ht="27.75" customHeight="1" x14ac:dyDescent="0.2">
      <c r="A9" s="897"/>
      <c r="B9" s="167" t="s">
        <v>11</v>
      </c>
      <c r="C9" s="168" t="s">
        <v>524</v>
      </c>
      <c r="D9" s="191" t="s">
        <v>525</v>
      </c>
      <c r="E9" s="553">
        <v>4293219.5019089449</v>
      </c>
      <c r="F9" s="524">
        <f>+G9+H9</f>
        <v>2476327</v>
      </c>
      <c r="G9" s="406">
        <v>2167941</v>
      </c>
      <c r="H9" s="407">
        <v>308386</v>
      </c>
      <c r="I9" s="405">
        <v>1611254.5019089454</v>
      </c>
      <c r="J9" s="406">
        <v>1197675.7551357467</v>
      </c>
      <c r="K9" s="407">
        <v>413578.7467731986</v>
      </c>
      <c r="L9" s="405">
        <f>+M9+N9</f>
        <v>205638</v>
      </c>
      <c r="M9" s="406">
        <v>192690</v>
      </c>
      <c r="N9" s="407">
        <v>12948</v>
      </c>
    </row>
    <row r="10" spans="1:14" ht="26.25" customHeight="1" thickBot="1" x14ac:dyDescent="0.25">
      <c r="A10" s="897"/>
      <c r="B10" s="169" t="s">
        <v>11</v>
      </c>
      <c r="C10" s="170" t="s">
        <v>526</v>
      </c>
      <c r="D10" s="192" t="s">
        <v>527</v>
      </c>
      <c r="E10" s="552">
        <v>1071080</v>
      </c>
      <c r="F10" s="525">
        <f>+G10+H10</f>
        <v>733999</v>
      </c>
      <c r="G10" s="409">
        <v>45754</v>
      </c>
      <c r="H10" s="410">
        <v>688245</v>
      </c>
      <c r="I10" s="408">
        <v>332521.00000000012</v>
      </c>
      <c r="J10" s="409"/>
      <c r="K10" s="410">
        <v>332521.00000000012</v>
      </c>
      <c r="L10" s="408">
        <f>+M10+N10</f>
        <v>4560</v>
      </c>
      <c r="M10" s="409"/>
      <c r="N10" s="410">
        <v>4560</v>
      </c>
    </row>
    <row r="11" spans="1:14" ht="65.25" customHeight="1" x14ac:dyDescent="0.2">
      <c r="A11" s="897"/>
      <c r="B11" s="952" t="s">
        <v>11</v>
      </c>
      <c r="C11" s="947" t="s">
        <v>528</v>
      </c>
      <c r="D11" s="946" t="s">
        <v>787</v>
      </c>
      <c r="E11" s="939">
        <v>10034219</v>
      </c>
      <c r="F11" s="934">
        <f>+G12+H12</f>
        <v>6034503</v>
      </c>
      <c r="G11" s="411" t="s">
        <v>530</v>
      </c>
      <c r="H11" s="412" t="s">
        <v>531</v>
      </c>
      <c r="I11" s="918">
        <v>3500523</v>
      </c>
      <c r="J11" s="470" t="s">
        <v>530</v>
      </c>
      <c r="K11" s="427" t="s">
        <v>531</v>
      </c>
      <c r="L11" s="918">
        <f>+M12+N12</f>
        <v>499193</v>
      </c>
      <c r="M11" s="470" t="s">
        <v>893</v>
      </c>
      <c r="N11" s="427" t="s">
        <v>944</v>
      </c>
    </row>
    <row r="12" spans="1:14" ht="18.75" customHeight="1" x14ac:dyDescent="0.2">
      <c r="A12" s="897"/>
      <c r="B12" s="951"/>
      <c r="C12" s="949"/>
      <c r="D12" s="945"/>
      <c r="E12" s="940"/>
      <c r="F12" s="935"/>
      <c r="G12" s="400">
        <f>+G13+G16</f>
        <v>4635453</v>
      </c>
      <c r="H12" s="401">
        <f>+H13+H16</f>
        <v>1399050</v>
      </c>
      <c r="I12" s="919"/>
      <c r="J12" s="400">
        <f>+J13+J16</f>
        <v>2355729</v>
      </c>
      <c r="K12" s="401">
        <f>+K13+K16</f>
        <v>1144794</v>
      </c>
      <c r="L12" s="919"/>
      <c r="M12" s="471">
        <f>+M13+M16</f>
        <v>461605</v>
      </c>
      <c r="N12" s="472">
        <f>+N13+N16</f>
        <v>37588</v>
      </c>
    </row>
    <row r="13" spans="1:14" ht="27.95" customHeight="1" x14ac:dyDescent="0.2">
      <c r="A13" s="897"/>
      <c r="B13" s="165" t="s">
        <v>11</v>
      </c>
      <c r="C13" s="166" t="s">
        <v>520</v>
      </c>
      <c r="D13" s="190" t="s">
        <v>521</v>
      </c>
      <c r="E13" s="552">
        <v>8965995</v>
      </c>
      <c r="F13" s="526">
        <f>+F14+F15</f>
        <v>5299968</v>
      </c>
      <c r="G13" s="403">
        <f>+G14+G15</f>
        <v>4590653</v>
      </c>
      <c r="H13" s="404">
        <f>+H14+H15</f>
        <v>709315</v>
      </c>
      <c r="I13" s="413">
        <v>3171353</v>
      </c>
      <c r="J13" s="403">
        <f>+J14+J15</f>
        <v>2355729</v>
      </c>
      <c r="K13" s="404">
        <f>+K14+K15</f>
        <v>815623.99999999977</v>
      </c>
      <c r="L13" s="413">
        <f>+L14+L15</f>
        <v>494674</v>
      </c>
      <c r="M13" s="403">
        <f>+M14+M15</f>
        <v>461605</v>
      </c>
      <c r="N13" s="404">
        <f>+N14+N15</f>
        <v>33069</v>
      </c>
    </row>
    <row r="14" spans="1:14" ht="27.95" customHeight="1" x14ac:dyDescent="0.2">
      <c r="A14" s="897"/>
      <c r="B14" s="167" t="s">
        <v>11</v>
      </c>
      <c r="C14" s="168" t="s">
        <v>522</v>
      </c>
      <c r="D14" s="191" t="s">
        <v>523</v>
      </c>
      <c r="E14" s="553">
        <v>4702755.8077615611</v>
      </c>
      <c r="F14" s="524">
        <f>+G14+H14</f>
        <v>2847718</v>
      </c>
      <c r="G14" s="406">
        <v>2446068</v>
      </c>
      <c r="H14" s="407">
        <v>401650</v>
      </c>
      <c r="I14" s="405">
        <v>1567808.8077615616</v>
      </c>
      <c r="J14" s="406">
        <v>1166060.4190937306</v>
      </c>
      <c r="K14" s="407">
        <v>401748.38866783085</v>
      </c>
      <c r="L14" s="405">
        <f>+M14+N14</f>
        <v>287229</v>
      </c>
      <c r="M14" s="406">
        <v>267113</v>
      </c>
      <c r="N14" s="407">
        <v>20116</v>
      </c>
    </row>
    <row r="15" spans="1:14" ht="27.95" customHeight="1" x14ac:dyDescent="0.2">
      <c r="A15" s="897"/>
      <c r="B15" s="167" t="s">
        <v>11</v>
      </c>
      <c r="C15" s="168" t="s">
        <v>524</v>
      </c>
      <c r="D15" s="191" t="s">
        <v>525</v>
      </c>
      <c r="E15" s="553">
        <v>4263239.1922384389</v>
      </c>
      <c r="F15" s="524">
        <f>+G15+H15</f>
        <v>2452250</v>
      </c>
      <c r="G15" s="406">
        <v>2144585</v>
      </c>
      <c r="H15" s="407">
        <v>307665</v>
      </c>
      <c r="I15" s="405">
        <v>1603544.1922384384</v>
      </c>
      <c r="J15" s="406">
        <v>1189668.5809062694</v>
      </c>
      <c r="K15" s="407">
        <v>413875.61133216898</v>
      </c>
      <c r="L15" s="405">
        <f>+M15+N15</f>
        <v>207445</v>
      </c>
      <c r="M15" s="406">
        <v>194492</v>
      </c>
      <c r="N15" s="407">
        <v>12953</v>
      </c>
    </row>
    <row r="16" spans="1:14" ht="27.95" customHeight="1" thickBot="1" x14ac:dyDescent="0.25">
      <c r="A16" s="897"/>
      <c r="B16" s="169" t="s">
        <v>11</v>
      </c>
      <c r="C16" s="170" t="s">
        <v>526</v>
      </c>
      <c r="D16" s="192" t="s">
        <v>527</v>
      </c>
      <c r="E16" s="552">
        <v>1068224</v>
      </c>
      <c r="F16" s="525">
        <f>+G16+H16</f>
        <v>734535</v>
      </c>
      <c r="G16" s="409">
        <v>44800</v>
      </c>
      <c r="H16" s="410">
        <v>689735</v>
      </c>
      <c r="I16" s="408">
        <v>329170.00000000012</v>
      </c>
      <c r="J16" s="595"/>
      <c r="K16" s="428">
        <v>329170.00000000012</v>
      </c>
      <c r="L16" s="408">
        <f>+M16+N16</f>
        <v>4519</v>
      </c>
      <c r="M16" s="409"/>
      <c r="N16" s="410">
        <v>4519</v>
      </c>
    </row>
    <row r="17" spans="1:53" ht="75.75" customHeight="1" x14ac:dyDescent="0.2">
      <c r="A17" s="897"/>
      <c r="B17" s="953" t="s">
        <v>11</v>
      </c>
      <c r="C17" s="947" t="s">
        <v>532</v>
      </c>
      <c r="D17" s="946" t="s">
        <v>835</v>
      </c>
      <c r="E17" s="939">
        <v>9999192</v>
      </c>
      <c r="F17" s="934">
        <f>+G18+H18</f>
        <v>6016401</v>
      </c>
      <c r="G17" s="411" t="s">
        <v>534</v>
      </c>
      <c r="H17" s="412" t="s">
        <v>535</v>
      </c>
      <c r="I17" s="918">
        <v>3484311</v>
      </c>
      <c r="J17" s="470" t="s">
        <v>534</v>
      </c>
      <c r="K17" s="427" t="s">
        <v>535</v>
      </c>
      <c r="L17" s="920">
        <f>+M18+N18</f>
        <v>498480</v>
      </c>
      <c r="M17" s="470" t="s">
        <v>912</v>
      </c>
      <c r="N17" s="427" t="s">
        <v>956</v>
      </c>
      <c r="AH17" s="96">
        <v>6016401</v>
      </c>
    </row>
    <row r="18" spans="1:53" ht="12.75" customHeight="1" x14ac:dyDescent="0.2">
      <c r="A18" s="897"/>
      <c r="B18" s="952"/>
      <c r="C18" s="948"/>
      <c r="D18" s="945"/>
      <c r="E18" s="940"/>
      <c r="F18" s="935"/>
      <c r="G18" s="400">
        <f>+G19+G22</f>
        <v>4619406</v>
      </c>
      <c r="H18" s="401">
        <f>+H19+H22</f>
        <v>1396995</v>
      </c>
      <c r="I18" s="919"/>
      <c r="J18" s="596">
        <f>+J19+J22</f>
        <v>2339806</v>
      </c>
      <c r="K18" s="429">
        <f>+K19+K22</f>
        <v>1144505</v>
      </c>
      <c r="L18" s="921"/>
      <c r="M18" s="471">
        <f>+M19+M22</f>
        <v>461906</v>
      </c>
      <c r="N18" s="472">
        <f>+N19+N22</f>
        <v>36574</v>
      </c>
    </row>
    <row r="19" spans="1:53" ht="28.5" customHeight="1" x14ac:dyDescent="0.2">
      <c r="A19" s="897"/>
      <c r="B19" s="165" t="s">
        <v>11</v>
      </c>
      <c r="C19" s="166" t="s">
        <v>520</v>
      </c>
      <c r="D19" s="190" t="s">
        <v>521</v>
      </c>
      <c r="E19" s="552">
        <v>8932167</v>
      </c>
      <c r="F19" s="526">
        <f>+F20+F21</f>
        <v>5283700</v>
      </c>
      <c r="G19" s="403">
        <f>+G20+G21</f>
        <v>4575447</v>
      </c>
      <c r="H19" s="404">
        <f>+H20+H21</f>
        <v>708253</v>
      </c>
      <c r="I19" s="413">
        <v>3154484</v>
      </c>
      <c r="J19" s="597">
        <f>+J20+J21</f>
        <v>2339806</v>
      </c>
      <c r="K19" s="430">
        <f>+K20+K21</f>
        <v>814678</v>
      </c>
      <c r="L19" s="473">
        <f>+L20+L21</f>
        <v>493983</v>
      </c>
      <c r="M19" s="474">
        <f>+M20+M21</f>
        <v>461906</v>
      </c>
      <c r="N19" s="475">
        <f>+N20+N21</f>
        <v>32077</v>
      </c>
    </row>
    <row r="20" spans="1:53" ht="31.5" customHeight="1" x14ac:dyDescent="0.2">
      <c r="A20" s="897"/>
      <c r="B20" s="167" t="s">
        <v>11</v>
      </c>
      <c r="C20" s="168" t="s">
        <v>522</v>
      </c>
      <c r="D20" s="191" t="s">
        <v>523</v>
      </c>
      <c r="E20" s="553">
        <v>4696797.3078436255</v>
      </c>
      <c r="F20" s="524">
        <f>+G20+H20</f>
        <v>2851934</v>
      </c>
      <c r="G20" s="406">
        <v>2450099</v>
      </c>
      <c r="H20" s="407">
        <v>401835</v>
      </c>
      <c r="I20" s="405">
        <v>1558073.307843626</v>
      </c>
      <c r="J20" s="477">
        <v>1156910.2573431109</v>
      </c>
      <c r="K20" s="431">
        <v>401163.05050051503</v>
      </c>
      <c r="L20" s="476">
        <f>+M20+N20</f>
        <v>286790</v>
      </c>
      <c r="M20" s="477">
        <v>267317</v>
      </c>
      <c r="N20" s="431">
        <v>19473</v>
      </c>
    </row>
    <row r="21" spans="1:53" ht="31.5" customHeight="1" x14ac:dyDescent="0.2">
      <c r="A21" s="897"/>
      <c r="B21" s="167" t="s">
        <v>11</v>
      </c>
      <c r="C21" s="168" t="s">
        <v>524</v>
      </c>
      <c r="D21" s="191" t="s">
        <v>525</v>
      </c>
      <c r="E21" s="553">
        <v>4235369.6921563745</v>
      </c>
      <c r="F21" s="524">
        <f>+G21+H21</f>
        <v>2431766</v>
      </c>
      <c r="G21" s="406">
        <v>2125348</v>
      </c>
      <c r="H21" s="407">
        <v>306418</v>
      </c>
      <c r="I21" s="405">
        <v>1596410.692156374</v>
      </c>
      <c r="J21" s="477">
        <v>1182895.7426568891</v>
      </c>
      <c r="K21" s="431">
        <v>413514.94949948497</v>
      </c>
      <c r="L21" s="476">
        <f>+M21+N21</f>
        <v>207193</v>
      </c>
      <c r="M21" s="477">
        <v>194589</v>
      </c>
      <c r="N21" s="431">
        <v>12604</v>
      </c>
    </row>
    <row r="22" spans="1:53" ht="28.5" customHeight="1" thickBot="1" x14ac:dyDescent="0.25">
      <c r="A22" s="897"/>
      <c r="B22" s="169" t="s">
        <v>11</v>
      </c>
      <c r="C22" s="170" t="s">
        <v>526</v>
      </c>
      <c r="D22" s="193" t="s">
        <v>527</v>
      </c>
      <c r="E22" s="552">
        <v>1067025</v>
      </c>
      <c r="F22" s="527">
        <f>+G22+H22</f>
        <v>732701</v>
      </c>
      <c r="G22" s="409">
        <v>43959</v>
      </c>
      <c r="H22" s="410">
        <v>688742</v>
      </c>
      <c r="I22" s="414">
        <v>329827.00000000012</v>
      </c>
      <c r="J22" s="479">
        <v>0</v>
      </c>
      <c r="K22" s="432">
        <v>329827.00000000012</v>
      </c>
      <c r="L22" s="478">
        <f>+M22+N22</f>
        <v>4497</v>
      </c>
      <c r="M22" s="479"/>
      <c r="N22" s="432">
        <v>4497</v>
      </c>
    </row>
    <row r="23" spans="1:53" ht="25.5" x14ac:dyDescent="0.2">
      <c r="A23" s="941" t="s">
        <v>536</v>
      </c>
      <c r="B23" s="141" t="s">
        <v>172</v>
      </c>
      <c r="C23" s="171" t="s">
        <v>537</v>
      </c>
      <c r="D23" s="194" t="s">
        <v>538</v>
      </c>
      <c r="E23" s="936"/>
      <c r="F23" s="928"/>
      <c r="G23" s="148">
        <v>6</v>
      </c>
      <c r="H23" s="149">
        <v>2.5</v>
      </c>
      <c r="I23" s="924"/>
      <c r="J23" s="148">
        <v>6</v>
      </c>
      <c r="K23" s="149">
        <v>3.65</v>
      </c>
      <c r="L23" s="922"/>
      <c r="M23" s="680">
        <v>7.8</v>
      </c>
      <c r="N23" s="149">
        <v>0</v>
      </c>
    </row>
    <row r="24" spans="1:53" ht="25.5" x14ac:dyDescent="0.2">
      <c r="A24" s="942"/>
      <c r="B24" s="142" t="s">
        <v>172</v>
      </c>
      <c r="C24" s="172" t="s">
        <v>539</v>
      </c>
      <c r="D24" s="195" t="s">
        <v>540</v>
      </c>
      <c r="E24" s="937"/>
      <c r="F24" s="929"/>
      <c r="G24" s="150">
        <v>7.8</v>
      </c>
      <c r="H24" s="151">
        <v>3.95</v>
      </c>
      <c r="I24" s="925"/>
      <c r="J24" s="150">
        <v>7.8</v>
      </c>
      <c r="K24" s="151">
        <v>5</v>
      </c>
      <c r="L24" s="923"/>
      <c r="M24" s="150">
        <v>7.8</v>
      </c>
      <c r="N24" s="151">
        <v>5.5250000000000004</v>
      </c>
    </row>
    <row r="25" spans="1:53" ht="26.25" x14ac:dyDescent="0.25">
      <c r="A25" s="942"/>
      <c r="B25" s="89" t="s">
        <v>172</v>
      </c>
      <c r="C25" s="166" t="s">
        <v>541</v>
      </c>
      <c r="D25" s="85" t="s">
        <v>542</v>
      </c>
      <c r="E25" s="937"/>
      <c r="F25" s="528">
        <f>+F26</f>
        <v>995</v>
      </c>
      <c r="G25" s="2"/>
      <c r="H25" s="294"/>
      <c r="I25" s="200">
        <v>422</v>
      </c>
      <c r="J25" s="433"/>
      <c r="K25" s="434"/>
      <c r="L25" s="200">
        <f>+L26</f>
        <v>0</v>
      </c>
      <c r="M25" s="2"/>
      <c r="N25" s="294"/>
    </row>
    <row r="26" spans="1:53" ht="26.25" customHeight="1" x14ac:dyDescent="0.25">
      <c r="A26" s="942"/>
      <c r="B26" s="142" t="s">
        <v>172</v>
      </c>
      <c r="C26" s="172" t="s">
        <v>520</v>
      </c>
      <c r="D26" s="196" t="s">
        <v>521</v>
      </c>
      <c r="E26" s="937"/>
      <c r="F26" s="529">
        <v>995</v>
      </c>
      <c r="G26" s="2"/>
      <c r="H26" s="2"/>
      <c r="I26" s="152">
        <v>422</v>
      </c>
      <c r="J26" s="433"/>
      <c r="K26" s="433"/>
      <c r="L26" s="155"/>
      <c r="M26" s="2"/>
      <c r="N26" s="2"/>
    </row>
    <row r="27" spans="1:53" ht="24.75" customHeight="1" x14ac:dyDescent="0.25">
      <c r="A27" s="942"/>
      <c r="B27" s="142" t="s">
        <v>172</v>
      </c>
      <c r="C27" s="172" t="s">
        <v>526</v>
      </c>
      <c r="D27" s="197" t="s">
        <v>527</v>
      </c>
      <c r="E27" s="937"/>
      <c r="F27" s="529">
        <v>995</v>
      </c>
      <c r="G27" s="2"/>
      <c r="H27" s="295"/>
      <c r="I27" s="152">
        <v>1153.07</v>
      </c>
      <c r="J27" s="433"/>
      <c r="K27" s="435"/>
      <c r="L27" s="155"/>
      <c r="M27" s="2"/>
      <c r="N27" s="295"/>
    </row>
    <row r="28" spans="1:53" ht="25.5" x14ac:dyDescent="0.2">
      <c r="A28" s="942"/>
      <c r="B28" s="142" t="s">
        <v>172</v>
      </c>
      <c r="C28" s="172" t="s">
        <v>543</v>
      </c>
      <c r="D28" s="198" t="s">
        <v>544</v>
      </c>
      <c r="E28" s="937"/>
      <c r="F28" s="930"/>
      <c r="G28" s="150">
        <v>1</v>
      </c>
      <c r="H28" s="151">
        <v>1</v>
      </c>
      <c r="I28" s="926"/>
      <c r="J28" s="150">
        <v>1</v>
      </c>
      <c r="K28" s="151">
        <v>1</v>
      </c>
      <c r="L28" s="916"/>
      <c r="M28" s="150">
        <v>1.9500000000000002</v>
      </c>
      <c r="N28" s="151">
        <v>1.9500000000000002</v>
      </c>
    </row>
    <row r="29" spans="1:53" ht="27" customHeight="1" thickBot="1" x14ac:dyDescent="0.25">
      <c r="A29" s="943"/>
      <c r="B29" s="144" t="s">
        <v>172</v>
      </c>
      <c r="C29" s="173" t="s">
        <v>545</v>
      </c>
      <c r="D29" s="199" t="s">
        <v>546</v>
      </c>
      <c r="E29" s="938"/>
      <c r="F29" s="931"/>
      <c r="G29" s="153">
        <v>1.75</v>
      </c>
      <c r="H29" s="154">
        <v>1.75</v>
      </c>
      <c r="I29" s="927"/>
      <c r="J29" s="153">
        <v>1.92</v>
      </c>
      <c r="K29" s="154">
        <v>1.92</v>
      </c>
      <c r="L29" s="917"/>
      <c r="M29" s="153">
        <v>1.9500000000000002</v>
      </c>
      <c r="N29" s="154">
        <v>1.9500000000000002</v>
      </c>
    </row>
    <row r="30" spans="1:53" ht="56.25" customHeight="1" x14ac:dyDescent="0.35">
      <c r="A30" s="896" t="s">
        <v>416</v>
      </c>
      <c r="B30" s="124" t="s">
        <v>172</v>
      </c>
      <c r="C30" s="174" t="s">
        <v>547</v>
      </c>
      <c r="D30" s="201" t="s">
        <v>548</v>
      </c>
      <c r="E30" s="612">
        <v>7286806628.2657013</v>
      </c>
      <c r="F30" s="1044" t="s">
        <v>1166</v>
      </c>
      <c r="G30" s="1048" t="s">
        <v>1166</v>
      </c>
      <c r="H30" s="1039" t="s">
        <v>1166</v>
      </c>
      <c r="I30" s="1049" t="s">
        <v>1166</v>
      </c>
      <c r="J30" s="1048" t="s">
        <v>1166</v>
      </c>
      <c r="K30" s="1048" t="s">
        <v>1166</v>
      </c>
      <c r="L30" s="1049" t="s">
        <v>1166</v>
      </c>
      <c r="M30" s="1048" t="s">
        <v>1166</v>
      </c>
      <c r="N30" s="1039" t="s">
        <v>1166</v>
      </c>
      <c r="AH30" s="95"/>
      <c r="AI30" s="95"/>
      <c r="AJ30" s="95"/>
      <c r="AK30" s="95"/>
      <c r="AL30" s="95"/>
      <c r="AM30" s="95"/>
      <c r="AN30" s="95"/>
      <c r="AO30" s="95"/>
      <c r="AP30" s="95"/>
      <c r="AQ30" s="95"/>
      <c r="AR30" s="95"/>
      <c r="AS30" s="95"/>
      <c r="AT30" s="95"/>
      <c r="AU30" s="95"/>
      <c r="AV30" s="95"/>
      <c r="AW30" s="95"/>
      <c r="AX30" s="95"/>
      <c r="AY30" s="95"/>
      <c r="AZ30" s="95"/>
      <c r="BA30" s="95"/>
    </row>
    <row r="31" spans="1:53" ht="26.25" x14ac:dyDescent="0.25">
      <c r="A31" s="932"/>
      <c r="B31" s="125" t="s">
        <v>172</v>
      </c>
      <c r="C31" s="175" t="s">
        <v>549</v>
      </c>
      <c r="D31" s="202" t="s">
        <v>550</v>
      </c>
      <c r="E31" s="552">
        <v>3464609400.8904757</v>
      </c>
      <c r="F31" s="1028" t="s">
        <v>1166</v>
      </c>
      <c r="G31" s="1050"/>
      <c r="H31" s="1051"/>
      <c r="I31" s="1052" t="s">
        <v>1166</v>
      </c>
      <c r="J31" s="1050"/>
      <c r="K31" s="1051"/>
      <c r="L31" s="1052" t="s">
        <v>1166</v>
      </c>
      <c r="M31" s="1050"/>
      <c r="N31" s="1051"/>
      <c r="AH31" s="95"/>
      <c r="AI31" s="95"/>
      <c r="AJ31" s="95"/>
      <c r="AK31" s="95"/>
      <c r="AL31" s="95"/>
      <c r="AM31" s="95"/>
      <c r="AN31" s="95"/>
      <c r="AO31" s="95"/>
      <c r="AP31" s="95"/>
      <c r="AQ31" s="95"/>
      <c r="AR31" s="95"/>
      <c r="AS31" s="95"/>
      <c r="AT31" s="95"/>
      <c r="AU31" s="95"/>
      <c r="AV31" s="95"/>
      <c r="AW31" s="95"/>
      <c r="AX31" s="95"/>
      <c r="AY31" s="95"/>
      <c r="AZ31" s="95"/>
      <c r="BA31" s="95"/>
    </row>
    <row r="32" spans="1:53" ht="26.25" x14ac:dyDescent="0.25">
      <c r="A32" s="932"/>
      <c r="B32" s="176" t="s">
        <v>172</v>
      </c>
      <c r="C32" s="177">
        <v>2</v>
      </c>
      <c r="D32" s="210" t="s">
        <v>551</v>
      </c>
      <c r="E32" s="553">
        <v>1101746682.262718</v>
      </c>
      <c r="F32" s="1041" t="s">
        <v>1166</v>
      </c>
      <c r="G32" s="1050"/>
      <c r="H32" s="1050"/>
      <c r="I32" s="1053" t="s">
        <v>1166</v>
      </c>
      <c r="J32" s="1050"/>
      <c r="K32" s="1050"/>
      <c r="L32" s="1053" t="s">
        <v>1166</v>
      </c>
      <c r="M32" s="1050"/>
      <c r="N32" s="1050"/>
      <c r="AH32" s="95"/>
      <c r="AI32" s="95"/>
      <c r="AJ32" s="95"/>
      <c r="AK32" s="95"/>
      <c r="AL32" s="95"/>
      <c r="AM32" s="95"/>
      <c r="AN32" s="95"/>
      <c r="AO32" s="95"/>
      <c r="AP32" s="95"/>
      <c r="AQ32" s="95"/>
      <c r="AR32" s="95"/>
      <c r="AS32" s="95"/>
      <c r="AT32" s="95"/>
      <c r="AU32" s="95"/>
      <c r="AV32" s="95"/>
      <c r="AW32" s="95"/>
      <c r="AX32" s="95"/>
      <c r="AY32" s="95"/>
      <c r="AZ32" s="95"/>
      <c r="BA32" s="95"/>
    </row>
    <row r="33" spans="1:58" ht="26.25" x14ac:dyDescent="0.25">
      <c r="A33" s="932"/>
      <c r="B33" s="176" t="s">
        <v>172</v>
      </c>
      <c r="C33" s="177">
        <v>3</v>
      </c>
      <c r="D33" s="210" t="s">
        <v>552</v>
      </c>
      <c r="E33" s="553">
        <v>2362862718.6277575</v>
      </c>
      <c r="F33" s="1041" t="s">
        <v>1166</v>
      </c>
      <c r="G33" s="1050"/>
      <c r="H33" s="1054"/>
      <c r="I33" s="1053" t="s">
        <v>1166</v>
      </c>
      <c r="J33" s="1050"/>
      <c r="K33" s="1054"/>
      <c r="L33" s="1053" t="s">
        <v>1166</v>
      </c>
      <c r="M33" s="1050"/>
      <c r="N33" s="1054"/>
      <c r="AH33" s="95"/>
      <c r="AI33" s="95"/>
      <c r="AJ33" s="95"/>
      <c r="AK33" s="95"/>
      <c r="AL33" s="95"/>
      <c r="AM33" s="95"/>
      <c r="AN33" s="95"/>
      <c r="AO33" s="95"/>
      <c r="AP33" s="95"/>
      <c r="AQ33" s="95"/>
      <c r="AR33" s="95"/>
      <c r="AS33" s="95"/>
      <c r="AT33" s="95"/>
      <c r="AU33" s="95"/>
      <c r="AV33" s="95"/>
      <c r="AW33" s="95"/>
      <c r="AX33" s="95"/>
      <c r="AY33" s="95"/>
      <c r="AZ33" s="95"/>
      <c r="BA33" s="95"/>
    </row>
    <row r="34" spans="1:58" ht="38.25" x14ac:dyDescent="0.2">
      <c r="A34" s="932"/>
      <c r="B34" s="178" t="s">
        <v>172</v>
      </c>
      <c r="C34" s="179" t="s">
        <v>553</v>
      </c>
      <c r="D34" s="203" t="s">
        <v>554</v>
      </c>
      <c r="E34" s="552">
        <v>1633900714.8437138</v>
      </c>
      <c r="F34" s="1045" t="s">
        <v>1166</v>
      </c>
      <c r="G34" s="1055" t="s">
        <v>1166</v>
      </c>
      <c r="H34" s="1056" t="s">
        <v>1166</v>
      </c>
      <c r="I34" s="1057" t="s">
        <v>1166</v>
      </c>
      <c r="J34" s="1055" t="s">
        <v>1166</v>
      </c>
      <c r="K34" s="1056" t="s">
        <v>1166</v>
      </c>
      <c r="L34" s="1057" t="s">
        <v>1166</v>
      </c>
      <c r="M34" s="1055" t="s">
        <v>1166</v>
      </c>
      <c r="N34" s="1056" t="s">
        <v>1166</v>
      </c>
      <c r="AH34" s="95"/>
      <c r="AI34" s="95"/>
      <c r="AJ34" s="95"/>
      <c r="AK34" s="95"/>
      <c r="AL34" s="95"/>
      <c r="AM34" s="95"/>
      <c r="AN34" s="95"/>
      <c r="AO34" s="95"/>
      <c r="AP34" s="95"/>
      <c r="AQ34" s="95"/>
      <c r="AR34" s="95"/>
      <c r="AS34" s="95"/>
      <c r="AT34" s="95"/>
      <c r="AU34" s="95"/>
      <c r="AV34" s="95"/>
      <c r="AW34" s="95"/>
      <c r="AX34" s="95"/>
      <c r="AY34" s="95"/>
      <c r="AZ34" s="95"/>
      <c r="BA34" s="95"/>
    </row>
    <row r="35" spans="1:58" ht="25.5" x14ac:dyDescent="0.2">
      <c r="A35" s="932"/>
      <c r="B35" s="180" t="s">
        <v>172</v>
      </c>
      <c r="C35" s="181" t="s">
        <v>555</v>
      </c>
      <c r="D35" s="204" t="s">
        <v>556</v>
      </c>
      <c r="E35" s="553">
        <v>1508999321.9930568</v>
      </c>
      <c r="F35" s="1046" t="s">
        <v>1166</v>
      </c>
      <c r="G35" s="1058" t="s">
        <v>1166</v>
      </c>
      <c r="H35" s="1059" t="s">
        <v>1166</v>
      </c>
      <c r="I35" s="1060" t="s">
        <v>1166</v>
      </c>
      <c r="J35" s="1058" t="s">
        <v>1166</v>
      </c>
      <c r="K35" s="1059" t="s">
        <v>1166</v>
      </c>
      <c r="L35" s="1060" t="s">
        <v>1166</v>
      </c>
      <c r="M35" s="1058" t="s">
        <v>1166</v>
      </c>
      <c r="N35" s="1059" t="s">
        <v>1166</v>
      </c>
      <c r="AH35" s="95"/>
      <c r="AI35" s="95"/>
      <c r="AJ35" s="95"/>
      <c r="AK35" s="95"/>
      <c r="AL35" s="95"/>
      <c r="AM35" s="95"/>
      <c r="AN35" s="95"/>
      <c r="AO35" s="95"/>
      <c r="AP35" s="95"/>
      <c r="AQ35" s="95"/>
      <c r="AR35" s="95"/>
      <c r="AS35" s="95"/>
      <c r="AT35" s="95"/>
      <c r="AU35" s="95"/>
      <c r="AV35" s="95"/>
      <c r="AW35" s="95"/>
      <c r="AX35" s="95"/>
      <c r="AY35" s="95"/>
      <c r="AZ35" s="95"/>
      <c r="BA35" s="95"/>
    </row>
    <row r="36" spans="1:58" ht="38.25" x14ac:dyDescent="0.2">
      <c r="A36" s="932"/>
      <c r="B36" s="180" t="s">
        <v>172</v>
      </c>
      <c r="C36" s="181" t="s">
        <v>557</v>
      </c>
      <c r="D36" s="204" t="s">
        <v>558</v>
      </c>
      <c r="E36" s="553">
        <v>124901392.850657</v>
      </c>
      <c r="F36" s="1046" t="s">
        <v>1166</v>
      </c>
      <c r="G36" s="1058" t="s">
        <v>1166</v>
      </c>
      <c r="H36" s="1059" t="s">
        <v>1166</v>
      </c>
      <c r="I36" s="1060" t="s">
        <v>1166</v>
      </c>
      <c r="J36" s="1058" t="s">
        <v>1166</v>
      </c>
      <c r="K36" s="1059" t="s">
        <v>1166</v>
      </c>
      <c r="L36" s="1060" t="s">
        <v>1166</v>
      </c>
      <c r="M36" s="1058" t="s">
        <v>1166</v>
      </c>
      <c r="N36" s="1059" t="s">
        <v>1166</v>
      </c>
      <c r="AH36" s="95"/>
      <c r="AI36" s="95"/>
      <c r="AJ36" s="95"/>
      <c r="AK36" s="95"/>
      <c r="AL36" s="95"/>
      <c r="AM36" s="95"/>
      <c r="AN36" s="95"/>
      <c r="AO36" s="95"/>
      <c r="AP36" s="95"/>
      <c r="AQ36" s="95"/>
      <c r="AR36" s="95"/>
      <c r="AS36" s="95"/>
      <c r="AT36" s="95"/>
      <c r="AU36" s="95"/>
      <c r="AV36" s="95"/>
      <c r="AW36" s="95"/>
      <c r="AX36" s="95"/>
      <c r="AY36" s="95"/>
      <c r="AZ36" s="95"/>
      <c r="BA36" s="95"/>
    </row>
    <row r="37" spans="1:58" ht="25.5" x14ac:dyDescent="0.2">
      <c r="A37" s="932"/>
      <c r="B37" s="125" t="s">
        <v>172</v>
      </c>
      <c r="C37" s="175" t="s">
        <v>559</v>
      </c>
      <c r="D37" s="202" t="s">
        <v>560</v>
      </c>
      <c r="E37" s="552">
        <v>82480745.489966005</v>
      </c>
      <c r="F37" s="1028" t="s">
        <v>1166</v>
      </c>
      <c r="G37" s="1058" t="s">
        <v>1166</v>
      </c>
      <c r="H37" s="1059" t="s">
        <v>1166</v>
      </c>
      <c r="I37" s="1052" t="s">
        <v>1166</v>
      </c>
      <c r="J37" s="1058" t="s">
        <v>1166</v>
      </c>
      <c r="K37" s="1059" t="s">
        <v>1166</v>
      </c>
      <c r="L37" s="1052" t="s">
        <v>1166</v>
      </c>
      <c r="M37" s="1058" t="s">
        <v>1166</v>
      </c>
      <c r="N37" s="1059" t="s">
        <v>1166</v>
      </c>
      <c r="AH37" s="95"/>
      <c r="AI37" s="95"/>
      <c r="AJ37" s="95"/>
      <c r="AK37" s="95"/>
      <c r="AL37" s="95"/>
      <c r="AM37" s="95"/>
      <c r="AN37" s="95"/>
      <c r="AO37" s="95"/>
      <c r="AP37" s="95"/>
      <c r="AQ37" s="95"/>
      <c r="AR37" s="95"/>
      <c r="AS37" s="95"/>
      <c r="AT37" s="95"/>
      <c r="AU37" s="95"/>
      <c r="AV37" s="95"/>
      <c r="AW37" s="95"/>
      <c r="AX37" s="95"/>
      <c r="AY37" s="95"/>
      <c r="AZ37" s="95"/>
      <c r="BA37" s="95"/>
    </row>
    <row r="38" spans="1:58" ht="25.5" x14ac:dyDescent="0.2">
      <c r="A38" s="932"/>
      <c r="B38" s="125" t="s">
        <v>172</v>
      </c>
      <c r="C38" s="175" t="s">
        <v>561</v>
      </c>
      <c r="D38" s="202" t="s">
        <v>562</v>
      </c>
      <c r="E38" s="552">
        <v>129045173.98521701</v>
      </c>
      <c r="F38" s="1028" t="s">
        <v>1166</v>
      </c>
      <c r="G38" s="1058" t="s">
        <v>1166</v>
      </c>
      <c r="H38" s="1059" t="s">
        <v>1166</v>
      </c>
      <c r="I38" s="1052" t="s">
        <v>1166</v>
      </c>
      <c r="J38" s="1058" t="s">
        <v>1166</v>
      </c>
      <c r="K38" s="1059" t="s">
        <v>1166</v>
      </c>
      <c r="L38" s="1052" t="s">
        <v>1166</v>
      </c>
      <c r="M38" s="1058" t="s">
        <v>1166</v>
      </c>
      <c r="N38" s="1059" t="s">
        <v>1166</v>
      </c>
      <c r="AH38" s="95"/>
      <c r="AI38" s="95"/>
      <c r="AJ38" s="95"/>
      <c r="AK38" s="95"/>
      <c r="AL38" s="95"/>
      <c r="AM38" s="95"/>
      <c r="AN38" s="95"/>
      <c r="AO38" s="95"/>
      <c r="AP38" s="95"/>
      <c r="AQ38" s="95"/>
      <c r="AR38" s="95"/>
      <c r="AS38" s="95"/>
      <c r="AT38" s="95"/>
      <c r="AU38" s="95"/>
      <c r="AV38" s="95"/>
      <c r="AW38" s="95"/>
      <c r="AX38" s="95"/>
      <c r="AY38" s="95"/>
      <c r="AZ38" s="95"/>
      <c r="BA38" s="95"/>
    </row>
    <row r="39" spans="1:58" ht="26.25" thickBot="1" x14ac:dyDescent="0.25">
      <c r="A39" s="933"/>
      <c r="B39" s="134" t="s">
        <v>172</v>
      </c>
      <c r="C39" s="182" t="s">
        <v>563</v>
      </c>
      <c r="D39" s="205" t="s">
        <v>564</v>
      </c>
      <c r="E39" s="552">
        <v>1976770593.0563288</v>
      </c>
      <c r="F39" s="1047" t="s">
        <v>1166</v>
      </c>
      <c r="G39" s="1061" t="s">
        <v>1166</v>
      </c>
      <c r="H39" s="1063" t="s">
        <v>1166</v>
      </c>
      <c r="I39" s="1062" t="s">
        <v>1166</v>
      </c>
      <c r="J39" s="1061" t="s">
        <v>1166</v>
      </c>
      <c r="K39" s="1063" t="s">
        <v>1166</v>
      </c>
      <c r="L39" s="1062" t="s">
        <v>1166</v>
      </c>
      <c r="M39" s="1061" t="s">
        <v>1166</v>
      </c>
      <c r="N39" s="1063" t="s">
        <v>1166</v>
      </c>
      <c r="AH39" s="95"/>
      <c r="AI39" s="95"/>
      <c r="AJ39" s="95"/>
      <c r="AK39" s="95"/>
      <c r="AL39" s="95"/>
      <c r="AM39" s="95"/>
      <c r="AN39" s="95"/>
      <c r="AO39" s="95"/>
      <c r="AP39" s="95"/>
      <c r="AQ39" s="95"/>
      <c r="AR39" s="95"/>
      <c r="AS39" s="95"/>
      <c r="AT39" s="95"/>
      <c r="AU39" s="95"/>
      <c r="AV39" s="95"/>
      <c r="AW39" s="95"/>
      <c r="AX39" s="95"/>
      <c r="AY39" s="95"/>
      <c r="AZ39" s="95"/>
      <c r="BA39" s="95"/>
    </row>
    <row r="40" spans="1:58" ht="38.25" customHeight="1" x14ac:dyDescent="0.35">
      <c r="A40" s="897" t="s">
        <v>487</v>
      </c>
      <c r="B40" s="183" t="s">
        <v>96</v>
      </c>
      <c r="C40" s="184" t="s">
        <v>565</v>
      </c>
      <c r="D40" s="206" t="s">
        <v>566</v>
      </c>
      <c r="E40" s="613">
        <v>1369599479.006669</v>
      </c>
      <c r="F40" s="1017" t="s">
        <v>1166</v>
      </c>
      <c r="G40" s="296"/>
      <c r="H40" s="296"/>
      <c r="I40" s="1039" t="s">
        <v>1166</v>
      </c>
      <c r="J40" s="436"/>
      <c r="K40" s="436"/>
      <c r="L40" s="1039" t="s">
        <v>1166</v>
      </c>
      <c r="M40" s="296"/>
      <c r="N40" s="296"/>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row>
    <row r="41" spans="1:58" ht="38.25" x14ac:dyDescent="0.2">
      <c r="A41" s="897"/>
      <c r="B41" s="185" t="s">
        <v>96</v>
      </c>
      <c r="C41" s="175" t="s">
        <v>567</v>
      </c>
      <c r="D41" s="202" t="s">
        <v>568</v>
      </c>
      <c r="E41" s="616">
        <v>1138662658.2166691</v>
      </c>
      <c r="F41" s="1012" t="s">
        <v>1166</v>
      </c>
      <c r="G41" s="296"/>
      <c r="H41" s="296"/>
      <c r="I41" s="1018" t="s">
        <v>1166</v>
      </c>
      <c r="J41" s="436"/>
      <c r="K41" s="436"/>
      <c r="L41" s="1018" t="s">
        <v>1166</v>
      </c>
      <c r="M41" s="296"/>
      <c r="N41" s="296"/>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row>
    <row r="42" spans="1:58" ht="25.5" x14ac:dyDescent="0.2">
      <c r="A42" s="897"/>
      <c r="B42" s="186" t="s">
        <v>96</v>
      </c>
      <c r="C42" s="187" t="s">
        <v>569</v>
      </c>
      <c r="D42" s="207" t="s">
        <v>570</v>
      </c>
      <c r="E42" s="614">
        <v>820852023.29999995</v>
      </c>
      <c r="F42" s="1031" t="s">
        <v>1166</v>
      </c>
      <c r="G42" s="296"/>
      <c r="H42" s="296"/>
      <c r="I42" s="1030" t="s">
        <v>1166</v>
      </c>
      <c r="J42" s="436"/>
      <c r="K42" s="436"/>
      <c r="L42" s="1030" t="s">
        <v>1166</v>
      </c>
      <c r="M42" s="296"/>
      <c r="N42" s="296"/>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row>
    <row r="43" spans="1:58" ht="38.25" x14ac:dyDescent="0.2">
      <c r="A43" s="897"/>
      <c r="B43" s="186" t="s">
        <v>96</v>
      </c>
      <c r="C43" s="187" t="s">
        <v>571</v>
      </c>
      <c r="D43" s="207" t="s">
        <v>572</v>
      </c>
      <c r="E43" s="614">
        <v>317810634.91666901</v>
      </c>
      <c r="F43" s="1031" t="s">
        <v>1166</v>
      </c>
      <c r="G43" s="296"/>
      <c r="H43" s="296"/>
      <c r="I43" s="1030" t="s">
        <v>1166</v>
      </c>
      <c r="J43" s="436"/>
      <c r="K43" s="436"/>
      <c r="L43" s="1030" t="s">
        <v>1166</v>
      </c>
      <c r="M43" s="296"/>
      <c r="N43" s="296"/>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row>
    <row r="44" spans="1:58" ht="25.5" x14ac:dyDescent="0.2">
      <c r="A44" s="897"/>
      <c r="B44" s="186" t="s">
        <v>96</v>
      </c>
      <c r="C44" s="187" t="s">
        <v>573</v>
      </c>
      <c r="D44" s="208" t="s">
        <v>574</v>
      </c>
      <c r="E44" s="614">
        <v>152833238.59999999</v>
      </c>
      <c r="F44" s="1031" t="s">
        <v>1166</v>
      </c>
      <c r="G44" s="296"/>
      <c r="H44" s="296"/>
      <c r="I44" s="1030" t="s">
        <v>1166</v>
      </c>
      <c r="J44" s="436"/>
      <c r="K44" s="436"/>
      <c r="L44" s="1030" t="s">
        <v>1166</v>
      </c>
      <c r="M44" s="296"/>
      <c r="N44" s="296"/>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row>
    <row r="45" spans="1:58" ht="35.25" customHeight="1" x14ac:dyDescent="0.2">
      <c r="A45" s="897"/>
      <c r="B45" s="186" t="s">
        <v>96</v>
      </c>
      <c r="C45" s="187" t="s">
        <v>575</v>
      </c>
      <c r="D45" s="208" t="s">
        <v>576</v>
      </c>
      <c r="E45" s="614">
        <v>22335968.990000002</v>
      </c>
      <c r="F45" s="1031" t="s">
        <v>1166</v>
      </c>
      <c r="G45" s="296"/>
      <c r="H45" s="296"/>
      <c r="I45" s="1030" t="s">
        <v>1166</v>
      </c>
      <c r="J45" s="436"/>
      <c r="K45" s="436"/>
      <c r="L45" s="1030" t="s">
        <v>1166</v>
      </c>
      <c r="M45" s="296"/>
      <c r="N45" s="296"/>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row>
    <row r="46" spans="1:58" ht="40.5" customHeight="1" x14ac:dyDescent="0.2">
      <c r="A46" s="897"/>
      <c r="B46" s="186" t="s">
        <v>96</v>
      </c>
      <c r="C46" s="187" t="s">
        <v>577</v>
      </c>
      <c r="D46" s="208" t="s">
        <v>578</v>
      </c>
      <c r="E46" s="614">
        <v>55767613.199999996</v>
      </c>
      <c r="F46" s="1031" t="s">
        <v>1166</v>
      </c>
      <c r="G46" s="296"/>
      <c r="H46" s="296"/>
      <c r="I46" s="1030" t="s">
        <v>1166</v>
      </c>
      <c r="J46" s="436"/>
      <c r="K46" s="436"/>
      <c r="L46" s="1030" t="s">
        <v>1166</v>
      </c>
      <c r="M46" s="296"/>
      <c r="N46" s="296"/>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row>
    <row r="47" spans="1:58" ht="29.25" customHeight="1" x14ac:dyDescent="0.2">
      <c r="A47" s="897"/>
      <c r="B47" s="186" t="s">
        <v>96</v>
      </c>
      <c r="C47" s="187" t="s">
        <v>579</v>
      </c>
      <c r="D47" s="198" t="s">
        <v>580</v>
      </c>
      <c r="E47" s="614">
        <v>27580576.290123474</v>
      </c>
      <c r="F47" s="1041" t="s">
        <v>1166</v>
      </c>
      <c r="G47" s="296"/>
      <c r="H47" s="296"/>
      <c r="I47" s="1064" t="s">
        <v>1166</v>
      </c>
      <c r="J47" s="436"/>
      <c r="K47" s="436"/>
      <c r="L47" s="1064" t="s">
        <v>1166</v>
      </c>
      <c r="M47" s="296"/>
      <c r="N47" s="296"/>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row>
    <row r="48" spans="1:58" ht="25.5" x14ac:dyDescent="0.2">
      <c r="A48" s="897"/>
      <c r="B48" s="185" t="s">
        <v>144</v>
      </c>
      <c r="C48" s="175" t="s">
        <v>581</v>
      </c>
      <c r="D48" s="85" t="s">
        <v>582</v>
      </c>
      <c r="E48" s="617">
        <v>254158554</v>
      </c>
      <c r="F48" s="1042" t="s">
        <v>1166</v>
      </c>
      <c r="G48" s="296"/>
      <c r="H48" s="296"/>
      <c r="I48" s="1065" t="s">
        <v>1166</v>
      </c>
      <c r="J48" s="436"/>
      <c r="K48" s="436"/>
      <c r="L48" s="1065" t="s">
        <v>1166</v>
      </c>
      <c r="M48" s="296"/>
      <c r="N48" s="296"/>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row>
    <row r="49" spans="1:58" ht="25.5" x14ac:dyDescent="0.2">
      <c r="A49" s="897"/>
      <c r="B49" s="186" t="s">
        <v>144</v>
      </c>
      <c r="C49" s="187" t="s">
        <v>583</v>
      </c>
      <c r="D49" s="208" t="s">
        <v>584</v>
      </c>
      <c r="E49" s="614">
        <v>221861714</v>
      </c>
      <c r="F49" s="1031" t="s">
        <v>1166</v>
      </c>
      <c r="G49" s="296"/>
      <c r="H49" s="296"/>
      <c r="I49" s="1030" t="s">
        <v>1166</v>
      </c>
      <c r="J49" s="436"/>
      <c r="K49" s="436"/>
      <c r="L49" s="1030" t="s">
        <v>1166</v>
      </c>
      <c r="M49" s="296"/>
      <c r="N49" s="296"/>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row>
    <row r="50" spans="1:58" ht="26.25" thickBot="1" x14ac:dyDescent="0.25">
      <c r="A50" s="898"/>
      <c r="B50" s="188" t="s">
        <v>144</v>
      </c>
      <c r="C50" s="189" t="s">
        <v>585</v>
      </c>
      <c r="D50" s="209" t="s">
        <v>586</v>
      </c>
      <c r="E50" s="615">
        <v>32296840</v>
      </c>
      <c r="F50" s="1043" t="s">
        <v>1166</v>
      </c>
      <c r="G50" s="296"/>
      <c r="H50" s="296"/>
      <c r="I50" s="1038" t="s">
        <v>1166</v>
      </c>
      <c r="J50" s="436"/>
      <c r="K50" s="436"/>
      <c r="L50" s="1038" t="s">
        <v>1166</v>
      </c>
      <c r="M50" s="296"/>
      <c r="N50" s="296"/>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row>
    <row r="51" spans="1:58" s="95" customFormat="1" ht="15" x14ac:dyDescent="0.25">
      <c r="A51" s="2" t="s">
        <v>376</v>
      </c>
      <c r="B51" s="2"/>
      <c r="C51" s="2"/>
    </row>
    <row r="52" spans="1:58" s="95" customFormat="1" hidden="1" x14ac:dyDescent="0.2">
      <c r="A52" s="904" t="s">
        <v>377</v>
      </c>
      <c r="B52" s="904"/>
      <c r="C52" s="904"/>
      <c r="D52" s="904"/>
      <c r="E52" s="904"/>
      <c r="F52" s="904"/>
    </row>
    <row r="53" spans="1:58" s="95" customFormat="1" x14ac:dyDescent="0.2">
      <c r="A53" s="904"/>
      <c r="B53" s="904"/>
      <c r="C53" s="904"/>
      <c r="D53" s="904"/>
      <c r="E53" s="904"/>
      <c r="F53" s="904"/>
    </row>
    <row r="54" spans="1:58" s="95" customFormat="1" x14ac:dyDescent="0.2">
      <c r="A54" s="904"/>
      <c r="B54" s="904"/>
      <c r="C54" s="904"/>
      <c r="D54" s="904"/>
      <c r="E54" s="904"/>
      <c r="F54" s="904"/>
    </row>
    <row r="55" spans="1:58" s="95" customFormat="1" x14ac:dyDescent="0.2">
      <c r="A55" s="904"/>
      <c r="B55" s="904"/>
      <c r="C55" s="904"/>
      <c r="D55" s="904"/>
      <c r="E55" s="904"/>
      <c r="F55" s="904"/>
    </row>
    <row r="56" spans="1:58" s="95" customFormat="1" x14ac:dyDescent="0.2">
      <c r="A56" s="904"/>
      <c r="B56" s="904"/>
      <c r="C56" s="904"/>
      <c r="D56" s="904"/>
      <c r="E56" s="904"/>
      <c r="F56" s="904"/>
    </row>
    <row r="57" spans="1:58" s="95" customFormat="1" x14ac:dyDescent="0.2">
      <c r="A57" s="156"/>
      <c r="C57" s="156"/>
      <c r="F57" s="157"/>
    </row>
    <row r="58" spans="1:58" s="95" customFormat="1" x14ac:dyDescent="0.2">
      <c r="A58" s="156"/>
      <c r="C58" s="156"/>
      <c r="F58" s="157"/>
    </row>
    <row r="59" spans="1:58" s="95" customFormat="1" x14ac:dyDescent="0.2">
      <c r="A59" s="156"/>
      <c r="C59" s="156"/>
      <c r="F59" s="157"/>
    </row>
    <row r="60" spans="1:58" s="95" customFormat="1" x14ac:dyDescent="0.2">
      <c r="A60" s="156"/>
      <c r="C60" s="156"/>
      <c r="F60" s="157"/>
    </row>
    <row r="61" spans="1:58" s="95" customFormat="1" x14ac:dyDescent="0.2">
      <c r="A61" s="156"/>
      <c r="C61" s="156"/>
      <c r="F61" s="157"/>
    </row>
    <row r="62" spans="1:58" s="95" customFormat="1" x14ac:dyDescent="0.2">
      <c r="A62" s="156"/>
      <c r="C62" s="156"/>
      <c r="F62" s="157"/>
    </row>
    <row r="63" spans="1:58" s="95" customFormat="1" x14ac:dyDescent="0.2">
      <c r="A63" s="156"/>
      <c r="C63" s="156"/>
      <c r="F63" s="157"/>
    </row>
    <row r="64" spans="1:58" s="95" customFormat="1" x14ac:dyDescent="0.2">
      <c r="A64" s="156"/>
      <c r="C64" s="156"/>
      <c r="F64" s="157"/>
    </row>
    <row r="65" spans="1:6" s="95" customFormat="1" x14ac:dyDescent="0.2">
      <c r="A65" s="156"/>
      <c r="C65" s="156"/>
      <c r="F65" s="157"/>
    </row>
    <row r="66" spans="1:6" s="95" customFormat="1" x14ac:dyDescent="0.2">
      <c r="A66" s="156"/>
      <c r="C66" s="156"/>
      <c r="F66" s="157"/>
    </row>
    <row r="67" spans="1:6" s="95" customFormat="1" x14ac:dyDescent="0.2">
      <c r="A67" s="156"/>
      <c r="C67" s="156"/>
      <c r="F67" s="157"/>
    </row>
    <row r="68" spans="1:6" s="95" customFormat="1" x14ac:dyDescent="0.2">
      <c r="A68" s="156"/>
      <c r="C68" s="156"/>
      <c r="F68" s="157"/>
    </row>
    <row r="69" spans="1:6" s="95" customFormat="1" x14ac:dyDescent="0.2">
      <c r="A69" s="156"/>
      <c r="C69" s="156"/>
      <c r="F69" s="157"/>
    </row>
    <row r="70" spans="1:6" s="95" customFormat="1" x14ac:dyDescent="0.2">
      <c r="A70" s="156"/>
      <c r="C70" s="156"/>
      <c r="F70" s="157"/>
    </row>
    <row r="71" spans="1:6" s="95" customFormat="1" x14ac:dyDescent="0.2">
      <c r="A71" s="156"/>
      <c r="C71" s="156"/>
      <c r="F71" s="157"/>
    </row>
    <row r="72" spans="1:6" s="95" customFormat="1" x14ac:dyDescent="0.2">
      <c r="A72" s="156"/>
      <c r="C72" s="156"/>
      <c r="F72" s="157"/>
    </row>
    <row r="73" spans="1:6" s="95" customFormat="1" x14ac:dyDescent="0.2">
      <c r="A73" s="156"/>
      <c r="C73" s="156"/>
      <c r="F73" s="157"/>
    </row>
    <row r="74" spans="1:6" s="95" customFormat="1" x14ac:dyDescent="0.2">
      <c r="A74" s="156"/>
      <c r="C74" s="156"/>
      <c r="F74" s="157"/>
    </row>
    <row r="75" spans="1:6" s="95" customFormat="1" x14ac:dyDescent="0.2">
      <c r="A75" s="156"/>
      <c r="C75" s="156"/>
      <c r="F75" s="157"/>
    </row>
    <row r="76" spans="1:6" s="95" customFormat="1" x14ac:dyDescent="0.2">
      <c r="A76" s="156"/>
      <c r="C76" s="156"/>
      <c r="F76" s="157"/>
    </row>
    <row r="77" spans="1:6" s="95" customFormat="1" x14ac:dyDescent="0.2">
      <c r="A77" s="156"/>
      <c r="C77" s="156"/>
      <c r="F77" s="157"/>
    </row>
    <row r="78" spans="1:6" s="95" customFormat="1" x14ac:dyDescent="0.2">
      <c r="A78" s="156"/>
      <c r="C78" s="156"/>
      <c r="F78" s="157"/>
    </row>
    <row r="79" spans="1:6" s="95" customFormat="1" x14ac:dyDescent="0.2">
      <c r="A79" s="156"/>
      <c r="C79" s="156"/>
      <c r="F79" s="157"/>
    </row>
    <row r="80" spans="1:6" s="95" customFormat="1" x14ac:dyDescent="0.2">
      <c r="A80" s="156"/>
      <c r="C80" s="156"/>
      <c r="F80" s="157"/>
    </row>
    <row r="81" spans="1:6" s="95" customFormat="1" x14ac:dyDescent="0.2">
      <c r="A81" s="156"/>
      <c r="C81" s="156"/>
      <c r="F81" s="157"/>
    </row>
    <row r="82" spans="1:6" s="95" customFormat="1" x14ac:dyDescent="0.2">
      <c r="A82" s="156"/>
      <c r="C82" s="156"/>
      <c r="F82" s="157"/>
    </row>
    <row r="83" spans="1:6" s="95" customFormat="1" x14ac:dyDescent="0.2">
      <c r="A83" s="156"/>
      <c r="C83" s="156"/>
      <c r="F83" s="157"/>
    </row>
    <row r="84" spans="1:6" s="95" customFormat="1" x14ac:dyDescent="0.2">
      <c r="A84" s="156"/>
      <c r="C84" s="156"/>
      <c r="F84" s="157"/>
    </row>
    <row r="85" spans="1:6" s="95" customFormat="1" x14ac:dyDescent="0.2">
      <c r="A85" s="156"/>
      <c r="C85" s="156"/>
      <c r="F85" s="157"/>
    </row>
    <row r="86" spans="1:6" s="95" customFormat="1" x14ac:dyDescent="0.2">
      <c r="A86" s="156"/>
      <c r="C86" s="156"/>
      <c r="F86" s="157"/>
    </row>
    <row r="87" spans="1:6" s="95" customFormat="1" x14ac:dyDescent="0.2">
      <c r="A87" s="156"/>
      <c r="C87" s="156"/>
      <c r="F87" s="157"/>
    </row>
    <row r="88" spans="1:6" s="95" customFormat="1" x14ac:dyDescent="0.2">
      <c r="A88" s="156"/>
      <c r="C88" s="156"/>
      <c r="F88" s="157"/>
    </row>
    <row r="89" spans="1:6" s="95" customFormat="1" x14ac:dyDescent="0.2">
      <c r="A89" s="156"/>
      <c r="C89" s="156"/>
      <c r="F89" s="157"/>
    </row>
    <row r="90" spans="1:6" s="95" customFormat="1" x14ac:dyDescent="0.2">
      <c r="A90" s="156"/>
      <c r="C90" s="156"/>
      <c r="F90" s="157"/>
    </row>
    <row r="91" spans="1:6" s="95" customFormat="1" x14ac:dyDescent="0.2">
      <c r="A91" s="156"/>
      <c r="C91" s="156"/>
      <c r="F91" s="157"/>
    </row>
    <row r="92" spans="1:6" s="95" customFormat="1" x14ac:dyDescent="0.2">
      <c r="A92" s="156"/>
      <c r="C92" s="156"/>
      <c r="F92" s="157"/>
    </row>
    <row r="93" spans="1:6" s="95" customFormat="1" x14ac:dyDescent="0.2">
      <c r="A93" s="156"/>
      <c r="C93" s="156"/>
      <c r="F93" s="157"/>
    </row>
    <row r="94" spans="1:6" s="95" customFormat="1" x14ac:dyDescent="0.2">
      <c r="A94" s="156"/>
      <c r="C94" s="156"/>
      <c r="F94" s="157"/>
    </row>
    <row r="95" spans="1:6" s="95" customFormat="1" x14ac:dyDescent="0.2">
      <c r="A95" s="156"/>
      <c r="C95" s="156"/>
      <c r="F95" s="157"/>
    </row>
    <row r="96" spans="1:6" s="95" customFormat="1" x14ac:dyDescent="0.2">
      <c r="A96" s="156"/>
      <c r="C96" s="156"/>
      <c r="F96" s="157"/>
    </row>
    <row r="97" spans="1:6" s="95" customFormat="1" x14ac:dyDescent="0.2">
      <c r="A97" s="156"/>
      <c r="C97" s="156"/>
      <c r="F97" s="157"/>
    </row>
    <row r="98" spans="1:6" s="95" customFormat="1" x14ac:dyDescent="0.2">
      <c r="A98" s="156"/>
      <c r="C98" s="156"/>
      <c r="F98" s="157"/>
    </row>
    <row r="99" spans="1:6" s="95" customFormat="1" x14ac:dyDescent="0.2">
      <c r="A99" s="156"/>
      <c r="C99" s="156"/>
      <c r="F99" s="157"/>
    </row>
    <row r="100" spans="1:6" s="95" customFormat="1" x14ac:dyDescent="0.2">
      <c r="A100" s="156"/>
      <c r="C100" s="156"/>
      <c r="F100" s="157"/>
    </row>
    <row r="101" spans="1:6" s="95" customFormat="1" x14ac:dyDescent="0.2">
      <c r="A101" s="156"/>
      <c r="C101" s="156"/>
      <c r="F101" s="157"/>
    </row>
    <row r="102" spans="1:6" s="95" customFormat="1" x14ac:dyDescent="0.2">
      <c r="A102" s="156"/>
      <c r="C102" s="156"/>
      <c r="F102" s="157"/>
    </row>
    <row r="103" spans="1:6" s="95" customFormat="1" x14ac:dyDescent="0.2">
      <c r="A103" s="156"/>
      <c r="C103" s="156"/>
      <c r="F103" s="157"/>
    </row>
    <row r="104" spans="1:6" s="95" customFormat="1" x14ac:dyDescent="0.2">
      <c r="A104" s="156"/>
      <c r="C104" s="156"/>
      <c r="F104" s="157"/>
    </row>
    <row r="105" spans="1:6" s="95" customFormat="1" x14ac:dyDescent="0.2">
      <c r="A105" s="156"/>
      <c r="C105" s="156"/>
      <c r="F105" s="157"/>
    </row>
    <row r="106" spans="1:6" s="95" customFormat="1" x14ac:dyDescent="0.2">
      <c r="A106" s="156"/>
      <c r="C106" s="156"/>
      <c r="F106" s="157"/>
    </row>
    <row r="107" spans="1:6" s="95" customFormat="1" x14ac:dyDescent="0.2">
      <c r="A107" s="156"/>
      <c r="C107" s="156"/>
      <c r="F107" s="157"/>
    </row>
    <row r="108" spans="1:6" s="95" customFormat="1" x14ac:dyDescent="0.2">
      <c r="A108" s="156"/>
      <c r="C108" s="156"/>
      <c r="F108" s="157"/>
    </row>
    <row r="109" spans="1:6" s="95" customFormat="1" x14ac:dyDescent="0.2">
      <c r="A109" s="156"/>
      <c r="C109" s="156"/>
      <c r="F109" s="157"/>
    </row>
    <row r="110" spans="1:6" s="95" customFormat="1" x14ac:dyDescent="0.2">
      <c r="A110" s="156"/>
      <c r="C110" s="156"/>
      <c r="F110" s="157"/>
    </row>
    <row r="111" spans="1:6" s="95" customFormat="1" x14ac:dyDescent="0.2">
      <c r="A111" s="156"/>
      <c r="C111" s="156"/>
      <c r="F111" s="157"/>
    </row>
    <row r="112" spans="1:6" s="95" customFormat="1" x14ac:dyDescent="0.2">
      <c r="A112" s="156"/>
      <c r="C112" s="156"/>
      <c r="F112" s="157"/>
    </row>
    <row r="113" spans="1:6" s="95" customFormat="1" x14ac:dyDescent="0.2">
      <c r="A113" s="156"/>
      <c r="C113" s="156"/>
      <c r="F113" s="157"/>
    </row>
    <row r="114" spans="1:6" s="95" customFormat="1" x14ac:dyDescent="0.2">
      <c r="A114" s="156"/>
      <c r="C114" s="156"/>
      <c r="F114" s="157"/>
    </row>
    <row r="115" spans="1:6" s="95" customFormat="1" x14ac:dyDescent="0.2">
      <c r="A115" s="156"/>
      <c r="C115" s="156"/>
      <c r="F115" s="157"/>
    </row>
    <row r="116" spans="1:6" s="95" customFormat="1" x14ac:dyDescent="0.2">
      <c r="A116" s="156"/>
      <c r="C116" s="156"/>
      <c r="F116" s="157"/>
    </row>
    <row r="117" spans="1:6" s="95" customFormat="1" x14ac:dyDescent="0.2">
      <c r="A117" s="156"/>
      <c r="C117" s="156"/>
      <c r="F117" s="157"/>
    </row>
    <row r="118" spans="1:6" s="95" customFormat="1" x14ac:dyDescent="0.2">
      <c r="A118" s="156"/>
      <c r="C118" s="156"/>
      <c r="F118" s="157"/>
    </row>
    <row r="119" spans="1:6" s="95" customFormat="1" x14ac:dyDescent="0.2">
      <c r="A119" s="156"/>
      <c r="C119" s="156"/>
      <c r="F119" s="157"/>
    </row>
    <row r="120" spans="1:6" s="95" customFormat="1" x14ac:dyDescent="0.2">
      <c r="A120" s="156"/>
      <c r="C120" s="156"/>
      <c r="F120" s="157"/>
    </row>
    <row r="121" spans="1:6" s="95" customFormat="1" x14ac:dyDescent="0.2">
      <c r="A121" s="156"/>
      <c r="C121" s="156"/>
      <c r="F121" s="157"/>
    </row>
    <row r="122" spans="1:6" s="95" customFormat="1" x14ac:dyDescent="0.2">
      <c r="A122" s="156"/>
      <c r="C122" s="156"/>
      <c r="F122" s="157"/>
    </row>
    <row r="123" spans="1:6" s="95" customFormat="1" x14ac:dyDescent="0.2">
      <c r="A123" s="156"/>
      <c r="C123" s="156"/>
      <c r="F123" s="157"/>
    </row>
    <row r="124" spans="1:6" s="95" customFormat="1" x14ac:dyDescent="0.2">
      <c r="A124" s="156"/>
      <c r="C124" s="156"/>
      <c r="F124" s="157"/>
    </row>
    <row r="125" spans="1:6" s="95" customFormat="1" x14ac:dyDescent="0.2">
      <c r="A125" s="156"/>
      <c r="C125" s="156"/>
      <c r="F125" s="157"/>
    </row>
    <row r="126" spans="1:6" s="95" customFormat="1" x14ac:dyDescent="0.2">
      <c r="A126" s="156"/>
      <c r="C126" s="156"/>
      <c r="F126" s="157"/>
    </row>
    <row r="127" spans="1:6" s="95" customFormat="1" x14ac:dyDescent="0.2">
      <c r="A127" s="156"/>
      <c r="C127" s="156"/>
      <c r="F127" s="157"/>
    </row>
    <row r="128" spans="1:6" s="95" customFormat="1" x14ac:dyDescent="0.2">
      <c r="A128" s="156"/>
      <c r="C128" s="156"/>
      <c r="F128" s="157"/>
    </row>
    <row r="129" spans="1:6" s="95" customFormat="1" x14ac:dyDescent="0.2">
      <c r="A129" s="156"/>
      <c r="C129" s="156"/>
      <c r="F129" s="157"/>
    </row>
    <row r="130" spans="1:6" s="95" customFormat="1" x14ac:dyDescent="0.2">
      <c r="A130" s="156"/>
      <c r="C130" s="156"/>
      <c r="F130" s="157"/>
    </row>
    <row r="131" spans="1:6" s="95" customFormat="1" x14ac:dyDescent="0.2">
      <c r="A131" s="156"/>
      <c r="C131" s="156"/>
      <c r="F131" s="157"/>
    </row>
    <row r="132" spans="1:6" s="95" customFormat="1" x14ac:dyDescent="0.2">
      <c r="A132" s="156"/>
      <c r="C132" s="156"/>
      <c r="F132" s="157"/>
    </row>
    <row r="133" spans="1:6" s="95" customFormat="1" x14ac:dyDescent="0.2">
      <c r="A133" s="156"/>
      <c r="C133" s="156"/>
      <c r="F133" s="157"/>
    </row>
    <row r="134" spans="1:6" s="95" customFormat="1" x14ac:dyDescent="0.2">
      <c r="A134" s="156"/>
      <c r="C134" s="156"/>
      <c r="F134" s="157"/>
    </row>
    <row r="135" spans="1:6" s="95" customFormat="1" x14ac:dyDescent="0.2">
      <c r="A135" s="156"/>
      <c r="C135" s="156"/>
      <c r="F135" s="157"/>
    </row>
    <row r="136" spans="1:6" s="95" customFormat="1" x14ac:dyDescent="0.2">
      <c r="A136" s="156"/>
      <c r="C136" s="156"/>
      <c r="F136" s="157"/>
    </row>
    <row r="137" spans="1:6" s="95" customFormat="1" x14ac:dyDescent="0.2">
      <c r="A137" s="156"/>
      <c r="C137" s="156"/>
      <c r="F137" s="157"/>
    </row>
    <row r="138" spans="1:6" s="95" customFormat="1" x14ac:dyDescent="0.2">
      <c r="A138" s="156"/>
      <c r="C138" s="156"/>
      <c r="F138" s="157"/>
    </row>
    <row r="139" spans="1:6" s="95" customFormat="1" x14ac:dyDescent="0.2">
      <c r="A139" s="156"/>
      <c r="C139" s="156"/>
      <c r="F139" s="157"/>
    </row>
    <row r="140" spans="1:6" s="95" customFormat="1" x14ac:dyDescent="0.2">
      <c r="A140" s="156"/>
      <c r="C140" s="156"/>
      <c r="F140" s="157"/>
    </row>
    <row r="141" spans="1:6" s="95" customFormat="1" x14ac:dyDescent="0.2">
      <c r="A141" s="156"/>
      <c r="C141" s="156"/>
      <c r="F141" s="157"/>
    </row>
    <row r="142" spans="1:6" s="95" customFormat="1" x14ac:dyDescent="0.2">
      <c r="A142" s="156"/>
      <c r="C142" s="156"/>
      <c r="F142" s="157"/>
    </row>
    <row r="143" spans="1:6" s="95" customFormat="1" x14ac:dyDescent="0.2">
      <c r="A143" s="156"/>
      <c r="C143" s="156"/>
      <c r="F143" s="157"/>
    </row>
    <row r="144" spans="1:6" s="95" customFormat="1" x14ac:dyDescent="0.2">
      <c r="A144" s="156"/>
      <c r="C144" s="156"/>
      <c r="F144" s="157"/>
    </row>
    <row r="145" spans="1:6" s="95" customFormat="1" x14ac:dyDescent="0.2">
      <c r="A145" s="156"/>
      <c r="C145" s="156"/>
      <c r="F145" s="157"/>
    </row>
    <row r="146" spans="1:6" s="95" customFormat="1" x14ac:dyDescent="0.2">
      <c r="A146" s="156"/>
      <c r="C146" s="156"/>
      <c r="F146" s="157"/>
    </row>
    <row r="147" spans="1:6" s="95" customFormat="1" x14ac:dyDescent="0.2">
      <c r="A147" s="156"/>
      <c r="C147" s="156"/>
      <c r="F147" s="157"/>
    </row>
    <row r="148" spans="1:6" s="95" customFormat="1" x14ac:dyDescent="0.2">
      <c r="A148" s="156"/>
      <c r="C148" s="156"/>
      <c r="F148" s="157"/>
    </row>
    <row r="149" spans="1:6" s="95" customFormat="1" x14ac:dyDescent="0.2">
      <c r="A149" s="156"/>
      <c r="C149" s="156"/>
      <c r="F149" s="157"/>
    </row>
    <row r="150" spans="1:6" s="95" customFormat="1" x14ac:dyDescent="0.2">
      <c r="A150" s="156"/>
      <c r="C150" s="156"/>
      <c r="F150" s="157"/>
    </row>
    <row r="151" spans="1:6" s="95" customFormat="1" x14ac:dyDescent="0.2">
      <c r="A151" s="156"/>
      <c r="C151" s="156"/>
      <c r="F151" s="157"/>
    </row>
    <row r="152" spans="1:6" s="95" customFormat="1" x14ac:dyDescent="0.2">
      <c r="A152" s="156"/>
      <c r="C152" s="156"/>
      <c r="F152" s="157"/>
    </row>
    <row r="153" spans="1:6" s="95" customFormat="1" x14ac:dyDescent="0.2">
      <c r="A153" s="156"/>
      <c r="C153" s="156"/>
      <c r="F153" s="157"/>
    </row>
    <row r="154" spans="1:6" s="95" customFormat="1" x14ac:dyDescent="0.2">
      <c r="A154" s="156"/>
      <c r="C154" s="156"/>
      <c r="F154" s="157"/>
    </row>
    <row r="155" spans="1:6" s="95" customFormat="1" x14ac:dyDescent="0.2">
      <c r="A155" s="156"/>
      <c r="C155" s="156"/>
      <c r="F155" s="157"/>
    </row>
    <row r="156" spans="1:6" s="95" customFormat="1" x14ac:dyDescent="0.2">
      <c r="A156" s="156"/>
      <c r="C156" s="156"/>
      <c r="F156" s="157"/>
    </row>
    <row r="157" spans="1:6" s="95" customFormat="1" x14ac:dyDescent="0.2">
      <c r="A157" s="156"/>
      <c r="C157" s="156"/>
      <c r="F157" s="157"/>
    </row>
    <row r="158" spans="1:6" s="95" customFormat="1" x14ac:dyDescent="0.2">
      <c r="A158" s="156"/>
      <c r="C158" s="156"/>
      <c r="F158" s="157"/>
    </row>
    <row r="159" spans="1:6" s="95" customFormat="1" x14ac:dyDescent="0.2">
      <c r="A159" s="156"/>
      <c r="C159" s="156"/>
      <c r="F159" s="157"/>
    </row>
    <row r="160" spans="1:6" s="95" customFormat="1" x14ac:dyDescent="0.2">
      <c r="A160" s="156"/>
      <c r="C160" s="156"/>
      <c r="F160" s="157"/>
    </row>
    <row r="161" spans="1:6" s="95" customFormat="1" x14ac:dyDescent="0.2">
      <c r="A161" s="156"/>
      <c r="C161" s="156"/>
      <c r="F161" s="157"/>
    </row>
    <row r="162" spans="1:6" s="95" customFormat="1" x14ac:dyDescent="0.2">
      <c r="A162" s="156"/>
      <c r="C162" s="156"/>
      <c r="F162" s="157"/>
    </row>
    <row r="163" spans="1:6" s="95" customFormat="1" x14ac:dyDescent="0.2">
      <c r="A163" s="156"/>
      <c r="C163" s="156"/>
      <c r="F163" s="157"/>
    </row>
    <row r="164" spans="1:6" s="95" customFormat="1" x14ac:dyDescent="0.2">
      <c r="A164" s="156"/>
      <c r="C164" s="156"/>
      <c r="F164" s="157"/>
    </row>
    <row r="165" spans="1:6" s="95" customFormat="1" x14ac:dyDescent="0.2">
      <c r="A165" s="156"/>
      <c r="C165" s="156"/>
      <c r="F165" s="157"/>
    </row>
    <row r="166" spans="1:6" s="95" customFormat="1" x14ac:dyDescent="0.2">
      <c r="A166" s="156"/>
      <c r="C166" s="156"/>
      <c r="F166" s="157"/>
    </row>
    <row r="167" spans="1:6" s="95" customFormat="1" x14ac:dyDescent="0.2">
      <c r="A167" s="156"/>
      <c r="C167" s="156"/>
      <c r="F167" s="157"/>
    </row>
    <row r="168" spans="1:6" s="95" customFormat="1" x14ac:dyDescent="0.2">
      <c r="A168" s="156"/>
      <c r="C168" s="156"/>
      <c r="F168" s="157"/>
    </row>
    <row r="169" spans="1:6" s="95" customFormat="1" x14ac:dyDescent="0.2">
      <c r="A169" s="156"/>
      <c r="C169" s="156"/>
      <c r="F169" s="157"/>
    </row>
    <row r="170" spans="1:6" s="95" customFormat="1" x14ac:dyDescent="0.2">
      <c r="A170" s="156"/>
      <c r="C170" s="156"/>
      <c r="F170" s="157"/>
    </row>
    <row r="171" spans="1:6" s="95" customFormat="1" x14ac:dyDescent="0.2">
      <c r="A171" s="156"/>
      <c r="C171" s="156"/>
      <c r="F171" s="157"/>
    </row>
    <row r="172" spans="1:6" s="95" customFormat="1" x14ac:dyDescent="0.2">
      <c r="A172" s="156"/>
      <c r="C172" s="156"/>
      <c r="F172" s="157"/>
    </row>
    <row r="173" spans="1:6" s="95" customFormat="1" x14ac:dyDescent="0.2">
      <c r="A173" s="156"/>
      <c r="C173" s="156"/>
      <c r="F173" s="157"/>
    </row>
    <row r="174" spans="1:6" s="95" customFormat="1" x14ac:dyDescent="0.2">
      <c r="A174" s="156"/>
      <c r="C174" s="156"/>
      <c r="F174" s="157"/>
    </row>
    <row r="175" spans="1:6" s="95" customFormat="1" x14ac:dyDescent="0.2">
      <c r="A175" s="156"/>
      <c r="C175" s="156"/>
      <c r="F175" s="157"/>
    </row>
    <row r="176" spans="1:6" s="95" customFormat="1" x14ac:dyDescent="0.2">
      <c r="A176" s="156"/>
      <c r="C176" s="156"/>
      <c r="F176" s="157"/>
    </row>
    <row r="177" spans="1:6" s="95" customFormat="1" x14ac:dyDescent="0.2">
      <c r="A177" s="156"/>
      <c r="C177" s="156"/>
      <c r="F177" s="157"/>
    </row>
    <row r="178" spans="1:6" s="95" customFormat="1" x14ac:dyDescent="0.2">
      <c r="A178" s="156"/>
      <c r="C178" s="156"/>
      <c r="F178" s="157"/>
    </row>
    <row r="179" spans="1:6" s="95" customFormat="1" x14ac:dyDescent="0.2">
      <c r="A179" s="156"/>
      <c r="C179" s="156"/>
      <c r="F179" s="157"/>
    </row>
    <row r="180" spans="1:6" s="95" customFormat="1" x14ac:dyDescent="0.2">
      <c r="A180" s="156"/>
      <c r="C180" s="156"/>
      <c r="F180" s="157"/>
    </row>
    <row r="181" spans="1:6" s="95" customFormat="1" x14ac:dyDescent="0.2">
      <c r="A181" s="156"/>
      <c r="C181" s="156"/>
      <c r="F181" s="157"/>
    </row>
    <row r="182" spans="1:6" s="95" customFormat="1" x14ac:dyDescent="0.2">
      <c r="A182" s="156"/>
      <c r="C182" s="156"/>
      <c r="F182" s="157"/>
    </row>
    <row r="183" spans="1:6" s="95" customFormat="1" x14ac:dyDescent="0.2">
      <c r="A183" s="156"/>
      <c r="C183" s="156"/>
      <c r="F183" s="157"/>
    </row>
    <row r="184" spans="1:6" s="95" customFormat="1" x14ac:dyDescent="0.2">
      <c r="A184" s="156"/>
      <c r="C184" s="156"/>
      <c r="F184" s="157"/>
    </row>
    <row r="185" spans="1:6" s="95" customFormat="1" x14ac:dyDescent="0.2">
      <c r="A185" s="156"/>
      <c r="C185" s="156"/>
      <c r="F185" s="157"/>
    </row>
    <row r="186" spans="1:6" s="95" customFormat="1" x14ac:dyDescent="0.2">
      <c r="A186" s="156"/>
      <c r="C186" s="156"/>
      <c r="F186" s="157"/>
    </row>
    <row r="187" spans="1:6" s="95" customFormat="1" x14ac:dyDescent="0.2">
      <c r="A187" s="156"/>
      <c r="C187" s="156"/>
      <c r="F187" s="157"/>
    </row>
    <row r="188" spans="1:6" s="95" customFormat="1" x14ac:dyDescent="0.2">
      <c r="A188" s="156"/>
      <c r="C188" s="156"/>
      <c r="F188" s="157"/>
    </row>
    <row r="189" spans="1:6" s="95" customFormat="1" x14ac:dyDescent="0.2">
      <c r="A189" s="156"/>
      <c r="C189" s="156"/>
      <c r="F189" s="157"/>
    </row>
    <row r="190" spans="1:6" s="95" customFormat="1" x14ac:dyDescent="0.2">
      <c r="A190" s="156"/>
      <c r="C190" s="156"/>
      <c r="F190" s="157"/>
    </row>
    <row r="191" spans="1:6" s="95" customFormat="1" x14ac:dyDescent="0.2">
      <c r="A191" s="156"/>
      <c r="C191" s="156"/>
      <c r="F191" s="157"/>
    </row>
    <row r="192" spans="1:6" s="95" customFormat="1" x14ac:dyDescent="0.2">
      <c r="A192" s="156"/>
      <c r="C192" s="156"/>
      <c r="F192" s="157"/>
    </row>
    <row r="193" spans="1:6" s="95" customFormat="1" x14ac:dyDescent="0.2">
      <c r="A193" s="156"/>
      <c r="C193" s="156"/>
      <c r="F193" s="157"/>
    </row>
    <row r="194" spans="1:6" s="95" customFormat="1" x14ac:dyDescent="0.2">
      <c r="A194" s="156"/>
      <c r="C194" s="156"/>
      <c r="F194" s="157"/>
    </row>
    <row r="195" spans="1:6" s="95" customFormat="1" x14ac:dyDescent="0.2">
      <c r="A195" s="156"/>
      <c r="C195" s="156"/>
      <c r="F195" s="157"/>
    </row>
    <row r="196" spans="1:6" s="95" customFormat="1" x14ac:dyDescent="0.2">
      <c r="A196" s="156"/>
      <c r="C196" s="156"/>
      <c r="F196" s="157"/>
    </row>
    <row r="197" spans="1:6" s="95" customFormat="1" x14ac:dyDescent="0.2">
      <c r="A197" s="156"/>
      <c r="C197" s="156"/>
      <c r="F197" s="157"/>
    </row>
    <row r="198" spans="1:6" s="95" customFormat="1" x14ac:dyDescent="0.2">
      <c r="A198" s="156"/>
      <c r="C198" s="156"/>
      <c r="F198" s="157"/>
    </row>
    <row r="199" spans="1:6" s="95" customFormat="1" x14ac:dyDescent="0.2">
      <c r="A199" s="156"/>
      <c r="C199" s="156"/>
      <c r="F199" s="157"/>
    </row>
    <row r="200" spans="1:6" s="95" customFormat="1" x14ac:dyDescent="0.2">
      <c r="A200" s="156"/>
      <c r="C200" s="156"/>
      <c r="F200" s="157"/>
    </row>
    <row r="201" spans="1:6" s="95" customFormat="1" x14ac:dyDescent="0.2">
      <c r="A201" s="156"/>
      <c r="C201" s="156"/>
      <c r="F201" s="157"/>
    </row>
    <row r="202" spans="1:6" s="95" customFormat="1" x14ac:dyDescent="0.2">
      <c r="A202" s="156"/>
      <c r="C202" s="156"/>
      <c r="F202" s="157"/>
    </row>
    <row r="203" spans="1:6" s="95" customFormat="1" x14ac:dyDescent="0.2">
      <c r="A203" s="156"/>
      <c r="C203" s="156"/>
      <c r="F203" s="157"/>
    </row>
    <row r="204" spans="1:6" s="95" customFormat="1" x14ac:dyDescent="0.2">
      <c r="A204" s="156"/>
      <c r="C204" s="156"/>
      <c r="F204" s="157"/>
    </row>
    <row r="205" spans="1:6" s="95" customFormat="1" x14ac:dyDescent="0.2">
      <c r="A205" s="156"/>
      <c r="C205" s="156"/>
      <c r="F205" s="157"/>
    </row>
    <row r="206" spans="1:6" s="95" customFormat="1" x14ac:dyDescent="0.2">
      <c r="A206" s="156"/>
      <c r="C206" s="156"/>
      <c r="F206" s="157"/>
    </row>
    <row r="207" spans="1:6" s="95" customFormat="1" x14ac:dyDescent="0.2">
      <c r="A207" s="156"/>
      <c r="C207" s="156"/>
      <c r="F207" s="157"/>
    </row>
    <row r="208" spans="1:6" s="95" customFormat="1" x14ac:dyDescent="0.2">
      <c r="A208" s="156"/>
      <c r="C208" s="156"/>
      <c r="F208" s="157"/>
    </row>
    <row r="209" spans="1:6" s="95" customFormat="1" x14ac:dyDescent="0.2">
      <c r="A209" s="156"/>
      <c r="C209" s="156"/>
      <c r="F209" s="157"/>
    </row>
    <row r="210" spans="1:6" s="95" customFormat="1" x14ac:dyDescent="0.2">
      <c r="A210" s="156"/>
      <c r="C210" s="156"/>
      <c r="F210" s="157"/>
    </row>
    <row r="211" spans="1:6" s="95" customFormat="1" x14ac:dyDescent="0.2">
      <c r="A211" s="156"/>
      <c r="C211" s="156"/>
      <c r="F211" s="157"/>
    </row>
    <row r="212" spans="1:6" s="95" customFormat="1" x14ac:dyDescent="0.2">
      <c r="A212" s="156"/>
      <c r="C212" s="156"/>
      <c r="F212" s="157"/>
    </row>
    <row r="213" spans="1:6" s="95" customFormat="1" x14ac:dyDescent="0.2">
      <c r="A213" s="156"/>
      <c r="C213" s="156"/>
      <c r="F213" s="157"/>
    </row>
    <row r="214" spans="1:6" s="95" customFormat="1" x14ac:dyDescent="0.2">
      <c r="A214" s="156"/>
      <c r="C214" s="156"/>
      <c r="F214" s="157"/>
    </row>
    <row r="215" spans="1:6" s="95" customFormat="1" x14ac:dyDescent="0.2">
      <c r="A215" s="156"/>
      <c r="C215" s="156"/>
      <c r="F215" s="157"/>
    </row>
    <row r="216" spans="1:6" s="95" customFormat="1" x14ac:dyDescent="0.2">
      <c r="A216" s="156"/>
      <c r="C216" s="156"/>
      <c r="F216" s="157"/>
    </row>
    <row r="217" spans="1:6" s="95" customFormat="1" x14ac:dyDescent="0.2">
      <c r="A217" s="156"/>
      <c r="C217" s="156"/>
      <c r="F217" s="157"/>
    </row>
    <row r="218" spans="1:6" s="95" customFormat="1" x14ac:dyDescent="0.2">
      <c r="A218" s="156"/>
      <c r="C218" s="156"/>
      <c r="F218" s="157"/>
    </row>
    <row r="219" spans="1:6" s="95" customFormat="1" x14ac:dyDescent="0.2">
      <c r="A219" s="156"/>
      <c r="C219" s="156"/>
      <c r="F219" s="157"/>
    </row>
    <row r="220" spans="1:6" s="95" customFormat="1" x14ac:dyDescent="0.2">
      <c r="A220" s="156"/>
      <c r="C220" s="156"/>
      <c r="F220" s="157"/>
    </row>
    <row r="221" spans="1:6" s="95" customFormat="1" x14ac:dyDescent="0.2">
      <c r="A221" s="156"/>
      <c r="C221" s="156"/>
      <c r="F221" s="157"/>
    </row>
    <row r="222" spans="1:6" s="95" customFormat="1" x14ac:dyDescent="0.2">
      <c r="A222" s="156"/>
      <c r="C222" s="156"/>
      <c r="F222" s="157"/>
    </row>
    <row r="223" spans="1:6" s="95" customFormat="1" x14ac:dyDescent="0.2">
      <c r="A223" s="156"/>
      <c r="C223" s="156"/>
      <c r="F223" s="157"/>
    </row>
    <row r="224" spans="1:6" s="95" customFormat="1" x14ac:dyDescent="0.2">
      <c r="A224" s="156"/>
      <c r="C224" s="156"/>
      <c r="F224" s="157"/>
    </row>
    <row r="225" spans="1:6" s="95" customFormat="1" x14ac:dyDescent="0.2">
      <c r="A225" s="156"/>
      <c r="C225" s="156"/>
      <c r="F225" s="157"/>
    </row>
    <row r="226" spans="1:6" s="95" customFormat="1" x14ac:dyDescent="0.2">
      <c r="A226" s="156"/>
      <c r="C226" s="156"/>
      <c r="F226" s="157"/>
    </row>
    <row r="227" spans="1:6" s="95" customFormat="1" x14ac:dyDescent="0.2">
      <c r="A227" s="156"/>
      <c r="C227" s="156"/>
      <c r="F227" s="157"/>
    </row>
    <row r="228" spans="1:6" s="95" customFormat="1" x14ac:dyDescent="0.2">
      <c r="A228" s="156"/>
      <c r="C228" s="156"/>
      <c r="F228" s="157"/>
    </row>
    <row r="229" spans="1:6" s="95" customFormat="1" x14ac:dyDescent="0.2">
      <c r="A229" s="156"/>
      <c r="C229" s="156"/>
      <c r="F229" s="157"/>
    </row>
    <row r="230" spans="1:6" s="95" customFormat="1" x14ac:dyDescent="0.2">
      <c r="A230" s="156"/>
      <c r="C230" s="156"/>
      <c r="F230" s="157"/>
    </row>
    <row r="231" spans="1:6" s="95" customFormat="1" x14ac:dyDescent="0.2">
      <c r="A231" s="156"/>
      <c r="C231" s="156"/>
      <c r="F231" s="157"/>
    </row>
    <row r="232" spans="1:6" s="95" customFormat="1" x14ac:dyDescent="0.2">
      <c r="A232" s="156"/>
      <c r="C232" s="156"/>
      <c r="F232" s="157"/>
    </row>
    <row r="233" spans="1:6" s="95" customFormat="1" x14ac:dyDescent="0.2">
      <c r="A233" s="156"/>
      <c r="C233" s="156"/>
      <c r="F233" s="157"/>
    </row>
    <row r="234" spans="1:6" s="95" customFormat="1" x14ac:dyDescent="0.2">
      <c r="A234" s="156"/>
      <c r="C234" s="156"/>
      <c r="F234" s="157"/>
    </row>
    <row r="235" spans="1:6" s="95" customFormat="1" x14ac:dyDescent="0.2">
      <c r="A235" s="156"/>
      <c r="C235" s="156"/>
      <c r="F235" s="157"/>
    </row>
    <row r="236" spans="1:6" s="95" customFormat="1" x14ac:dyDescent="0.2">
      <c r="A236" s="156"/>
      <c r="C236" s="156"/>
      <c r="F236" s="157"/>
    </row>
    <row r="237" spans="1:6" s="95" customFormat="1" x14ac:dyDescent="0.2">
      <c r="A237" s="156"/>
      <c r="C237" s="156"/>
      <c r="F237" s="157"/>
    </row>
    <row r="238" spans="1:6" s="95" customFormat="1" x14ac:dyDescent="0.2">
      <c r="A238" s="156"/>
      <c r="C238" s="156"/>
      <c r="F238" s="157"/>
    </row>
    <row r="239" spans="1:6" s="95" customFormat="1" x14ac:dyDescent="0.2">
      <c r="A239" s="156"/>
      <c r="C239" s="156"/>
      <c r="F239" s="157"/>
    </row>
    <row r="240" spans="1:6" s="95" customFormat="1" x14ac:dyDescent="0.2">
      <c r="A240" s="156"/>
      <c r="C240" s="156"/>
      <c r="F240" s="157"/>
    </row>
    <row r="241" spans="1:6" s="95" customFormat="1" x14ac:dyDescent="0.2">
      <c r="A241" s="156"/>
      <c r="C241" s="156"/>
      <c r="F241" s="157"/>
    </row>
    <row r="242" spans="1:6" s="95" customFormat="1" x14ac:dyDescent="0.2">
      <c r="A242" s="156"/>
      <c r="C242" s="156"/>
      <c r="F242" s="157"/>
    </row>
    <row r="243" spans="1:6" s="95" customFormat="1" x14ac:dyDescent="0.2">
      <c r="A243" s="156"/>
      <c r="C243" s="156"/>
      <c r="F243" s="157"/>
    </row>
    <row r="244" spans="1:6" s="95" customFormat="1" x14ac:dyDescent="0.2">
      <c r="A244" s="156"/>
      <c r="C244" s="156"/>
      <c r="F244" s="157"/>
    </row>
    <row r="245" spans="1:6" s="95" customFormat="1" x14ac:dyDescent="0.2">
      <c r="A245" s="156"/>
      <c r="C245" s="156"/>
      <c r="F245" s="157"/>
    </row>
    <row r="246" spans="1:6" s="95" customFormat="1" x14ac:dyDescent="0.2">
      <c r="A246" s="156"/>
      <c r="C246" s="156"/>
      <c r="F246" s="157"/>
    </row>
    <row r="247" spans="1:6" s="95" customFormat="1" x14ac:dyDescent="0.2">
      <c r="A247" s="156"/>
      <c r="C247" s="156"/>
      <c r="F247" s="157"/>
    </row>
    <row r="248" spans="1:6" s="95" customFormat="1" x14ac:dyDescent="0.2">
      <c r="A248" s="156"/>
      <c r="C248" s="156"/>
      <c r="F248" s="157"/>
    </row>
    <row r="249" spans="1:6" s="95" customFormat="1" x14ac:dyDescent="0.2">
      <c r="A249" s="156"/>
      <c r="C249" s="156"/>
      <c r="F249" s="157"/>
    </row>
    <row r="250" spans="1:6" s="95" customFormat="1" x14ac:dyDescent="0.2">
      <c r="A250" s="156"/>
      <c r="C250" s="156"/>
      <c r="F250" s="157"/>
    </row>
    <row r="251" spans="1:6" s="95" customFormat="1" x14ac:dyDescent="0.2">
      <c r="A251" s="156"/>
      <c r="C251" s="156"/>
      <c r="F251" s="157"/>
    </row>
    <row r="252" spans="1:6" s="95" customFormat="1" x14ac:dyDescent="0.2">
      <c r="A252" s="156"/>
      <c r="C252" s="156"/>
      <c r="F252" s="157"/>
    </row>
    <row r="253" spans="1:6" s="95" customFormat="1" x14ac:dyDescent="0.2">
      <c r="A253" s="156"/>
      <c r="C253" s="156"/>
      <c r="F253" s="157"/>
    </row>
    <row r="254" spans="1:6" s="95" customFormat="1" x14ac:dyDescent="0.2">
      <c r="A254" s="156"/>
      <c r="C254" s="156"/>
      <c r="F254" s="157"/>
    </row>
    <row r="255" spans="1:6" s="95" customFormat="1" x14ac:dyDescent="0.2">
      <c r="A255" s="156"/>
      <c r="C255" s="156"/>
      <c r="F255" s="157"/>
    </row>
    <row r="256" spans="1:6" s="95" customFormat="1" x14ac:dyDescent="0.2">
      <c r="A256" s="156"/>
      <c r="C256" s="156"/>
      <c r="F256" s="157"/>
    </row>
    <row r="257" spans="1:6" s="95" customFormat="1" x14ac:dyDescent="0.2">
      <c r="A257" s="156"/>
      <c r="C257" s="156"/>
      <c r="F257" s="157"/>
    </row>
    <row r="258" spans="1:6" s="95" customFormat="1" x14ac:dyDescent="0.2">
      <c r="A258" s="156"/>
      <c r="C258" s="156"/>
      <c r="F258" s="157"/>
    </row>
    <row r="259" spans="1:6" s="95" customFormat="1" x14ac:dyDescent="0.2">
      <c r="A259" s="156"/>
      <c r="C259" s="156"/>
      <c r="F259" s="157"/>
    </row>
    <row r="260" spans="1:6" s="95" customFormat="1" x14ac:dyDescent="0.2">
      <c r="A260" s="156"/>
      <c r="C260" s="156"/>
      <c r="F260" s="157"/>
    </row>
    <row r="261" spans="1:6" s="95" customFormat="1" x14ac:dyDescent="0.2">
      <c r="A261" s="156"/>
      <c r="C261" s="156"/>
      <c r="F261" s="157"/>
    </row>
    <row r="262" spans="1:6" s="95" customFormat="1" x14ac:dyDescent="0.2">
      <c r="A262" s="156"/>
      <c r="C262" s="156"/>
      <c r="F262" s="157"/>
    </row>
    <row r="263" spans="1:6" s="95" customFormat="1" x14ac:dyDescent="0.2">
      <c r="A263" s="156"/>
      <c r="C263" s="156"/>
      <c r="F263" s="157"/>
    </row>
  </sheetData>
  <dataConsolidate link="1"/>
  <mergeCells count="35">
    <mergeCell ref="I4:I5"/>
    <mergeCell ref="L4:L5"/>
    <mergeCell ref="A1:H1"/>
    <mergeCell ref="A23:A29"/>
    <mergeCell ref="D5:D6"/>
    <mergeCell ref="D11:D12"/>
    <mergeCell ref="F17:F18"/>
    <mergeCell ref="D17:D18"/>
    <mergeCell ref="A5:A22"/>
    <mergeCell ref="C5:C6"/>
    <mergeCell ref="C11:C12"/>
    <mergeCell ref="C17:C18"/>
    <mergeCell ref="B5:B6"/>
    <mergeCell ref="B11:B12"/>
    <mergeCell ref="B17:B18"/>
    <mergeCell ref="F4:F5"/>
    <mergeCell ref="A52:F56"/>
    <mergeCell ref="F23:F24"/>
    <mergeCell ref="F28:F29"/>
    <mergeCell ref="G3:H3"/>
    <mergeCell ref="A40:A50"/>
    <mergeCell ref="A30:A39"/>
    <mergeCell ref="F11:F12"/>
    <mergeCell ref="E23:E29"/>
    <mergeCell ref="E5:E6"/>
    <mergeCell ref="E11:E12"/>
    <mergeCell ref="E17:E18"/>
    <mergeCell ref="L28:L29"/>
    <mergeCell ref="L11:L12"/>
    <mergeCell ref="L17:L18"/>
    <mergeCell ref="L23:L24"/>
    <mergeCell ref="I11:I12"/>
    <mergeCell ref="I17:I18"/>
    <mergeCell ref="I23:I24"/>
    <mergeCell ref="I28:I29"/>
  </mergeCells>
  <pageMargins left="0.7" right="0.7" top="0.75" bottom="0.75" header="0.3" footer="0.3"/>
  <pageSetup paperSize="9" scale="49" orientation="portrait" r:id="rId1"/>
  <ignoredErrors>
    <ignoredError sqref="C7 C10 C13 C16" numberStoredAsText="1"/>
  </ignoredErrors>
  <drawing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x14:formula1>
            <xm:f>Master!$M$27:$M$31</xm:f>
          </x14:formula1>
          <xm:sqref>G17</xm:sqref>
        </x14:dataValidation>
        <x14:dataValidation type="list" allowBlank="1" showInputMessage="1" showErrorMessage="1">
          <x14:formula1>
            <xm:f>Master!$M$1:$M$5</xm:f>
          </x14:formula1>
          <xm:sqref>D5</xm:sqref>
        </x14:dataValidation>
        <x14:dataValidation type="list" allowBlank="1" showInputMessage="1" showErrorMessage="1">
          <x14:formula1>
            <xm:f>Master!$M$6:$M$10</xm:f>
          </x14:formula1>
          <xm:sqref>D11</xm:sqref>
        </x14:dataValidation>
        <x14:dataValidation type="list" allowBlank="1" showInputMessage="1" showErrorMessage="1">
          <x14:formula1>
            <xm:f>Master!$M$11:$M$15</xm:f>
          </x14:formula1>
          <xm:sqref>D17</xm:sqref>
        </x14:dataValidation>
        <x14:dataValidation type="list" allowBlank="1" showInputMessage="1" showErrorMessage="1">
          <x14:formula1>
            <xm:f>Master!$M$16:$M$20</xm:f>
          </x14:formula1>
          <xm:sqref>G5</xm:sqref>
        </x14:dataValidation>
        <x14:dataValidation type="list" allowBlank="1" showInputMessage="1" showErrorMessage="1">
          <x14:formula1>
            <xm:f>Master!$M$32:$M$36</xm:f>
          </x14:formula1>
          <xm:sqref>H5</xm:sqref>
        </x14:dataValidation>
        <x14:dataValidation type="list" allowBlank="1" showInputMessage="1" showErrorMessage="1">
          <x14:formula1>
            <xm:f>Master!$M$37:$M$41</xm:f>
          </x14:formula1>
          <xm:sqref>H11</xm:sqref>
        </x14:dataValidation>
        <x14:dataValidation type="list" allowBlank="1" showInputMessage="1" showErrorMessage="1">
          <x14:formula1>
            <xm:f>Master!$M$42:$M$46</xm:f>
          </x14:formula1>
          <xm:sqref>H17</xm:sqref>
        </x14:dataValidation>
        <x14:dataValidation type="list" allowBlank="1" showInputMessage="1" showErrorMessage="1">
          <x14:formula1>
            <xm:f>Master!$M$21:$M$25</xm:f>
          </x14:formula1>
          <xm:sqref>G11</xm:sqref>
        </x14:dataValidation>
        <x14:dataValidation type="list" allowBlank="1" showInputMessage="1" showErrorMessage="1">
          <x14:formula1>
            <xm:f>Master!$G$3:$G$6</xm:f>
          </x14:formula1>
          <xm:sqref>F2</xm:sqref>
        </x14:dataValidation>
        <x14:dataValidation type="list" allowBlank="1" showInputMessage="1" showErrorMessage="1">
          <x14:formula1>
            <xm:f>Master!$I$3:$I$11</xm:f>
          </x14:formula1>
          <xm:sqref>F3</xm:sqref>
        </x14:dataValidation>
        <x14:dataValidation type="list" allowBlank="1" showInputMessage="1" showErrorMessage="1">
          <x14:formula1>
            <xm:f>[1]Master!#REF!</xm:f>
          </x14:formula1>
          <xm:sqref>M17:N17 M5:N5 M11:N11</xm:sqref>
        </x14:dataValidation>
        <x14:dataValidation type="list" allowBlank="1" showInputMessage="1" showErrorMessage="1">
          <x14:formula1>
            <xm:f>[1]Master!#REF!</xm:f>
          </x14:formula1>
          <xm:sqref>J11</xm:sqref>
        </x14:dataValidation>
        <x14:dataValidation type="list" allowBlank="1" showInputMessage="1" showErrorMessage="1">
          <x14:formula1>
            <xm:f>[1]Master!#REF!</xm:f>
          </x14:formula1>
          <xm:sqref>K17</xm:sqref>
        </x14:dataValidation>
        <x14:dataValidation type="list" allowBlank="1" showInputMessage="1" showErrorMessage="1">
          <x14:formula1>
            <xm:f>[1]Master!#REF!</xm:f>
          </x14:formula1>
          <xm:sqref>K11</xm:sqref>
        </x14:dataValidation>
        <x14:dataValidation type="list" allowBlank="1" showInputMessage="1" showErrorMessage="1">
          <x14:formula1>
            <xm:f>[1]Master!#REF!</xm:f>
          </x14:formula1>
          <xm:sqref>K5</xm:sqref>
        </x14:dataValidation>
        <x14:dataValidation type="list" allowBlank="1" showInputMessage="1" showErrorMessage="1">
          <x14:formula1>
            <xm:f>[1]Master!#REF!</xm:f>
          </x14:formula1>
          <xm:sqref>J5</xm:sqref>
        </x14:dataValidation>
        <x14:dataValidation type="list" allowBlank="1" showInputMessage="1" showErrorMessage="1">
          <x14:formula1>
            <xm:f>[1]Master!#REF!</xm:f>
          </x14:formula1>
          <xm:sqref>J17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F106"/>
  <sheetViews>
    <sheetView zoomScale="70" zoomScaleNormal="70" workbookViewId="0">
      <pane xSplit="5" ySplit="5" topLeftCell="I6" activePane="bottomRight" state="frozen"/>
      <selection pane="topRight" activeCell="F1" sqref="F1"/>
      <selection pane="bottomLeft" activeCell="A6" sqref="A6"/>
      <selection pane="bottomRight" activeCell="E5" sqref="E5"/>
    </sheetView>
  </sheetViews>
  <sheetFormatPr baseColWidth="10" defaultColWidth="11.42578125" defaultRowHeight="12.75" x14ac:dyDescent="0.2"/>
  <cols>
    <col min="1" max="1" width="19.7109375" style="115" customWidth="1"/>
    <col min="2" max="2" width="18.28515625" style="96" customWidth="1"/>
    <col min="3" max="3" width="14.85546875" style="96" customWidth="1"/>
    <col min="4" max="4" width="35.42578125" style="96" customWidth="1"/>
    <col min="5" max="5" width="24.28515625" style="96" customWidth="1"/>
    <col min="6" max="6" width="19.140625" style="96" customWidth="1"/>
    <col min="7" max="8" width="17.42578125" style="96" customWidth="1"/>
    <col min="9" max="28" width="12.7109375" style="95" customWidth="1"/>
    <col min="29" max="89" width="12.7109375" style="96" customWidth="1"/>
    <col min="90" max="162" width="11.42578125" style="95"/>
    <col min="163" max="16384" width="11.42578125" style="96"/>
  </cols>
  <sheetData>
    <row r="1" spans="1:162" ht="28.5" customHeight="1" x14ac:dyDescent="0.2">
      <c r="A1" s="888" t="s">
        <v>378</v>
      </c>
      <c r="B1" s="889"/>
      <c r="C1" s="889"/>
      <c r="D1" s="889"/>
      <c r="E1" s="889"/>
      <c r="F1" s="889"/>
      <c r="G1" s="889"/>
      <c r="H1" s="890"/>
    </row>
    <row r="2" spans="1:162" ht="15" customHeight="1" x14ac:dyDescent="0.25">
      <c r="A2" s="302"/>
      <c r="B2" s="303" t="s">
        <v>380</v>
      </c>
      <c r="C2" s="76"/>
      <c r="D2" s="77" t="s">
        <v>366</v>
      </c>
      <c r="E2" s="97" t="s">
        <v>367</v>
      </c>
      <c r="F2" s="607"/>
      <c r="G2" s="76"/>
      <c r="H2" s="214"/>
    </row>
    <row r="3" spans="1:162" ht="25.5" customHeight="1" thickBot="1" x14ac:dyDescent="0.3">
      <c r="A3" s="308"/>
      <c r="B3" s="309" t="s">
        <v>587</v>
      </c>
      <c r="C3" s="309"/>
      <c r="D3" s="300" t="s">
        <v>368</v>
      </c>
      <c r="E3" s="635">
        <v>2022</v>
      </c>
      <c r="F3" s="608"/>
      <c r="G3" s="954" t="s">
        <v>458</v>
      </c>
      <c r="H3" s="906"/>
    </row>
    <row r="4" spans="1:162" s="1084" customFormat="1" ht="42.75" customHeight="1" thickBot="1" x14ac:dyDescent="0.25">
      <c r="A4" s="1066" t="s">
        <v>382</v>
      </c>
      <c r="B4" s="1067" t="s">
        <v>6</v>
      </c>
      <c r="C4" s="1067" t="s">
        <v>383</v>
      </c>
      <c r="D4" s="1068" t="s">
        <v>384</v>
      </c>
      <c r="E4" s="1069" t="s">
        <v>1093</v>
      </c>
      <c r="F4" s="1070" t="s">
        <v>749</v>
      </c>
      <c r="G4" s="1071" t="s">
        <v>459</v>
      </c>
      <c r="H4" s="1068" t="s">
        <v>460</v>
      </c>
      <c r="I4" s="1072" t="s">
        <v>762</v>
      </c>
      <c r="J4" s="1073" t="s">
        <v>459</v>
      </c>
      <c r="K4" s="1074" t="s">
        <v>460</v>
      </c>
      <c r="L4" s="1075" t="s">
        <v>1080</v>
      </c>
      <c r="M4" s="1071" t="s">
        <v>459</v>
      </c>
      <c r="N4" s="1068" t="s">
        <v>460</v>
      </c>
      <c r="O4" s="1076" t="s">
        <v>782</v>
      </c>
      <c r="P4" s="1077" t="s">
        <v>459</v>
      </c>
      <c r="Q4" s="1078" t="s">
        <v>460</v>
      </c>
      <c r="R4" s="1079" t="s">
        <v>1081</v>
      </c>
      <c r="S4" s="1077" t="s">
        <v>459</v>
      </c>
      <c r="T4" s="1078" t="s">
        <v>460</v>
      </c>
      <c r="U4" s="1080" t="s">
        <v>1095</v>
      </c>
      <c r="V4" s="1077" t="s">
        <v>459</v>
      </c>
      <c r="W4" s="1078" t="s">
        <v>460</v>
      </c>
      <c r="X4" s="1080" t="s">
        <v>1096</v>
      </c>
      <c r="Y4" s="1077" t="s">
        <v>459</v>
      </c>
      <c r="Z4" s="1077" t="s">
        <v>460</v>
      </c>
      <c r="AA4" s="1080" t="s">
        <v>1098</v>
      </c>
      <c r="AB4" s="1077" t="s">
        <v>459</v>
      </c>
      <c r="AC4" s="1078" t="s">
        <v>460</v>
      </c>
      <c r="AD4" s="1080" t="s">
        <v>1102</v>
      </c>
      <c r="AE4" s="1071" t="s">
        <v>459</v>
      </c>
      <c r="AF4" s="1068" t="s">
        <v>460</v>
      </c>
      <c r="AG4" s="1080" t="s">
        <v>1103</v>
      </c>
      <c r="AH4" s="1071" t="s">
        <v>459</v>
      </c>
      <c r="AI4" s="1068" t="s">
        <v>460</v>
      </c>
      <c r="AJ4" s="1080" t="s">
        <v>1104</v>
      </c>
      <c r="AK4" s="1077" t="s">
        <v>459</v>
      </c>
      <c r="AL4" s="1078" t="s">
        <v>460</v>
      </c>
      <c r="AM4" s="1080" t="s">
        <v>1109</v>
      </c>
      <c r="AN4" s="1071" t="s">
        <v>459</v>
      </c>
      <c r="AO4" s="1068" t="s">
        <v>460</v>
      </c>
      <c r="AP4" s="1080" t="s">
        <v>1110</v>
      </c>
      <c r="AQ4" s="1071" t="s">
        <v>459</v>
      </c>
      <c r="AR4" s="1068" t="s">
        <v>460</v>
      </c>
      <c r="AS4" s="1080" t="s">
        <v>1111</v>
      </c>
      <c r="AT4" s="1077" t="s">
        <v>459</v>
      </c>
      <c r="AU4" s="1078" t="s">
        <v>460</v>
      </c>
      <c r="AV4" s="1080" t="s">
        <v>1113</v>
      </c>
      <c r="AW4" s="1071" t="s">
        <v>459</v>
      </c>
      <c r="AX4" s="1071" t="s">
        <v>460</v>
      </c>
      <c r="AY4" s="1081" t="s">
        <v>1128</v>
      </c>
      <c r="AZ4" s="1071" t="s">
        <v>459</v>
      </c>
      <c r="BA4" s="1071" t="s">
        <v>460</v>
      </c>
      <c r="BB4" s="1081" t="s">
        <v>1130</v>
      </c>
      <c r="BC4" s="1071" t="s">
        <v>459</v>
      </c>
      <c r="BD4" s="1071" t="s">
        <v>460</v>
      </c>
      <c r="BE4" s="1081" t="s">
        <v>1131</v>
      </c>
      <c r="BF4" s="1071" t="s">
        <v>459</v>
      </c>
      <c r="BG4" s="1071" t="s">
        <v>460</v>
      </c>
      <c r="BH4" s="1082" t="s">
        <v>1132</v>
      </c>
      <c r="BI4" s="1077" t="s">
        <v>459</v>
      </c>
      <c r="BJ4" s="1077" t="s">
        <v>460</v>
      </c>
      <c r="BK4" s="1083" t="s">
        <v>1133</v>
      </c>
      <c r="BL4" s="1077" t="s">
        <v>459</v>
      </c>
      <c r="BM4" s="1077" t="s">
        <v>460</v>
      </c>
      <c r="BN4" s="1083" t="s">
        <v>1134</v>
      </c>
      <c r="BO4" s="1077" t="s">
        <v>459</v>
      </c>
      <c r="BP4" s="1077" t="s">
        <v>460</v>
      </c>
      <c r="BQ4" s="1083" t="s">
        <v>1136</v>
      </c>
      <c r="BR4" s="1077" t="s">
        <v>459</v>
      </c>
      <c r="BS4" s="1077" t="s">
        <v>460</v>
      </c>
      <c r="BT4" s="1082" t="s">
        <v>1137</v>
      </c>
      <c r="BU4" s="1077" t="s">
        <v>459</v>
      </c>
      <c r="BV4" s="1077" t="s">
        <v>460</v>
      </c>
      <c r="BW4" s="1083" t="s">
        <v>1139</v>
      </c>
      <c r="BX4" s="1077" t="s">
        <v>459</v>
      </c>
      <c r="BY4" s="1077" t="s">
        <v>460</v>
      </c>
      <c r="BZ4" s="1082" t="s">
        <v>1140</v>
      </c>
      <c r="CA4" s="1077" t="s">
        <v>459</v>
      </c>
      <c r="CB4" s="1077" t="s">
        <v>460</v>
      </c>
      <c r="CC4" s="1083" t="s">
        <v>1141</v>
      </c>
      <c r="CD4" s="1077" t="s">
        <v>459</v>
      </c>
      <c r="CE4" s="1077" t="s">
        <v>460</v>
      </c>
      <c r="CF4" s="1083" t="s">
        <v>1142</v>
      </c>
      <c r="CG4" s="1077" t="s">
        <v>459</v>
      </c>
      <c r="CH4" s="1077" t="s">
        <v>460</v>
      </c>
      <c r="CI4" s="1082" t="s">
        <v>983</v>
      </c>
      <c r="CJ4" s="1077" t="s">
        <v>459</v>
      </c>
      <c r="CK4" s="1077" t="s">
        <v>460</v>
      </c>
      <c r="CL4" s="1240"/>
      <c r="CM4" s="1240"/>
      <c r="CN4" s="1240"/>
      <c r="CO4" s="1240"/>
      <c r="CP4" s="1240"/>
      <c r="CQ4" s="1240"/>
      <c r="CR4" s="1240"/>
      <c r="CS4" s="1240"/>
      <c r="CT4" s="1240"/>
      <c r="CU4" s="1240"/>
      <c r="CV4" s="1240"/>
      <c r="CW4" s="1240"/>
      <c r="CX4" s="1240"/>
      <c r="CY4" s="1240"/>
      <c r="CZ4" s="1240"/>
      <c r="DA4" s="1240"/>
      <c r="DB4" s="1240"/>
      <c r="DC4" s="1240"/>
      <c r="DD4" s="1240"/>
      <c r="DE4" s="1240"/>
      <c r="DF4" s="1240"/>
      <c r="DG4" s="1240"/>
      <c r="DH4" s="1240"/>
      <c r="DI4" s="1240"/>
      <c r="DJ4" s="1240"/>
      <c r="DK4" s="1240"/>
      <c r="DL4" s="1240"/>
      <c r="DM4" s="1240"/>
      <c r="DN4" s="1240"/>
      <c r="DO4" s="1240"/>
      <c r="DP4" s="1240"/>
      <c r="DQ4" s="1240"/>
      <c r="DR4" s="1240"/>
      <c r="DS4" s="1240"/>
      <c r="DT4" s="1240"/>
      <c r="DU4" s="1240"/>
      <c r="DV4" s="1240"/>
      <c r="DW4" s="1240"/>
      <c r="DX4" s="1240"/>
      <c r="DY4" s="1240"/>
      <c r="DZ4" s="1240"/>
      <c r="EA4" s="1240"/>
      <c r="EB4" s="1240"/>
      <c r="EC4" s="1240"/>
      <c r="ED4" s="1240"/>
      <c r="EE4" s="1240"/>
      <c r="EF4" s="1240"/>
      <c r="EG4" s="1240"/>
      <c r="EH4" s="1240"/>
      <c r="EI4" s="1240"/>
      <c r="EJ4" s="1240"/>
      <c r="EK4" s="1240"/>
      <c r="EL4" s="1240"/>
      <c r="EM4" s="1240"/>
      <c r="EN4" s="1240"/>
      <c r="EO4" s="1240"/>
      <c r="EP4" s="1240"/>
      <c r="EQ4" s="1240"/>
      <c r="ER4" s="1240"/>
      <c r="ES4" s="1240"/>
      <c r="ET4" s="1240"/>
      <c r="EU4" s="1240"/>
      <c r="EV4" s="1240"/>
      <c r="EW4" s="1240"/>
      <c r="EX4" s="1240"/>
      <c r="EY4" s="1240"/>
      <c r="EZ4" s="1240"/>
      <c r="FA4" s="1240"/>
      <c r="FB4" s="1240"/>
      <c r="FC4" s="1240"/>
      <c r="FD4" s="1240"/>
      <c r="FE4" s="1240"/>
      <c r="FF4" s="1240"/>
    </row>
    <row r="5" spans="1:162" s="1084" customFormat="1" ht="27" customHeight="1" thickBot="1" x14ac:dyDescent="0.3">
      <c r="A5" s="1085" t="s">
        <v>588</v>
      </c>
      <c r="B5" s="1086" t="s">
        <v>362</v>
      </c>
      <c r="C5" s="1087" t="s">
        <v>589</v>
      </c>
      <c r="D5" s="1088" t="s">
        <v>590</v>
      </c>
      <c r="E5" s="1089">
        <v>1120225</v>
      </c>
      <c r="F5" s="1090">
        <v>714067</v>
      </c>
      <c r="G5" s="1091">
        <v>570925</v>
      </c>
      <c r="H5" s="1091">
        <v>143142</v>
      </c>
      <c r="I5" s="1092">
        <v>308172</v>
      </c>
      <c r="J5" s="1093">
        <v>293792</v>
      </c>
      <c r="K5" s="1093">
        <v>14380</v>
      </c>
      <c r="L5" s="1087">
        <f>SUM(M5:N5)</f>
        <v>455</v>
      </c>
      <c r="M5" s="1094">
        <f>SUM(M6:M11)+M12</f>
        <v>0</v>
      </c>
      <c r="N5" s="1094">
        <f>SUM(N6:N11)+N12</f>
        <v>455</v>
      </c>
      <c r="O5" s="1095">
        <f>SUM(P5:Q5)</f>
        <v>47989</v>
      </c>
      <c r="P5" s="1096">
        <f>SUM(P6:P11)+P12</f>
        <v>43576</v>
      </c>
      <c r="Q5" s="1096">
        <f>SUM(Q6:Q11)+Q12</f>
        <v>4413</v>
      </c>
      <c r="R5" s="1095">
        <f>SUM(S5:T5)</f>
        <v>6625</v>
      </c>
      <c r="S5" s="1096">
        <f>SUM(S6:S11)+S12</f>
        <v>6625</v>
      </c>
      <c r="T5" s="1096">
        <f>SUM(T6:T11)+T12</f>
        <v>0</v>
      </c>
      <c r="U5" s="1095">
        <f>SUM(V5:W5)</f>
        <v>170</v>
      </c>
      <c r="V5" s="1096">
        <f>SUM(V6:V11)+V12</f>
        <v>0</v>
      </c>
      <c r="W5" s="1096">
        <f>SUM(W6:W11)+W12</f>
        <v>170</v>
      </c>
      <c r="X5" s="1095">
        <f>SUM(Y5:Z5)</f>
        <v>1684</v>
      </c>
      <c r="Y5" s="1096">
        <f>SUM(Y6:Y11)+Y12</f>
        <v>1431</v>
      </c>
      <c r="Z5" s="1096">
        <f>SUM(Z6:Z11)+Z12</f>
        <v>253</v>
      </c>
      <c r="AA5" s="1095">
        <f>SUM(AB5:AC5)</f>
        <v>5592</v>
      </c>
      <c r="AB5" s="1096">
        <f>SUM(AB6:AB11)+AB12</f>
        <v>5136</v>
      </c>
      <c r="AC5" s="1096">
        <f>SUM(AC6:AC11)+AC12</f>
        <v>456</v>
      </c>
      <c r="AD5" s="1087">
        <f>SUM(AE5:AF5)</f>
        <v>858</v>
      </c>
      <c r="AE5" s="1094">
        <f>SUM(AE6:AE11)+AE12</f>
        <v>810</v>
      </c>
      <c r="AF5" s="1094">
        <f>SUM(AF6:AF11)+AF12</f>
        <v>48</v>
      </c>
      <c r="AG5" s="1087">
        <f>SUM(AH5:AI5)</f>
        <v>2778</v>
      </c>
      <c r="AH5" s="1094">
        <f>SUM(AH6:AH11)+AH12</f>
        <v>2728</v>
      </c>
      <c r="AI5" s="1094">
        <f>SUM(AI6:AI11)+AI12</f>
        <v>50</v>
      </c>
      <c r="AJ5" s="1095">
        <f>SUM(AK5:AL5)</f>
        <v>100</v>
      </c>
      <c r="AK5" s="1096">
        <f>SUM(AK6:AK11)+AK12</f>
        <v>0</v>
      </c>
      <c r="AL5" s="1096">
        <f>SUM(AL6:AL11)+AL12</f>
        <v>100</v>
      </c>
      <c r="AM5" s="1087">
        <f>SUM(AN5:AO5)</f>
        <v>1425</v>
      </c>
      <c r="AN5" s="1094">
        <f>SUM(AN6:AN11)+AN12</f>
        <v>1373</v>
      </c>
      <c r="AO5" s="1094">
        <f>SUM(AO6:AO11)+AO12</f>
        <v>52</v>
      </c>
      <c r="AP5" s="1087"/>
      <c r="AQ5" s="1094"/>
      <c r="AR5" s="1094"/>
      <c r="AS5" s="1095">
        <f>SUM(AT5:AU5)</f>
        <v>15</v>
      </c>
      <c r="AT5" s="1096">
        <f>SUM(AT6:AT11)+AT12</f>
        <v>15</v>
      </c>
      <c r="AU5" s="1096">
        <f>SUM(AU6:AU11)+AU12</f>
        <v>0</v>
      </c>
      <c r="AV5" s="1087">
        <f>SUM(AW5:AX5)</f>
        <v>2630</v>
      </c>
      <c r="AW5" s="1094">
        <f>SUM(AW6:AW11)+AW12</f>
        <v>2498</v>
      </c>
      <c r="AX5" s="1094">
        <f>SUM(AX6:AX11)+AX12</f>
        <v>132</v>
      </c>
      <c r="AY5" s="1095">
        <f>SUM(AZ5:BA5)</f>
        <v>7361</v>
      </c>
      <c r="AZ5" s="1096">
        <f>SUM(AZ6:AZ11)+AZ12</f>
        <v>7093</v>
      </c>
      <c r="BA5" s="1096">
        <f>SUM(BA6:BA11)+BA12</f>
        <v>268</v>
      </c>
      <c r="BB5" s="1095">
        <f>SUM(BC5:BD5)</f>
        <v>368</v>
      </c>
      <c r="BC5" s="1096">
        <f>SUM(BC6:BC11)+BC12</f>
        <v>356</v>
      </c>
      <c r="BD5" s="1096">
        <f>SUM(BD6:BD11)+BD12</f>
        <v>12</v>
      </c>
      <c r="BE5" s="1095">
        <f>SUM(BF5:BG5)</f>
        <v>300</v>
      </c>
      <c r="BF5" s="1096">
        <f>SUM(BF6:BF11)+BF12</f>
        <v>300</v>
      </c>
      <c r="BG5" s="1096">
        <f>SUM(BG6:BG11)+BG12</f>
        <v>0</v>
      </c>
      <c r="BH5" s="1095">
        <f>SUM(BI5:BJ5)</f>
        <v>348</v>
      </c>
      <c r="BI5" s="1096">
        <f>SUM(BI6:BI11)+BI12</f>
        <v>348</v>
      </c>
      <c r="BJ5" s="1096">
        <f>SUM(BJ6:BJ11)+BJ12</f>
        <v>0</v>
      </c>
      <c r="BK5" s="1095">
        <f>SUM(BL5:BM5)</f>
        <v>1762</v>
      </c>
      <c r="BL5" s="1096">
        <f>SUM(BL6:BL11)+BL12</f>
        <v>1750</v>
      </c>
      <c r="BM5" s="1096">
        <f>SUM(BM6:BM11)+BM12</f>
        <v>12</v>
      </c>
      <c r="BN5" s="1095">
        <f>SUM(BO5:BP5)</f>
        <v>4513</v>
      </c>
      <c r="BO5" s="1096">
        <f>SUM(BO6:BO11)+BO12</f>
        <v>4513</v>
      </c>
      <c r="BP5" s="1096">
        <f>SUM(BP6:BP11)+BP12</f>
        <v>0</v>
      </c>
      <c r="BQ5" s="1095">
        <f>SUM(BR5:BS5)</f>
        <v>1010</v>
      </c>
      <c r="BR5" s="1096">
        <f>SUM(BR6:BR11)+BR12</f>
        <v>963</v>
      </c>
      <c r="BS5" s="1096">
        <f>SUM(BS6:BS11)+BS12</f>
        <v>47</v>
      </c>
      <c r="BT5" s="1095">
        <f>SUM(BU5:BV5)</f>
        <v>2</v>
      </c>
      <c r="BU5" s="1096">
        <f>SUM(BU6:BU11)+BU12</f>
        <v>0</v>
      </c>
      <c r="BV5" s="1096">
        <f>SUM(BV6:BV11)+BV12</f>
        <v>2</v>
      </c>
      <c r="BW5" s="1095">
        <f>SUM(BX5:BY5)</f>
        <v>7013</v>
      </c>
      <c r="BX5" s="1096">
        <f>SUM(BX6:BX11)+BX12</f>
        <v>6973</v>
      </c>
      <c r="BY5" s="1096">
        <f>SUM(BY6:BY11)+BY12</f>
        <v>40</v>
      </c>
      <c r="BZ5" s="1095">
        <f>SUM(CA5:CB5)</f>
        <v>346</v>
      </c>
      <c r="CA5" s="1096">
        <f>SUM(CA6:CA11)+CA12</f>
        <v>313</v>
      </c>
      <c r="CB5" s="1096">
        <f>SUM(CB6:CB11)+CB12</f>
        <v>33</v>
      </c>
      <c r="CC5" s="1095">
        <f t="shared" ref="CC5:CC12" si="0">SUM(CD5:CE5)</f>
        <v>3203</v>
      </c>
      <c r="CD5" s="1096">
        <f>SUM(CD6:CD11)+CD12</f>
        <v>2778</v>
      </c>
      <c r="CE5" s="1096">
        <f>SUM(CE6:CE11)+CE12</f>
        <v>425</v>
      </c>
      <c r="CF5" s="1095">
        <f>SUM(CG5:CH5)</f>
        <v>1</v>
      </c>
      <c r="CG5" s="1096">
        <f>SUM(CG6:CG11)+CG12</f>
        <v>0</v>
      </c>
      <c r="CH5" s="1096">
        <f>SUM(CH6:CH11)+CH12</f>
        <v>1</v>
      </c>
      <c r="CI5" s="1095">
        <f>SUM(CJ5:CK5)</f>
        <v>1438</v>
      </c>
      <c r="CJ5" s="1096">
        <f>SUM(CJ6:CJ11)+CJ12</f>
        <v>1412</v>
      </c>
      <c r="CK5" s="1096">
        <f>SUM(CK6:CK11)+CK12</f>
        <v>26</v>
      </c>
      <c r="CL5" s="1240"/>
      <c r="CM5" s="1240"/>
      <c r="CN5" s="1240"/>
      <c r="CO5" s="1240"/>
      <c r="CP5" s="1240"/>
      <c r="CQ5" s="1240"/>
      <c r="CR5" s="1240"/>
      <c r="CS5" s="1240"/>
      <c r="CT5" s="1240"/>
      <c r="CU5" s="1240"/>
      <c r="CV5" s="1240"/>
      <c r="CW5" s="1240"/>
      <c r="CX5" s="1240"/>
      <c r="CY5" s="1240"/>
      <c r="CZ5" s="1240"/>
      <c r="DA5" s="1240"/>
      <c r="DB5" s="1240"/>
      <c r="DC5" s="1240"/>
      <c r="DD5" s="1240"/>
      <c r="DE5" s="1240"/>
      <c r="DF5" s="1240"/>
      <c r="DG5" s="1240"/>
      <c r="DH5" s="1240"/>
      <c r="DI5" s="1240"/>
      <c r="DJ5" s="1240"/>
      <c r="DK5" s="1240"/>
      <c r="DL5" s="1240"/>
      <c r="DM5" s="1240"/>
      <c r="DN5" s="1240"/>
      <c r="DO5" s="1240"/>
      <c r="DP5" s="1240"/>
      <c r="DQ5" s="1240"/>
      <c r="DR5" s="1240"/>
      <c r="DS5" s="1240"/>
      <c r="DT5" s="1240"/>
      <c r="DU5" s="1240"/>
      <c r="DV5" s="1240"/>
      <c r="DW5" s="1240"/>
      <c r="DX5" s="1240"/>
      <c r="DY5" s="1240"/>
      <c r="DZ5" s="1240"/>
      <c r="EA5" s="1240"/>
      <c r="EB5" s="1240"/>
      <c r="EC5" s="1240"/>
      <c r="ED5" s="1240"/>
      <c r="EE5" s="1240"/>
      <c r="EF5" s="1240"/>
      <c r="EG5" s="1240"/>
      <c r="EH5" s="1240"/>
      <c r="EI5" s="1240"/>
      <c r="EJ5" s="1240"/>
      <c r="EK5" s="1240"/>
      <c r="EL5" s="1240"/>
      <c r="EM5" s="1240"/>
      <c r="EN5" s="1240"/>
      <c r="EO5" s="1240"/>
      <c r="EP5" s="1240"/>
      <c r="EQ5" s="1240"/>
      <c r="ER5" s="1240"/>
      <c r="ES5" s="1240"/>
      <c r="ET5" s="1240"/>
      <c r="EU5" s="1240"/>
      <c r="EV5" s="1240"/>
      <c r="EW5" s="1240"/>
      <c r="EX5" s="1240"/>
      <c r="EY5" s="1240"/>
      <c r="EZ5" s="1240"/>
      <c r="FA5" s="1240"/>
      <c r="FB5" s="1240"/>
      <c r="FC5" s="1240"/>
      <c r="FD5" s="1240"/>
      <c r="FE5" s="1240"/>
      <c r="FF5" s="1240"/>
    </row>
    <row r="6" spans="1:162" s="1084" customFormat="1" ht="27" customHeight="1" x14ac:dyDescent="0.25">
      <c r="A6" s="1097"/>
      <c r="B6" s="1098" t="s">
        <v>362</v>
      </c>
      <c r="C6" s="1099" t="s">
        <v>591</v>
      </c>
      <c r="D6" s="1100" t="s">
        <v>592</v>
      </c>
      <c r="E6" s="1101">
        <v>206643</v>
      </c>
      <c r="F6" s="1102">
        <v>0</v>
      </c>
      <c r="G6" s="1103"/>
      <c r="H6" s="1103"/>
      <c r="I6" s="1104">
        <v>186716</v>
      </c>
      <c r="J6" s="1105">
        <v>181596</v>
      </c>
      <c r="K6" s="1105">
        <v>5120</v>
      </c>
      <c r="L6" s="1106">
        <f t="shared" ref="L6:L11" si="1">SUM(M6:N6)</f>
        <v>0</v>
      </c>
      <c r="M6" s="1103"/>
      <c r="N6" s="1103"/>
      <c r="O6" s="1107">
        <f t="shared" ref="O6:O11" si="2">SUM(P6:Q6)</f>
        <v>0</v>
      </c>
      <c r="P6" s="1103"/>
      <c r="Q6" s="1103"/>
      <c r="R6" s="1107">
        <f t="shared" ref="R6:R11" si="3">SUM(S6:T6)</f>
        <v>6154</v>
      </c>
      <c r="S6" s="1103">
        <v>6154</v>
      </c>
      <c r="T6" s="1103"/>
      <c r="U6" s="1107">
        <f t="shared" ref="U6:U11" si="4">SUM(V6:W6)</f>
        <v>0</v>
      </c>
      <c r="V6" s="1103"/>
      <c r="W6" s="1103"/>
      <c r="X6" s="1107">
        <f t="shared" ref="X6:X11" si="5">SUM(Y6:Z6)</f>
        <v>0</v>
      </c>
      <c r="Y6" s="1103"/>
      <c r="Z6" s="1103"/>
      <c r="AA6" s="1107">
        <f t="shared" ref="AA6:AA11" si="6">SUM(AB6:AC6)</f>
        <v>0</v>
      </c>
      <c r="AB6" s="1103"/>
      <c r="AC6" s="1103"/>
      <c r="AD6" s="1106">
        <f t="shared" ref="AD6:AD11" si="7">SUM(AE6:AF6)</f>
        <v>105</v>
      </c>
      <c r="AE6" s="1103">
        <v>105</v>
      </c>
      <c r="AF6" s="1103"/>
      <c r="AG6" s="1106">
        <f t="shared" ref="AG6:AG11" si="8">SUM(AH6:AI6)</f>
        <v>409</v>
      </c>
      <c r="AH6" s="1103">
        <v>409</v>
      </c>
      <c r="AI6" s="1103"/>
      <c r="AJ6" s="1107">
        <f t="shared" ref="AJ6:AJ11" si="9">SUM(AK6:AL6)</f>
        <v>0</v>
      </c>
      <c r="AK6" s="1103"/>
      <c r="AL6" s="1103"/>
      <c r="AM6" s="1106">
        <f t="shared" ref="AM6:AM11" si="10">SUM(AN6:AO6)</f>
        <v>1425</v>
      </c>
      <c r="AN6" s="1103">
        <v>1373</v>
      </c>
      <c r="AO6" s="1103">
        <v>52</v>
      </c>
      <c r="AP6" s="1106"/>
      <c r="AQ6" s="1103"/>
      <c r="AR6" s="1103"/>
      <c r="AS6" s="1107">
        <f t="shared" ref="AS6:AS11" si="11">SUM(AT6:AU6)</f>
        <v>0</v>
      </c>
      <c r="AT6" s="1103"/>
      <c r="AU6" s="1103"/>
      <c r="AV6" s="1106">
        <f t="shared" ref="AV6:AV11" si="12">SUM(AW6:AX6)</f>
        <v>0</v>
      </c>
      <c r="AW6" s="1103"/>
      <c r="AX6" s="1103"/>
      <c r="AY6" s="1107">
        <f t="shared" ref="AY6:AY11" si="13">SUM(AZ6:BA6)</f>
        <v>5008</v>
      </c>
      <c r="AZ6" s="1108">
        <v>4859</v>
      </c>
      <c r="BA6" s="1103">
        <v>149</v>
      </c>
      <c r="BB6" s="1107">
        <f t="shared" ref="BB6:BB11" si="14">SUM(BC6:BD6)</f>
        <v>0</v>
      </c>
      <c r="BC6" s="1103"/>
      <c r="BD6" s="1103"/>
      <c r="BE6" s="1107">
        <f t="shared" ref="BE6:BE11" si="15">SUM(BF6:BG6)</f>
        <v>0</v>
      </c>
      <c r="BF6" s="1103"/>
      <c r="BG6" s="1103"/>
      <c r="BH6" s="1107">
        <f t="shared" ref="BH6:BH11" si="16">SUM(BI6:BJ6)</f>
        <v>280</v>
      </c>
      <c r="BI6" s="1108">
        <v>280</v>
      </c>
      <c r="BJ6" s="1103">
        <v>0</v>
      </c>
      <c r="BK6" s="1107">
        <f t="shared" ref="BK6:BK11" si="17">SUM(BL6:BM6)</f>
        <v>842</v>
      </c>
      <c r="BL6" s="1108">
        <v>837</v>
      </c>
      <c r="BM6" s="1103">
        <v>5</v>
      </c>
      <c r="BN6" s="1107">
        <f t="shared" ref="BN6:BN11" si="18">SUM(BO6:BP6)</f>
        <v>4450</v>
      </c>
      <c r="BO6" s="1103">
        <v>4450</v>
      </c>
      <c r="BP6" s="1103"/>
      <c r="BQ6" s="1107">
        <f t="shared" ref="BQ6:BQ11" si="19">SUM(BR6:BS6)</f>
        <v>120</v>
      </c>
      <c r="BR6" s="1103">
        <v>120</v>
      </c>
      <c r="BS6" s="1103"/>
      <c r="BT6" s="1107">
        <f t="shared" ref="BT6:BT11" si="20">SUM(BU6:BV6)</f>
        <v>0</v>
      </c>
      <c r="BU6" s="1103">
        <v>0</v>
      </c>
      <c r="BV6" s="1103">
        <v>0</v>
      </c>
      <c r="BW6" s="1107">
        <f t="shared" ref="BW6:BW11" si="21">SUM(BX6:BY6)</f>
        <v>920</v>
      </c>
      <c r="BX6" s="1103">
        <v>920</v>
      </c>
      <c r="BY6" s="1103"/>
      <c r="BZ6" s="1107">
        <f t="shared" ref="BZ6:BZ11" si="22">SUM(CA6:CB6)</f>
        <v>0</v>
      </c>
      <c r="CA6" s="1103"/>
      <c r="CB6" s="1103"/>
      <c r="CC6" s="1107">
        <f t="shared" ref="CC6:CC11" si="23">SUM(CD6:CE6)</f>
        <v>0</v>
      </c>
      <c r="CD6" s="1103"/>
      <c r="CE6" s="1103"/>
      <c r="CF6" s="1107">
        <f t="shared" ref="CF6:CF11" si="24">SUM(CG6:CH6)</f>
        <v>0</v>
      </c>
      <c r="CG6" s="1103"/>
      <c r="CH6" s="1103"/>
      <c r="CI6" s="1107">
        <f t="shared" ref="CI6:CI11" si="25">SUM(CJ6:CK6)</f>
        <v>214</v>
      </c>
      <c r="CJ6" s="1108">
        <v>206</v>
      </c>
      <c r="CK6" s="1103">
        <v>8</v>
      </c>
      <c r="CL6" s="1240"/>
      <c r="CM6" s="1240"/>
      <c r="CN6" s="1240"/>
      <c r="CO6" s="1240"/>
      <c r="CP6" s="1240"/>
      <c r="CQ6" s="1240"/>
      <c r="CR6" s="1240"/>
      <c r="CS6" s="1240"/>
      <c r="CT6" s="1240"/>
      <c r="CU6" s="1240"/>
      <c r="CV6" s="1240"/>
      <c r="CW6" s="1240"/>
      <c r="CX6" s="1240"/>
      <c r="CY6" s="1240"/>
      <c r="CZ6" s="1240"/>
      <c r="DA6" s="1240"/>
      <c r="DB6" s="1240"/>
      <c r="DC6" s="1240"/>
      <c r="DD6" s="1240"/>
      <c r="DE6" s="1240"/>
      <c r="DF6" s="1240"/>
      <c r="DG6" s="1240"/>
      <c r="DH6" s="1240"/>
      <c r="DI6" s="1240"/>
      <c r="DJ6" s="1240"/>
      <c r="DK6" s="1240"/>
      <c r="DL6" s="1240"/>
      <c r="DM6" s="1240"/>
      <c r="DN6" s="1240"/>
      <c r="DO6" s="1240"/>
      <c r="DP6" s="1240"/>
      <c r="DQ6" s="1240"/>
      <c r="DR6" s="1240"/>
      <c r="DS6" s="1240"/>
      <c r="DT6" s="1240"/>
      <c r="DU6" s="1240"/>
      <c r="DV6" s="1240"/>
      <c r="DW6" s="1240"/>
      <c r="DX6" s="1240"/>
      <c r="DY6" s="1240"/>
      <c r="DZ6" s="1240"/>
      <c r="EA6" s="1240"/>
      <c r="EB6" s="1240"/>
      <c r="EC6" s="1240"/>
      <c r="ED6" s="1240"/>
      <c r="EE6" s="1240"/>
      <c r="EF6" s="1240"/>
      <c r="EG6" s="1240"/>
      <c r="EH6" s="1240"/>
      <c r="EI6" s="1240"/>
      <c r="EJ6" s="1240"/>
      <c r="EK6" s="1240"/>
      <c r="EL6" s="1240"/>
      <c r="EM6" s="1240"/>
      <c r="EN6" s="1240"/>
      <c r="EO6" s="1240"/>
      <c r="EP6" s="1240"/>
      <c r="EQ6" s="1240"/>
      <c r="ER6" s="1240"/>
      <c r="ES6" s="1240"/>
      <c r="ET6" s="1240"/>
      <c r="EU6" s="1240"/>
      <c r="EV6" s="1240"/>
      <c r="EW6" s="1240"/>
      <c r="EX6" s="1240"/>
      <c r="EY6" s="1240"/>
      <c r="EZ6" s="1240"/>
      <c r="FA6" s="1240"/>
      <c r="FB6" s="1240"/>
      <c r="FC6" s="1240"/>
      <c r="FD6" s="1240"/>
      <c r="FE6" s="1240"/>
      <c r="FF6" s="1240"/>
    </row>
    <row r="7" spans="1:162" s="1084" customFormat="1" ht="27" customHeight="1" x14ac:dyDescent="0.25">
      <c r="A7" s="1097"/>
      <c r="B7" s="1109" t="s">
        <v>362</v>
      </c>
      <c r="C7" s="1110">
        <v>7.0000000000000007E-2</v>
      </c>
      <c r="D7" s="1111" t="s">
        <v>593</v>
      </c>
      <c r="E7" s="1112">
        <v>319478</v>
      </c>
      <c r="F7" s="1113">
        <v>300457</v>
      </c>
      <c r="G7" s="1114">
        <v>265591</v>
      </c>
      <c r="H7" s="1114">
        <v>34866</v>
      </c>
      <c r="I7" s="1115">
        <v>19021</v>
      </c>
      <c r="J7" s="1116">
        <v>11392</v>
      </c>
      <c r="K7" s="1116">
        <v>7629</v>
      </c>
      <c r="L7" s="1109">
        <f t="shared" si="1"/>
        <v>0</v>
      </c>
      <c r="M7" s="1114"/>
      <c r="N7" s="1114"/>
      <c r="O7" s="1117">
        <f t="shared" si="2"/>
        <v>0</v>
      </c>
      <c r="P7" s="1114"/>
      <c r="Q7" s="1114"/>
      <c r="R7" s="1117">
        <f t="shared" si="3"/>
        <v>0</v>
      </c>
      <c r="S7" s="1114"/>
      <c r="T7" s="1114"/>
      <c r="U7" s="1117">
        <f t="shared" si="4"/>
        <v>0</v>
      </c>
      <c r="V7" s="1114"/>
      <c r="W7" s="1114"/>
      <c r="X7" s="1117">
        <f t="shared" si="5"/>
        <v>0</v>
      </c>
      <c r="Y7" s="1114"/>
      <c r="Z7" s="1114"/>
      <c r="AA7" s="1117">
        <f t="shared" si="6"/>
        <v>0</v>
      </c>
      <c r="AB7" s="1114"/>
      <c r="AC7" s="1114"/>
      <c r="AD7" s="1109">
        <f t="shared" si="7"/>
        <v>0</v>
      </c>
      <c r="AE7" s="1114"/>
      <c r="AF7" s="1114"/>
      <c r="AG7" s="1109">
        <f t="shared" si="8"/>
        <v>0</v>
      </c>
      <c r="AH7" s="1114"/>
      <c r="AI7" s="1114"/>
      <c r="AJ7" s="1117">
        <f t="shared" si="9"/>
        <v>0</v>
      </c>
      <c r="AK7" s="1114"/>
      <c r="AL7" s="1114"/>
      <c r="AM7" s="1109">
        <f t="shared" si="10"/>
        <v>0</v>
      </c>
      <c r="AN7" s="1114"/>
      <c r="AO7" s="1114"/>
      <c r="AP7" s="1109"/>
      <c r="AQ7" s="1114"/>
      <c r="AR7" s="1114"/>
      <c r="AS7" s="1117">
        <f t="shared" si="11"/>
        <v>0</v>
      </c>
      <c r="AT7" s="1114"/>
      <c r="AU7" s="1114"/>
      <c r="AV7" s="1109">
        <f t="shared" si="12"/>
        <v>0</v>
      </c>
      <c r="AW7" s="1114"/>
      <c r="AX7" s="1114"/>
      <c r="AY7" s="1117">
        <f t="shared" si="13"/>
        <v>0</v>
      </c>
      <c r="AZ7" s="1114"/>
      <c r="BA7" s="1114"/>
      <c r="BB7" s="1117">
        <f t="shared" si="14"/>
        <v>0</v>
      </c>
      <c r="BC7" s="1114"/>
      <c r="BD7" s="1114"/>
      <c r="BE7" s="1117">
        <f t="shared" si="15"/>
        <v>0</v>
      </c>
      <c r="BF7" s="1114"/>
      <c r="BG7" s="1114"/>
      <c r="BH7" s="1117">
        <f t="shared" si="16"/>
        <v>0</v>
      </c>
      <c r="BI7" s="1114"/>
      <c r="BJ7" s="1114"/>
      <c r="BK7" s="1117">
        <f t="shared" si="17"/>
        <v>0</v>
      </c>
      <c r="BL7" s="1114"/>
      <c r="BM7" s="1114"/>
      <c r="BN7" s="1117">
        <f t="shared" si="18"/>
        <v>0</v>
      </c>
      <c r="BO7" s="1114"/>
      <c r="BP7" s="1114"/>
      <c r="BQ7" s="1117">
        <f t="shared" si="19"/>
        <v>0</v>
      </c>
      <c r="BR7" s="1114"/>
      <c r="BS7" s="1114"/>
      <c r="BT7" s="1117">
        <f t="shared" si="20"/>
        <v>0</v>
      </c>
      <c r="BU7" s="1114">
        <v>0</v>
      </c>
      <c r="BV7" s="1114">
        <v>0</v>
      </c>
      <c r="BW7" s="1117">
        <f t="shared" si="21"/>
        <v>0</v>
      </c>
      <c r="BX7" s="1114"/>
      <c r="BY7" s="1114"/>
      <c r="BZ7" s="1117">
        <f t="shared" si="22"/>
        <v>0</v>
      </c>
      <c r="CA7" s="1114"/>
      <c r="CB7" s="1114"/>
      <c r="CC7" s="1117">
        <f t="shared" si="23"/>
        <v>0</v>
      </c>
      <c r="CD7" s="1114"/>
      <c r="CE7" s="1114"/>
      <c r="CF7" s="1117">
        <f t="shared" si="24"/>
        <v>0</v>
      </c>
      <c r="CG7" s="1114"/>
      <c r="CH7" s="1114"/>
      <c r="CI7" s="1117">
        <f t="shared" si="25"/>
        <v>0</v>
      </c>
      <c r="CJ7" s="1114"/>
      <c r="CK7" s="1114"/>
      <c r="CL7" s="1240"/>
      <c r="CM7" s="1240"/>
      <c r="CN7" s="1240"/>
      <c r="CO7" s="1240"/>
      <c r="CP7" s="1240"/>
      <c r="CQ7" s="1240"/>
      <c r="CR7" s="1240"/>
      <c r="CS7" s="1240"/>
      <c r="CT7" s="1240"/>
      <c r="CU7" s="1240"/>
      <c r="CV7" s="1240"/>
      <c r="CW7" s="1240"/>
      <c r="CX7" s="1240"/>
      <c r="CY7" s="1240"/>
      <c r="CZ7" s="1240"/>
      <c r="DA7" s="1240"/>
      <c r="DB7" s="1240"/>
      <c r="DC7" s="1240"/>
      <c r="DD7" s="1240"/>
      <c r="DE7" s="1240"/>
      <c r="DF7" s="1240"/>
      <c r="DG7" s="1240"/>
      <c r="DH7" s="1240"/>
      <c r="DI7" s="1240"/>
      <c r="DJ7" s="1240"/>
      <c r="DK7" s="1240"/>
      <c r="DL7" s="1240"/>
      <c r="DM7" s="1240"/>
      <c r="DN7" s="1240"/>
      <c r="DO7" s="1240"/>
      <c r="DP7" s="1240"/>
      <c r="DQ7" s="1240"/>
      <c r="DR7" s="1240"/>
      <c r="DS7" s="1240"/>
      <c r="DT7" s="1240"/>
      <c r="DU7" s="1240"/>
      <c r="DV7" s="1240"/>
      <c r="DW7" s="1240"/>
      <c r="DX7" s="1240"/>
      <c r="DY7" s="1240"/>
      <c r="DZ7" s="1240"/>
      <c r="EA7" s="1240"/>
      <c r="EB7" s="1240"/>
      <c r="EC7" s="1240"/>
      <c r="ED7" s="1240"/>
      <c r="EE7" s="1240"/>
      <c r="EF7" s="1240"/>
      <c r="EG7" s="1240"/>
      <c r="EH7" s="1240"/>
      <c r="EI7" s="1240"/>
      <c r="EJ7" s="1240"/>
      <c r="EK7" s="1240"/>
      <c r="EL7" s="1240"/>
      <c r="EM7" s="1240"/>
      <c r="EN7" s="1240"/>
      <c r="EO7" s="1240"/>
      <c r="EP7" s="1240"/>
      <c r="EQ7" s="1240"/>
      <c r="ER7" s="1240"/>
      <c r="ES7" s="1240"/>
      <c r="ET7" s="1240"/>
      <c r="EU7" s="1240"/>
      <c r="EV7" s="1240"/>
      <c r="EW7" s="1240"/>
      <c r="EX7" s="1240"/>
      <c r="EY7" s="1240"/>
      <c r="EZ7" s="1240"/>
      <c r="FA7" s="1240"/>
      <c r="FB7" s="1240"/>
      <c r="FC7" s="1240"/>
      <c r="FD7" s="1240"/>
      <c r="FE7" s="1240"/>
      <c r="FF7" s="1240"/>
    </row>
    <row r="8" spans="1:162" s="1084" customFormat="1" ht="27" customHeight="1" x14ac:dyDescent="0.25">
      <c r="A8" s="1097"/>
      <c r="B8" s="1109" t="s">
        <v>362</v>
      </c>
      <c r="C8" s="1118">
        <v>0.08</v>
      </c>
      <c r="D8" s="1111" t="s">
        <v>594</v>
      </c>
      <c r="E8" s="1112">
        <v>407684</v>
      </c>
      <c r="F8" s="1113">
        <v>363277</v>
      </c>
      <c r="G8" s="1114">
        <v>305017</v>
      </c>
      <c r="H8" s="1114">
        <v>58260</v>
      </c>
      <c r="I8" s="1115">
        <v>8051</v>
      </c>
      <c r="J8" s="1116">
        <v>7887</v>
      </c>
      <c r="K8" s="1116">
        <v>164</v>
      </c>
      <c r="L8" s="1109">
        <f t="shared" si="1"/>
        <v>0</v>
      </c>
      <c r="M8" s="1114"/>
      <c r="N8" s="1114"/>
      <c r="O8" s="1117">
        <f t="shared" si="2"/>
        <v>6763</v>
      </c>
      <c r="P8" s="1114">
        <v>6680</v>
      </c>
      <c r="Q8" s="1114">
        <v>83</v>
      </c>
      <c r="R8" s="1117">
        <f t="shared" si="3"/>
        <v>471</v>
      </c>
      <c r="S8" s="1114">
        <v>471</v>
      </c>
      <c r="T8" s="1114"/>
      <c r="U8" s="1117">
        <f t="shared" si="4"/>
        <v>168</v>
      </c>
      <c r="V8" s="1114"/>
      <c r="W8" s="1114">
        <v>168</v>
      </c>
      <c r="X8" s="1117">
        <f t="shared" si="5"/>
        <v>1684</v>
      </c>
      <c r="Y8" s="1114">
        <v>1431</v>
      </c>
      <c r="Z8" s="1114">
        <v>253</v>
      </c>
      <c r="AA8" s="1117">
        <f t="shared" si="6"/>
        <v>5592</v>
      </c>
      <c r="AB8" s="1114">
        <v>5136</v>
      </c>
      <c r="AC8" s="1114">
        <v>456</v>
      </c>
      <c r="AD8" s="1109">
        <f t="shared" si="7"/>
        <v>753</v>
      </c>
      <c r="AE8" s="1114">
        <v>705</v>
      </c>
      <c r="AF8" s="1114">
        <v>48</v>
      </c>
      <c r="AG8" s="1109">
        <f t="shared" si="8"/>
        <v>2364</v>
      </c>
      <c r="AH8" s="1114">
        <v>2319</v>
      </c>
      <c r="AI8" s="1114">
        <v>45</v>
      </c>
      <c r="AJ8" s="1119">
        <f t="shared" si="9"/>
        <v>100</v>
      </c>
      <c r="AK8" s="1114"/>
      <c r="AL8" s="1114">
        <v>100</v>
      </c>
      <c r="AM8" s="1109">
        <f t="shared" si="10"/>
        <v>0</v>
      </c>
      <c r="AN8" s="1114"/>
      <c r="AO8" s="1114"/>
      <c r="AP8" s="1109"/>
      <c r="AQ8" s="1114"/>
      <c r="AR8" s="1114"/>
      <c r="AS8" s="1117">
        <f t="shared" si="11"/>
        <v>0</v>
      </c>
      <c r="AT8" s="1114"/>
      <c r="AU8" s="1114"/>
      <c r="AV8" s="1109">
        <f t="shared" si="12"/>
        <v>2630</v>
      </c>
      <c r="AW8" s="1114">
        <v>2498</v>
      </c>
      <c r="AX8" s="1114">
        <v>132</v>
      </c>
      <c r="AY8" s="1117">
        <f t="shared" si="13"/>
        <v>2353</v>
      </c>
      <c r="AZ8" s="1108">
        <v>2234</v>
      </c>
      <c r="BA8" s="1114">
        <v>119</v>
      </c>
      <c r="BB8" s="1117">
        <f t="shared" si="14"/>
        <v>368</v>
      </c>
      <c r="BC8" s="1114">
        <v>356</v>
      </c>
      <c r="BD8" s="1114">
        <v>12</v>
      </c>
      <c r="BE8" s="1117">
        <f t="shared" si="15"/>
        <v>300</v>
      </c>
      <c r="BF8" s="1114">
        <v>300</v>
      </c>
      <c r="BG8" s="1114">
        <v>0</v>
      </c>
      <c r="BH8" s="1117">
        <f t="shared" si="16"/>
        <v>68</v>
      </c>
      <c r="BI8" s="1108">
        <v>68</v>
      </c>
      <c r="BJ8" s="1114">
        <v>0</v>
      </c>
      <c r="BK8" s="1117">
        <f t="shared" si="17"/>
        <v>920</v>
      </c>
      <c r="BL8" s="1108">
        <v>913</v>
      </c>
      <c r="BM8" s="1114">
        <v>7</v>
      </c>
      <c r="BN8" s="1117">
        <f t="shared" si="18"/>
        <v>63</v>
      </c>
      <c r="BO8" s="1114">
        <v>63</v>
      </c>
      <c r="BP8" s="1114"/>
      <c r="BQ8" s="1117">
        <f t="shared" si="19"/>
        <v>890</v>
      </c>
      <c r="BR8" s="1114">
        <v>843</v>
      </c>
      <c r="BS8" s="1114">
        <v>47</v>
      </c>
      <c r="BT8" s="1117">
        <f t="shared" si="20"/>
        <v>2</v>
      </c>
      <c r="BU8" s="1114">
        <v>0</v>
      </c>
      <c r="BV8" s="1114">
        <v>2</v>
      </c>
      <c r="BW8" s="1117">
        <f t="shared" si="21"/>
        <v>6093</v>
      </c>
      <c r="BX8" s="1114">
        <v>6053</v>
      </c>
      <c r="BY8" s="1114">
        <v>40</v>
      </c>
      <c r="BZ8" s="1117">
        <f t="shared" si="22"/>
        <v>346</v>
      </c>
      <c r="CA8" s="1114">
        <v>313</v>
      </c>
      <c r="CB8" s="1114">
        <v>33</v>
      </c>
      <c r="CC8" s="1117">
        <f t="shared" si="23"/>
        <v>3203</v>
      </c>
      <c r="CD8" s="1114">
        <v>2778</v>
      </c>
      <c r="CE8" s="1114">
        <v>425</v>
      </c>
      <c r="CF8" s="1117">
        <f t="shared" si="24"/>
        <v>1</v>
      </c>
      <c r="CG8" s="1114"/>
      <c r="CH8" s="1114">
        <v>1</v>
      </c>
      <c r="CI8" s="1117">
        <f t="shared" si="25"/>
        <v>1224</v>
      </c>
      <c r="CJ8" s="1108">
        <f>1224-CK8</f>
        <v>1206</v>
      </c>
      <c r="CK8" s="1114">
        <v>18</v>
      </c>
      <c r="CL8" s="1240"/>
      <c r="CM8" s="1240"/>
      <c r="CN8" s="1240"/>
      <c r="CO8" s="1240"/>
      <c r="CP8" s="1240"/>
      <c r="CQ8" s="1240"/>
      <c r="CR8" s="1240"/>
      <c r="CS8" s="1240"/>
      <c r="CT8" s="1240"/>
      <c r="CU8" s="1240"/>
      <c r="CV8" s="1240"/>
      <c r="CW8" s="1240"/>
      <c r="CX8" s="1240"/>
      <c r="CY8" s="1240"/>
      <c r="CZ8" s="1240"/>
      <c r="DA8" s="1240"/>
      <c r="DB8" s="1240"/>
      <c r="DC8" s="1240"/>
      <c r="DD8" s="1240"/>
      <c r="DE8" s="1240"/>
      <c r="DF8" s="1240"/>
      <c r="DG8" s="1240"/>
      <c r="DH8" s="1240"/>
      <c r="DI8" s="1240"/>
      <c r="DJ8" s="1240"/>
      <c r="DK8" s="1240"/>
      <c r="DL8" s="1240"/>
      <c r="DM8" s="1240"/>
      <c r="DN8" s="1240"/>
      <c r="DO8" s="1240"/>
      <c r="DP8" s="1240"/>
      <c r="DQ8" s="1240"/>
      <c r="DR8" s="1240"/>
      <c r="DS8" s="1240"/>
      <c r="DT8" s="1240"/>
      <c r="DU8" s="1240"/>
      <c r="DV8" s="1240"/>
      <c r="DW8" s="1240"/>
      <c r="DX8" s="1240"/>
      <c r="DY8" s="1240"/>
      <c r="DZ8" s="1240"/>
      <c r="EA8" s="1240"/>
      <c r="EB8" s="1240"/>
      <c r="EC8" s="1240"/>
      <c r="ED8" s="1240"/>
      <c r="EE8" s="1240"/>
      <c r="EF8" s="1240"/>
      <c r="EG8" s="1240"/>
      <c r="EH8" s="1240"/>
      <c r="EI8" s="1240"/>
      <c r="EJ8" s="1240"/>
      <c r="EK8" s="1240"/>
      <c r="EL8" s="1240"/>
      <c r="EM8" s="1240"/>
      <c r="EN8" s="1240"/>
      <c r="EO8" s="1240"/>
      <c r="EP8" s="1240"/>
      <c r="EQ8" s="1240"/>
      <c r="ER8" s="1240"/>
      <c r="ES8" s="1240"/>
      <c r="ET8" s="1240"/>
      <c r="EU8" s="1240"/>
      <c r="EV8" s="1240"/>
      <c r="EW8" s="1240"/>
      <c r="EX8" s="1240"/>
      <c r="EY8" s="1240"/>
      <c r="EZ8" s="1240"/>
      <c r="FA8" s="1240"/>
      <c r="FB8" s="1240"/>
      <c r="FC8" s="1240"/>
      <c r="FD8" s="1240"/>
      <c r="FE8" s="1240"/>
      <c r="FF8" s="1240"/>
    </row>
    <row r="9" spans="1:162" s="1084" customFormat="1" ht="27" customHeight="1" x14ac:dyDescent="0.25">
      <c r="A9" s="1097"/>
      <c r="B9" s="1109" t="s">
        <v>362</v>
      </c>
      <c r="C9" s="1118">
        <v>0.09</v>
      </c>
      <c r="D9" s="1111" t="s">
        <v>595</v>
      </c>
      <c r="E9" s="1112">
        <v>40180</v>
      </c>
      <c r="F9" s="1113">
        <v>0</v>
      </c>
      <c r="G9" s="1114"/>
      <c r="H9" s="1114"/>
      <c r="I9" s="1115">
        <v>0</v>
      </c>
      <c r="J9" s="1116">
        <v>0</v>
      </c>
      <c r="K9" s="1116">
        <v>0</v>
      </c>
      <c r="L9" s="1109">
        <f t="shared" si="1"/>
        <v>0</v>
      </c>
      <c r="M9" s="1114"/>
      <c r="N9" s="1114"/>
      <c r="O9" s="1117">
        <f t="shared" si="2"/>
        <v>40165</v>
      </c>
      <c r="P9" s="1114">
        <v>36896</v>
      </c>
      <c r="Q9" s="1114">
        <v>3269</v>
      </c>
      <c r="R9" s="1117">
        <f t="shared" si="3"/>
        <v>0</v>
      </c>
      <c r="S9" s="1114"/>
      <c r="T9" s="1114"/>
      <c r="U9" s="1117">
        <f t="shared" si="4"/>
        <v>0</v>
      </c>
      <c r="V9" s="1114"/>
      <c r="W9" s="1114"/>
      <c r="X9" s="1117">
        <f t="shared" si="5"/>
        <v>0</v>
      </c>
      <c r="Y9" s="1114"/>
      <c r="Z9" s="1114"/>
      <c r="AA9" s="1117">
        <f t="shared" si="6"/>
        <v>0</v>
      </c>
      <c r="AB9" s="1114"/>
      <c r="AC9" s="1114"/>
      <c r="AD9" s="1109">
        <f t="shared" si="7"/>
        <v>0</v>
      </c>
      <c r="AE9" s="1114"/>
      <c r="AF9" s="1114"/>
      <c r="AG9" s="1109">
        <f t="shared" si="8"/>
        <v>0</v>
      </c>
      <c r="AH9" s="1114"/>
      <c r="AI9" s="1114"/>
      <c r="AJ9" s="1117">
        <f t="shared" si="9"/>
        <v>0</v>
      </c>
      <c r="AK9" s="1114"/>
      <c r="AL9" s="1114"/>
      <c r="AM9" s="1109">
        <f t="shared" si="10"/>
        <v>0</v>
      </c>
      <c r="AN9" s="1114"/>
      <c r="AO9" s="1114"/>
      <c r="AP9" s="1109"/>
      <c r="AQ9" s="1114"/>
      <c r="AR9" s="1114"/>
      <c r="AS9" s="1117">
        <f t="shared" si="11"/>
        <v>15</v>
      </c>
      <c r="AT9" s="1114">
        <v>15</v>
      </c>
      <c r="AU9" s="1114"/>
      <c r="AV9" s="1109">
        <f t="shared" si="12"/>
        <v>0</v>
      </c>
      <c r="AW9" s="1114"/>
      <c r="AX9" s="1114"/>
      <c r="AY9" s="1117">
        <f t="shared" si="13"/>
        <v>0</v>
      </c>
      <c r="AZ9" s="1114"/>
      <c r="BA9" s="1114"/>
      <c r="BB9" s="1117">
        <f t="shared" si="14"/>
        <v>0</v>
      </c>
      <c r="BC9" s="1114"/>
      <c r="BD9" s="1114"/>
      <c r="BE9" s="1117">
        <f t="shared" si="15"/>
        <v>0</v>
      </c>
      <c r="BF9" s="1114"/>
      <c r="BG9" s="1114"/>
      <c r="BH9" s="1117">
        <f t="shared" si="16"/>
        <v>0</v>
      </c>
      <c r="BI9" s="1114"/>
      <c r="BJ9" s="1114"/>
      <c r="BK9" s="1117">
        <f t="shared" si="17"/>
        <v>0</v>
      </c>
      <c r="BL9" s="1114"/>
      <c r="BM9" s="1114"/>
      <c r="BN9" s="1117">
        <f t="shared" si="18"/>
        <v>0</v>
      </c>
      <c r="BO9" s="1114"/>
      <c r="BP9" s="1114"/>
      <c r="BQ9" s="1117">
        <f t="shared" si="19"/>
        <v>0</v>
      </c>
      <c r="BR9" s="1114"/>
      <c r="BS9" s="1114"/>
      <c r="BT9" s="1117">
        <f t="shared" si="20"/>
        <v>0</v>
      </c>
      <c r="BU9" s="1114">
        <v>0</v>
      </c>
      <c r="BV9" s="1114">
        <v>0</v>
      </c>
      <c r="BW9" s="1117">
        <f t="shared" si="21"/>
        <v>0</v>
      </c>
      <c r="BX9" s="1114"/>
      <c r="BY9" s="1114"/>
      <c r="BZ9" s="1117">
        <f t="shared" si="22"/>
        <v>0</v>
      </c>
      <c r="CA9" s="1114"/>
      <c r="CB9" s="1114"/>
      <c r="CC9" s="1117">
        <f t="shared" si="23"/>
        <v>0</v>
      </c>
      <c r="CD9" s="1114" t="s">
        <v>76</v>
      </c>
      <c r="CE9" s="1114"/>
      <c r="CF9" s="1117">
        <f t="shared" si="24"/>
        <v>0</v>
      </c>
      <c r="CG9" s="1114"/>
      <c r="CH9" s="1114"/>
      <c r="CI9" s="1117">
        <f t="shared" si="25"/>
        <v>0</v>
      </c>
      <c r="CJ9" s="1114"/>
      <c r="CK9" s="1114"/>
      <c r="CL9" s="1240"/>
      <c r="CM9" s="1240"/>
      <c r="CN9" s="1240"/>
      <c r="CO9" s="1240"/>
      <c r="CP9" s="1240"/>
      <c r="CQ9" s="1240"/>
      <c r="CR9" s="1240"/>
      <c r="CS9" s="1240"/>
      <c r="CT9" s="1240"/>
      <c r="CU9" s="1240"/>
      <c r="CV9" s="1240"/>
      <c r="CW9" s="1240"/>
      <c r="CX9" s="1240"/>
      <c r="CY9" s="1240"/>
      <c r="CZ9" s="1240"/>
      <c r="DA9" s="1240"/>
      <c r="DB9" s="1240"/>
      <c r="DC9" s="1240"/>
      <c r="DD9" s="1240"/>
      <c r="DE9" s="1240"/>
      <c r="DF9" s="1240"/>
      <c r="DG9" s="1240"/>
      <c r="DH9" s="1240"/>
      <c r="DI9" s="1240"/>
      <c r="DJ9" s="1240"/>
      <c r="DK9" s="1240"/>
      <c r="DL9" s="1240"/>
      <c r="DM9" s="1240"/>
      <c r="DN9" s="1240"/>
      <c r="DO9" s="1240"/>
      <c r="DP9" s="1240"/>
      <c r="DQ9" s="1240"/>
      <c r="DR9" s="1240"/>
      <c r="DS9" s="1240"/>
      <c r="DT9" s="1240"/>
      <c r="DU9" s="1240"/>
      <c r="DV9" s="1240"/>
      <c r="DW9" s="1240"/>
      <c r="DX9" s="1240"/>
      <c r="DY9" s="1240"/>
      <c r="DZ9" s="1240"/>
      <c r="EA9" s="1240"/>
      <c r="EB9" s="1240"/>
      <c r="EC9" s="1240"/>
      <c r="ED9" s="1240"/>
      <c r="EE9" s="1240"/>
      <c r="EF9" s="1240"/>
      <c r="EG9" s="1240"/>
      <c r="EH9" s="1240"/>
      <c r="EI9" s="1240"/>
      <c r="EJ9" s="1240"/>
      <c r="EK9" s="1240"/>
      <c r="EL9" s="1240"/>
      <c r="EM9" s="1240"/>
      <c r="EN9" s="1240"/>
      <c r="EO9" s="1240"/>
      <c r="EP9" s="1240"/>
      <c r="EQ9" s="1240"/>
      <c r="ER9" s="1240"/>
      <c r="ES9" s="1240"/>
      <c r="ET9" s="1240"/>
      <c r="EU9" s="1240"/>
      <c r="EV9" s="1240"/>
      <c r="EW9" s="1240"/>
      <c r="EX9" s="1240"/>
      <c r="EY9" s="1240"/>
      <c r="EZ9" s="1240"/>
      <c r="FA9" s="1240"/>
      <c r="FB9" s="1240"/>
      <c r="FC9" s="1240"/>
      <c r="FD9" s="1240"/>
      <c r="FE9" s="1240"/>
      <c r="FF9" s="1240"/>
    </row>
    <row r="10" spans="1:162" s="1084" customFormat="1" ht="27" customHeight="1" x14ac:dyDescent="0.25">
      <c r="A10" s="1097"/>
      <c r="B10" s="1109" t="s">
        <v>362</v>
      </c>
      <c r="C10" s="1120">
        <v>0.01</v>
      </c>
      <c r="D10" s="1111" t="s">
        <v>596</v>
      </c>
      <c r="E10" s="1112">
        <v>40732</v>
      </c>
      <c r="F10" s="1113">
        <v>40732</v>
      </c>
      <c r="G10" s="1121"/>
      <c r="H10" s="1114">
        <v>40732</v>
      </c>
      <c r="I10" s="1115">
        <v>0</v>
      </c>
      <c r="J10" s="1122"/>
      <c r="K10" s="1116"/>
      <c r="L10" s="1109">
        <f t="shared" si="1"/>
        <v>0</v>
      </c>
      <c r="M10" s="1123"/>
      <c r="N10" s="1114"/>
      <c r="O10" s="1117">
        <f t="shared" si="2"/>
        <v>0</v>
      </c>
      <c r="P10" s="1124"/>
      <c r="Q10" s="1114">
        <v>0</v>
      </c>
      <c r="R10" s="1117">
        <f t="shared" si="3"/>
        <v>0</v>
      </c>
      <c r="S10" s="1124"/>
      <c r="T10" s="1114"/>
      <c r="U10" s="1117">
        <f t="shared" si="4"/>
        <v>0</v>
      </c>
      <c r="V10" s="1124"/>
      <c r="W10" s="1114"/>
      <c r="X10" s="1117">
        <f t="shared" si="5"/>
        <v>0</v>
      </c>
      <c r="Y10" s="1124"/>
      <c r="Z10" s="1114"/>
      <c r="AA10" s="1117">
        <f t="shared" si="6"/>
        <v>0</v>
      </c>
      <c r="AB10" s="1124"/>
      <c r="AC10" s="1114"/>
      <c r="AD10" s="1109">
        <f t="shared" si="7"/>
        <v>0</v>
      </c>
      <c r="AE10" s="1123"/>
      <c r="AF10" s="1114"/>
      <c r="AG10" s="1109">
        <f t="shared" si="8"/>
        <v>0</v>
      </c>
      <c r="AH10" s="1123"/>
      <c r="AI10" s="1114"/>
      <c r="AJ10" s="1117">
        <f t="shared" si="9"/>
        <v>0</v>
      </c>
      <c r="AK10" s="1124"/>
      <c r="AL10" s="1114"/>
      <c r="AM10" s="1109">
        <f t="shared" si="10"/>
        <v>0</v>
      </c>
      <c r="AN10" s="1123"/>
      <c r="AO10" s="1114"/>
      <c r="AP10" s="1109"/>
      <c r="AQ10" s="1123"/>
      <c r="AR10" s="1114"/>
      <c r="AS10" s="1117">
        <f t="shared" si="11"/>
        <v>0</v>
      </c>
      <c r="AT10" s="1124"/>
      <c r="AU10" s="1114"/>
      <c r="AV10" s="1109">
        <f t="shared" si="12"/>
        <v>0</v>
      </c>
      <c r="AW10" s="1123"/>
      <c r="AX10" s="1114"/>
      <c r="AY10" s="1117">
        <f t="shared" si="13"/>
        <v>0</v>
      </c>
      <c r="AZ10" s="1124"/>
      <c r="BA10" s="1114"/>
      <c r="BB10" s="1117">
        <f t="shared" si="14"/>
        <v>0</v>
      </c>
      <c r="BC10" s="1124"/>
      <c r="BD10" s="1114"/>
      <c r="BE10" s="1117">
        <f t="shared" si="15"/>
        <v>0</v>
      </c>
      <c r="BF10" s="1124"/>
      <c r="BG10" s="1114"/>
      <c r="BH10" s="1117">
        <f t="shared" si="16"/>
        <v>0</v>
      </c>
      <c r="BI10" s="1124"/>
      <c r="BJ10" s="1114"/>
      <c r="BK10" s="1117">
        <f t="shared" si="17"/>
        <v>0</v>
      </c>
      <c r="BL10" s="1124"/>
      <c r="BM10" s="1114"/>
      <c r="BN10" s="1117">
        <f t="shared" si="18"/>
        <v>0</v>
      </c>
      <c r="BO10" s="1124"/>
      <c r="BP10" s="1114"/>
      <c r="BQ10" s="1117">
        <f t="shared" si="19"/>
        <v>0</v>
      </c>
      <c r="BR10" s="1124"/>
      <c r="BS10" s="1114"/>
      <c r="BT10" s="1117">
        <f t="shared" si="20"/>
        <v>0</v>
      </c>
      <c r="BU10" s="1124"/>
      <c r="BV10" s="1114">
        <v>0</v>
      </c>
      <c r="BW10" s="1117">
        <f t="shared" si="21"/>
        <v>0</v>
      </c>
      <c r="BX10" s="1124"/>
      <c r="BY10" s="1114"/>
      <c r="BZ10" s="1117">
        <f t="shared" si="22"/>
        <v>0</v>
      </c>
      <c r="CA10" s="1124"/>
      <c r="CB10" s="1114"/>
      <c r="CC10" s="1117">
        <f t="shared" si="23"/>
        <v>0</v>
      </c>
      <c r="CD10" s="1124"/>
      <c r="CE10" s="1114"/>
      <c r="CF10" s="1117">
        <f t="shared" si="24"/>
        <v>0</v>
      </c>
      <c r="CG10" s="1124"/>
      <c r="CH10" s="1114"/>
      <c r="CI10" s="1117">
        <f t="shared" si="25"/>
        <v>0</v>
      </c>
      <c r="CJ10" s="1124"/>
      <c r="CK10" s="1114"/>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1240"/>
      <c r="DG10" s="1240"/>
      <c r="DH10" s="1240"/>
      <c r="DI10" s="1240"/>
      <c r="DJ10" s="1240"/>
      <c r="DK10" s="1240"/>
      <c r="DL10" s="1240"/>
      <c r="DM10" s="1240"/>
      <c r="DN10" s="1240"/>
      <c r="DO10" s="1240"/>
      <c r="DP10" s="1240"/>
      <c r="DQ10" s="1240"/>
      <c r="DR10" s="1240"/>
      <c r="DS10" s="1240"/>
      <c r="DT10" s="1240"/>
      <c r="DU10" s="1240"/>
      <c r="DV10" s="1240"/>
      <c r="DW10" s="1240"/>
      <c r="DX10" s="1240"/>
      <c r="DY10" s="1240"/>
      <c r="DZ10" s="1240"/>
      <c r="EA10" s="1240"/>
      <c r="EB10" s="1240"/>
      <c r="EC10" s="1240"/>
      <c r="ED10" s="1240"/>
      <c r="EE10" s="1240"/>
      <c r="EF10" s="1240"/>
      <c r="EG10" s="1240"/>
      <c r="EH10" s="1240"/>
      <c r="EI10" s="1240"/>
      <c r="EJ10" s="1240"/>
      <c r="EK10" s="1240"/>
      <c r="EL10" s="1240"/>
      <c r="EM10" s="1240"/>
      <c r="EN10" s="1240"/>
      <c r="EO10" s="1240"/>
      <c r="EP10" s="1240"/>
      <c r="EQ10" s="1240"/>
      <c r="ER10" s="1240"/>
      <c r="ES10" s="1240"/>
      <c r="ET10" s="1240"/>
      <c r="EU10" s="1240"/>
      <c r="EV10" s="1240"/>
      <c r="EW10" s="1240"/>
      <c r="EX10" s="1240"/>
      <c r="EY10" s="1240"/>
      <c r="EZ10" s="1240"/>
      <c r="FA10" s="1240"/>
      <c r="FB10" s="1240"/>
      <c r="FC10" s="1240"/>
      <c r="FD10" s="1240"/>
      <c r="FE10" s="1240"/>
      <c r="FF10" s="1240"/>
    </row>
    <row r="11" spans="1:162" s="1084" customFormat="1" ht="27" customHeight="1" x14ac:dyDescent="0.25">
      <c r="A11" s="1097"/>
      <c r="B11" s="1109" t="s">
        <v>362</v>
      </c>
      <c r="C11" s="1118">
        <v>1.0999999999999999E-2</v>
      </c>
      <c r="D11" s="1111" t="s">
        <v>597</v>
      </c>
      <c r="E11" s="1112">
        <v>103024</v>
      </c>
      <c r="F11" s="1113">
        <v>9598</v>
      </c>
      <c r="G11" s="1114">
        <v>317</v>
      </c>
      <c r="H11" s="1114">
        <v>9281</v>
      </c>
      <c r="I11" s="1115">
        <v>93426</v>
      </c>
      <c r="J11" s="1116">
        <v>92917</v>
      </c>
      <c r="K11" s="1116">
        <v>509</v>
      </c>
      <c r="L11" s="1109">
        <f t="shared" si="1"/>
        <v>0</v>
      </c>
      <c r="M11" s="1114"/>
      <c r="N11" s="1114"/>
      <c r="O11" s="1117">
        <f t="shared" si="2"/>
        <v>0</v>
      </c>
      <c r="P11" s="1114">
        <v>0</v>
      </c>
      <c r="Q11" s="1114">
        <v>0</v>
      </c>
      <c r="R11" s="1117">
        <f t="shared" si="3"/>
        <v>0</v>
      </c>
      <c r="S11" s="1114"/>
      <c r="T11" s="1114"/>
      <c r="U11" s="1117">
        <f t="shared" si="4"/>
        <v>0</v>
      </c>
      <c r="V11" s="1114"/>
      <c r="W11" s="1114"/>
      <c r="X11" s="1117">
        <f t="shared" si="5"/>
        <v>0</v>
      </c>
      <c r="Y11" s="1114"/>
      <c r="Z11" s="1114"/>
      <c r="AA11" s="1117">
        <f t="shared" si="6"/>
        <v>0</v>
      </c>
      <c r="AB11" s="1114"/>
      <c r="AC11" s="1114"/>
      <c r="AD11" s="1109">
        <f t="shared" si="7"/>
        <v>0</v>
      </c>
      <c r="AE11" s="1114"/>
      <c r="AF11" s="1114"/>
      <c r="AG11" s="1109">
        <f t="shared" si="8"/>
        <v>0</v>
      </c>
      <c r="AH11" s="1114"/>
      <c r="AI11" s="1114"/>
      <c r="AJ11" s="1117">
        <f t="shared" si="9"/>
        <v>0</v>
      </c>
      <c r="AK11" s="1114"/>
      <c r="AL11" s="1114"/>
      <c r="AM11" s="1109">
        <f t="shared" si="10"/>
        <v>0</v>
      </c>
      <c r="AN11" s="1114"/>
      <c r="AO11" s="1114"/>
      <c r="AP11" s="1109"/>
      <c r="AQ11" s="1114"/>
      <c r="AR11" s="1114"/>
      <c r="AS11" s="1117">
        <f t="shared" si="11"/>
        <v>0</v>
      </c>
      <c r="AT11" s="1114"/>
      <c r="AU11" s="1114"/>
      <c r="AV11" s="1109">
        <f t="shared" si="12"/>
        <v>0</v>
      </c>
      <c r="AW11" s="1114"/>
      <c r="AX11" s="1114"/>
      <c r="AY11" s="1117">
        <f t="shared" si="13"/>
        <v>0</v>
      </c>
      <c r="AZ11" s="1114"/>
      <c r="BA11" s="1114"/>
      <c r="BB11" s="1117">
        <f t="shared" si="14"/>
        <v>0</v>
      </c>
      <c r="BC11" s="1114"/>
      <c r="BD11" s="1114"/>
      <c r="BE11" s="1117">
        <f t="shared" si="15"/>
        <v>0</v>
      </c>
      <c r="BF11" s="1114"/>
      <c r="BG11" s="1114"/>
      <c r="BH11" s="1117">
        <f t="shared" si="16"/>
        <v>0</v>
      </c>
      <c r="BI11" s="1114"/>
      <c r="BJ11" s="1114"/>
      <c r="BK11" s="1117">
        <f t="shared" si="17"/>
        <v>0</v>
      </c>
      <c r="BL11" s="1114"/>
      <c r="BM11" s="1114"/>
      <c r="BN11" s="1117">
        <f t="shared" si="18"/>
        <v>0</v>
      </c>
      <c r="BO11" s="1114"/>
      <c r="BP11" s="1114"/>
      <c r="BQ11" s="1117">
        <f t="shared" si="19"/>
        <v>0</v>
      </c>
      <c r="BR11" s="1114"/>
      <c r="BS11" s="1114"/>
      <c r="BT11" s="1117">
        <f t="shared" si="20"/>
        <v>0</v>
      </c>
      <c r="BU11" s="1114">
        <v>0</v>
      </c>
      <c r="BV11" s="1114">
        <v>0</v>
      </c>
      <c r="BW11" s="1117">
        <f t="shared" si="21"/>
        <v>0</v>
      </c>
      <c r="BX11" s="1114"/>
      <c r="BY11" s="1114"/>
      <c r="BZ11" s="1117">
        <f t="shared" si="22"/>
        <v>0</v>
      </c>
      <c r="CA11" s="1114"/>
      <c r="CB11" s="1114"/>
      <c r="CC11" s="1117">
        <f t="shared" si="23"/>
        <v>0</v>
      </c>
      <c r="CD11" s="1114"/>
      <c r="CE11" s="1114"/>
      <c r="CF11" s="1117">
        <f t="shared" si="24"/>
        <v>0</v>
      </c>
      <c r="CG11" s="1114"/>
      <c r="CH11" s="1114"/>
      <c r="CI11" s="1117">
        <f t="shared" si="25"/>
        <v>0</v>
      </c>
      <c r="CJ11" s="1114"/>
      <c r="CK11" s="1114"/>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1240"/>
      <c r="DG11" s="1240"/>
      <c r="DH11" s="1240"/>
      <c r="DI11" s="1240"/>
      <c r="DJ11" s="1240"/>
      <c r="DK11" s="1240"/>
      <c r="DL11" s="1240"/>
      <c r="DM11" s="1240"/>
      <c r="DN11" s="1240"/>
      <c r="DO11" s="1240"/>
      <c r="DP11" s="1240"/>
      <c r="DQ11" s="1240"/>
      <c r="DR11" s="1240"/>
      <c r="DS11" s="1240"/>
      <c r="DT11" s="1240"/>
      <c r="DU11" s="1240"/>
      <c r="DV11" s="1240"/>
      <c r="DW11" s="1240"/>
      <c r="DX11" s="1240"/>
      <c r="DY11" s="1240"/>
      <c r="DZ11" s="1240"/>
      <c r="EA11" s="1240"/>
      <c r="EB11" s="1240"/>
      <c r="EC11" s="1240"/>
      <c r="ED11" s="1240"/>
      <c r="EE11" s="1240"/>
      <c r="EF11" s="1240"/>
      <c r="EG11" s="1240"/>
      <c r="EH11" s="1240"/>
      <c r="EI11" s="1240"/>
      <c r="EJ11" s="1240"/>
      <c r="EK11" s="1240"/>
      <c r="EL11" s="1240"/>
      <c r="EM11" s="1240"/>
      <c r="EN11" s="1240"/>
      <c r="EO11" s="1240"/>
      <c r="EP11" s="1240"/>
      <c r="EQ11" s="1240"/>
      <c r="ER11" s="1240"/>
      <c r="ES11" s="1240"/>
      <c r="ET11" s="1240"/>
      <c r="EU11" s="1240"/>
      <c r="EV11" s="1240"/>
      <c r="EW11" s="1240"/>
      <c r="EX11" s="1240"/>
      <c r="EY11" s="1240"/>
      <c r="EZ11" s="1240"/>
      <c r="FA11" s="1240"/>
      <c r="FB11" s="1240"/>
      <c r="FC11" s="1240"/>
      <c r="FD11" s="1240"/>
      <c r="FE11" s="1240"/>
      <c r="FF11" s="1240"/>
    </row>
    <row r="12" spans="1:162" s="1084" customFormat="1" ht="31.5" customHeight="1" thickBot="1" x14ac:dyDescent="0.3">
      <c r="A12" s="1125"/>
      <c r="B12" s="1126" t="s">
        <v>362</v>
      </c>
      <c r="C12" s="1127" t="s">
        <v>598</v>
      </c>
      <c r="D12" s="1128" t="s">
        <v>599</v>
      </c>
      <c r="E12" s="1129">
        <v>2484</v>
      </c>
      <c r="F12" s="1130">
        <v>3</v>
      </c>
      <c r="G12" s="1131">
        <v>0</v>
      </c>
      <c r="H12" s="1131">
        <v>3</v>
      </c>
      <c r="I12" s="1132">
        <v>958</v>
      </c>
      <c r="J12" s="1133">
        <v>0</v>
      </c>
      <c r="K12" s="1133">
        <v>958</v>
      </c>
      <c r="L12" s="1126">
        <f>SUM(M12:N12)</f>
        <v>455</v>
      </c>
      <c r="M12" s="1131"/>
      <c r="N12" s="1131">
        <v>455</v>
      </c>
      <c r="O12" s="1134">
        <f>SUM(P12:Q12)</f>
        <v>1061</v>
      </c>
      <c r="P12" s="1131"/>
      <c r="Q12" s="1131">
        <v>1061</v>
      </c>
      <c r="R12" s="1134">
        <f>SUM(S12:T12)</f>
        <v>0</v>
      </c>
      <c r="S12" s="1131"/>
      <c r="T12" s="1131"/>
      <c r="U12" s="1134">
        <f>SUM(V12:W12)</f>
        <v>2</v>
      </c>
      <c r="V12" s="1131"/>
      <c r="W12" s="1131">
        <v>2</v>
      </c>
      <c r="X12" s="1134">
        <f>SUM(Y12:Z12)</f>
        <v>0</v>
      </c>
      <c r="Y12" s="1131"/>
      <c r="Z12" s="1131"/>
      <c r="AA12" s="1134">
        <f>SUM(AB12:AC12)</f>
        <v>0</v>
      </c>
      <c r="AB12" s="1131"/>
      <c r="AC12" s="1131"/>
      <c r="AD12" s="1126">
        <f>SUM(AE12:AF12)</f>
        <v>0</v>
      </c>
      <c r="AE12" s="1131"/>
      <c r="AF12" s="1131"/>
      <c r="AG12" s="1126">
        <f>SUM(AH12:AI12)</f>
        <v>5</v>
      </c>
      <c r="AH12" s="1131"/>
      <c r="AI12" s="1131">
        <v>5</v>
      </c>
      <c r="AJ12" s="1134">
        <f>SUM(AK12:AL12)</f>
        <v>0</v>
      </c>
      <c r="AK12" s="1131"/>
      <c r="AL12" s="1131"/>
      <c r="AM12" s="1126">
        <f>SUM(AN12:AO12)</f>
        <v>0</v>
      </c>
      <c r="AN12" s="1131"/>
      <c r="AO12" s="1131"/>
      <c r="AP12" s="1126"/>
      <c r="AQ12" s="1131"/>
      <c r="AR12" s="1131"/>
      <c r="AS12" s="1134">
        <f>SUM(AT12:AU12)</f>
        <v>0</v>
      </c>
      <c r="AT12" s="1131"/>
      <c r="AU12" s="1131"/>
      <c r="AV12" s="1126">
        <f>SUM(AW12:AX12)</f>
        <v>0</v>
      </c>
      <c r="AW12" s="1131"/>
      <c r="AX12" s="1131"/>
      <c r="AY12" s="1134">
        <f>SUM(AZ12:BA12)</f>
        <v>0</v>
      </c>
      <c r="AZ12" s="1131"/>
      <c r="BA12" s="1131"/>
      <c r="BB12" s="1134">
        <f>SUM(BC12:BD12)</f>
        <v>0</v>
      </c>
      <c r="BC12" s="1131"/>
      <c r="BD12" s="1131"/>
      <c r="BE12" s="1134">
        <f>SUM(BF12:BG12)</f>
        <v>0</v>
      </c>
      <c r="BF12" s="1131"/>
      <c r="BG12" s="1131"/>
      <c r="BH12" s="1134">
        <f>SUM(BI12:BJ12)</f>
        <v>0</v>
      </c>
      <c r="BI12" s="1131"/>
      <c r="BJ12" s="1131"/>
      <c r="BK12" s="1134">
        <f>SUM(BL12:BM12)</f>
        <v>0</v>
      </c>
      <c r="BL12" s="1131"/>
      <c r="BM12" s="1131"/>
      <c r="BN12" s="1134">
        <f>SUM(BO12:BP12)</f>
        <v>0</v>
      </c>
      <c r="BO12" s="1131"/>
      <c r="BP12" s="1131"/>
      <c r="BQ12" s="1134">
        <f>SUM(BR12:BS12)</f>
        <v>0</v>
      </c>
      <c r="BR12" s="1131"/>
      <c r="BS12" s="1131"/>
      <c r="BT12" s="1134">
        <f>SUM(BU12:BV12)</f>
        <v>0</v>
      </c>
      <c r="BU12" s="1131">
        <v>0</v>
      </c>
      <c r="BV12" s="1131">
        <v>0</v>
      </c>
      <c r="BW12" s="1134">
        <f>SUM(BX12:BY12)</f>
        <v>0</v>
      </c>
      <c r="BX12" s="1131"/>
      <c r="BY12" s="1131"/>
      <c r="BZ12" s="1134">
        <f>SUM(CA12:CB12)</f>
        <v>0</v>
      </c>
      <c r="CA12" s="1131"/>
      <c r="CB12" s="1131"/>
      <c r="CC12" s="1134">
        <f t="shared" si="0"/>
        <v>0</v>
      </c>
      <c r="CD12" s="1131"/>
      <c r="CE12" s="1131"/>
      <c r="CF12" s="1134">
        <f>SUM(CG12:CH12)</f>
        <v>0</v>
      </c>
      <c r="CG12" s="1131"/>
      <c r="CH12" s="1131"/>
      <c r="CI12" s="1134">
        <f>SUM(CJ12:CK12)</f>
        <v>0</v>
      </c>
      <c r="CJ12" s="1131"/>
      <c r="CK12" s="1131"/>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1240"/>
      <c r="DG12" s="1240"/>
      <c r="DH12" s="1240"/>
      <c r="DI12" s="1240"/>
      <c r="DJ12" s="1240"/>
      <c r="DK12" s="1240"/>
      <c r="DL12" s="1240"/>
      <c r="DM12" s="1240"/>
      <c r="DN12" s="1240"/>
      <c r="DO12" s="1240"/>
      <c r="DP12" s="1240"/>
      <c r="DQ12" s="1240"/>
      <c r="DR12" s="1240"/>
      <c r="DS12" s="1240"/>
      <c r="DT12" s="1240"/>
      <c r="DU12" s="1240"/>
      <c r="DV12" s="1240"/>
      <c r="DW12" s="1240"/>
      <c r="DX12" s="1240"/>
      <c r="DY12" s="1240"/>
      <c r="DZ12" s="1240"/>
      <c r="EA12" s="1240"/>
      <c r="EB12" s="1240"/>
      <c r="EC12" s="1240"/>
      <c r="ED12" s="1240"/>
      <c r="EE12" s="1240"/>
      <c r="EF12" s="1240"/>
      <c r="EG12" s="1240"/>
      <c r="EH12" s="1240"/>
      <c r="EI12" s="1240"/>
      <c r="EJ12" s="1240"/>
      <c r="EK12" s="1240"/>
      <c r="EL12" s="1240"/>
      <c r="EM12" s="1240"/>
      <c r="EN12" s="1240"/>
      <c r="EO12" s="1240"/>
      <c r="EP12" s="1240"/>
      <c r="EQ12" s="1240"/>
      <c r="ER12" s="1240"/>
      <c r="ES12" s="1240"/>
      <c r="ET12" s="1240"/>
      <c r="EU12" s="1240"/>
      <c r="EV12" s="1240"/>
      <c r="EW12" s="1240"/>
      <c r="EX12" s="1240"/>
      <c r="EY12" s="1240"/>
      <c r="EZ12" s="1240"/>
      <c r="FA12" s="1240"/>
      <c r="FB12" s="1240"/>
      <c r="FC12" s="1240"/>
      <c r="FD12" s="1240"/>
      <c r="FE12" s="1240"/>
      <c r="FF12" s="1240"/>
    </row>
    <row r="13" spans="1:162" s="1084" customFormat="1" ht="32.25" customHeight="1" x14ac:dyDescent="0.25">
      <c r="A13" s="1135" t="s">
        <v>600</v>
      </c>
      <c r="B13" s="1136" t="s">
        <v>362</v>
      </c>
      <c r="C13" s="1137" t="s">
        <v>601</v>
      </c>
      <c r="D13" s="1138" t="s">
        <v>602</v>
      </c>
      <c r="E13" s="1139">
        <v>1120225</v>
      </c>
      <c r="F13" s="1140">
        <v>714067</v>
      </c>
      <c r="G13" s="1141"/>
      <c r="H13" s="1142"/>
      <c r="I13" s="1143">
        <v>308172</v>
      </c>
      <c r="J13" s="1144" t="s">
        <v>1079</v>
      </c>
      <c r="K13" s="1145"/>
      <c r="L13" s="1146">
        <f>SUM(L14:L19)</f>
        <v>455</v>
      </c>
      <c r="M13" s="1147" t="str">
        <f>IF(L13=L6+L7+L8+L9+L10+L11+L12,"GOOD"," FALSE. Sumatoria de las suscripciones por velocidad no es igual al total introducido por tecnología. Revise sus datos.")</f>
        <v>GOOD</v>
      </c>
      <c r="N13" s="1148"/>
      <c r="O13" s="1149">
        <f>SUM(O14:O19)</f>
        <v>47989</v>
      </c>
      <c r="P13" s="1147" t="str">
        <f>IF(O13=O6+O7+O8+O9+O10+O11+O12,"GOOD"," FALSE. Sumatoria de las suscripciones por velocidad no es igual al total introducido por tecnología. Revise sus datos.")</f>
        <v>GOOD</v>
      </c>
      <c r="Q13" s="1148"/>
      <c r="R13" s="1149">
        <f>SUM(R14:R19)</f>
        <v>6625</v>
      </c>
      <c r="S13" s="1147" t="str">
        <f>IF(R13=R6+R7+R8+R9+R10+R11+R12,"GOOD"," FALSE. Sumatoria de las suscripciones por velocidad no es igual al total introducido por tecnología. Revise sus datos.")</f>
        <v>GOOD</v>
      </c>
      <c r="T13" s="1148"/>
      <c r="U13" s="1149">
        <f>SUM(U14:U19)</f>
        <v>170</v>
      </c>
      <c r="V13" s="1147" t="str">
        <f>IF(U13=U6+U7+U8+U9+U10+U11+U12,"GOOD"," FALSE. Sumatoria de las suscripciones por velocidad no es igual al total introducido por tecnología. Revise sus datos.")</f>
        <v>GOOD</v>
      </c>
      <c r="W13" s="1148"/>
      <c r="X13" s="1149">
        <f>SUM(X14:X19)</f>
        <v>1684</v>
      </c>
      <c r="Y13" s="1147" t="str">
        <f>IF(X13=X6+X7+X8+X9+X10+X11+X12,"GOOD"," FALSE. Sumatoria de las suscripciones por velocidad no es igual al total introducido por tecnología. Revise sus datos.")</f>
        <v>GOOD</v>
      </c>
      <c r="Z13" s="1148"/>
      <c r="AA13" s="1149">
        <f>SUM(AA14:AA19)</f>
        <v>5592</v>
      </c>
      <c r="AB13" s="1147" t="str">
        <f>IF(AA13=AA6+AA7+AA8+AA9+AA10+AA11+AA12,"GOOD"," FALSE. Sumatoria de las suscripciones por velocidad no es igual al total introducido por tecnología. Revise sus datos.")</f>
        <v>GOOD</v>
      </c>
      <c r="AC13" s="1148"/>
      <c r="AD13" s="1146">
        <f>SUM(AD14:AD19)</f>
        <v>858</v>
      </c>
      <c r="AE13" s="1147" t="str">
        <f>IF(AD13=AD6+AD7+AD8+AD9+AD10+AD11+AD12,"GOOD"," FALSE. Sumatoria de las suscripciones por velocidad no es igual al total introducido por tecnología. Revise sus datos.")</f>
        <v>GOOD</v>
      </c>
      <c r="AF13" s="1148"/>
      <c r="AG13" s="1146">
        <f>SUM(AG14:AG19)</f>
        <v>2778</v>
      </c>
      <c r="AH13" s="1147" t="str">
        <f>IF(AG13=AG6+AG7+AG8+AG9+AG10+AG11+AG12,"GOOD"," FALSE. Sumatoria de las suscripciones por velocidad no es igual al total introducido por tecnología. Revise sus datos.")</f>
        <v>GOOD</v>
      </c>
      <c r="AI13" s="1148"/>
      <c r="AJ13" s="1149">
        <f>SUM(AJ14:AJ19)</f>
        <v>100</v>
      </c>
      <c r="AK13" s="1147" t="str">
        <f>IF(AJ13=AJ6+AJ7+AJ8+AJ9+AJ10+AJ11+AJ12,"GOOD"," FALSE. Sumatoria de las suscripciones por velocidad no es igual al total introducido por tecnología. Revise sus datos.")</f>
        <v>GOOD</v>
      </c>
      <c r="AL13" s="1148"/>
      <c r="AM13" s="1146">
        <f>SUM(AM14:AM19)</f>
        <v>1425</v>
      </c>
      <c r="AN13" s="1147" t="str">
        <f>IF(AM13=AM6+AM7+AM8+AM9+AM10+AM11+AM12,"GOOD"," FALSE. Sumatoria de las suscripciones por velocidad no es igual al total introducido por tecnología. Revise sus datos.")</f>
        <v>GOOD</v>
      </c>
      <c r="AO13" s="1148"/>
      <c r="AP13" s="1146"/>
      <c r="AQ13" s="1147" t="str">
        <f>IF(AP13=AP6+AP7+AP8+AP9+AP10+AP11+AP12,"GOOD"," FALSE. Sumatoria de las suscripciones por velocidad no es igual al total introducido por tecnología. Revise sus datos.")</f>
        <v>GOOD</v>
      </c>
      <c r="AR13" s="1148"/>
      <c r="AS13" s="1149">
        <f>SUM(AS14:AS19)</f>
        <v>15</v>
      </c>
      <c r="AT13" s="1147" t="str">
        <f>IF(AS13=AS6+AS7+AS8+AS9+AS10+AS11+AS12,"GOOD"," FALSE. Sumatoria de las suscripciones por velocidad no es igual al total introducido por tecnología. Revise sus datos.")</f>
        <v>GOOD</v>
      </c>
      <c r="AU13" s="1148"/>
      <c r="AV13" s="1146">
        <f>SUM(AV14:AV19)</f>
        <v>2630</v>
      </c>
      <c r="AW13" s="1147" t="str">
        <f>IF(AV13=AV6+AV7+AV8+AV9+AV10+AV11+AV12,"GOOD"," FALSE. Sumatoria de las suscripciones por velocidad no es igual al total introducido por tecnología. Revise sus datos.")</f>
        <v>GOOD</v>
      </c>
      <c r="AX13" s="1148"/>
      <c r="AY13" s="1149">
        <f>SUM(AY14:AY19)</f>
        <v>7361</v>
      </c>
      <c r="AZ13" s="1147" t="str">
        <f>IF(AY13=AY6+AY7+AY8+AY9+AY10+AY11+AY12,"GOOD"," FALSE. Sumatoria de las suscripciones por velocidad no es igual al total introducido por tecnología. Revise sus datos.")</f>
        <v>GOOD</v>
      </c>
      <c r="BA13" s="1148"/>
      <c r="BB13" s="1149">
        <f>SUM(BB14:BB19)</f>
        <v>368</v>
      </c>
      <c r="BC13" s="1147" t="str">
        <f>IF(BB13=BB6+BB7+BB8+BB9+BB10+BB11+BB12,"GOOD"," FALSE. Sumatoria de las suscripciones por velocidad no es igual al total introducido por tecnología. Revise sus datos.")</f>
        <v>GOOD</v>
      </c>
      <c r="BD13" s="1148"/>
      <c r="BE13" s="1149">
        <f>SUM(BE14:BE19)</f>
        <v>300</v>
      </c>
      <c r="BF13" s="1147" t="str">
        <f>IF(BE13=BE6+BE7+BE8+BE9+BE10+BE11+BE12,"GOOD"," FALSE. Sumatoria de las suscripciones por velocidad no es igual al total introducido por tecnología. Revise sus datos.")</f>
        <v>GOOD</v>
      </c>
      <c r="BG13" s="1148"/>
      <c r="BH13" s="1149">
        <f>SUM(BH14:BH19)</f>
        <v>348</v>
      </c>
      <c r="BI13" s="1147" t="str">
        <f>IF(BH13=BH6+BH7+BH8+BH9+BH10+BH11+BH12,"GOOD"," FALSE. Sumatoria de las suscripciones por velocidad no es igual al total introducido por tecnología. Revise sus datos.")</f>
        <v>GOOD</v>
      </c>
      <c r="BJ13" s="1148"/>
      <c r="BK13" s="1149">
        <f>SUM(BK14:BK19)</f>
        <v>1762</v>
      </c>
      <c r="BL13" s="1147" t="str">
        <f>IF(BK13=BK6+BK7+BK8+BK9+BK10+BK11+BK12,"GOOD"," FALSE. Sumatoria de las suscripciones por velocidad no es igual al total introducido por tecnología. Revise sus datos.")</f>
        <v>GOOD</v>
      </c>
      <c r="BM13" s="1148"/>
      <c r="BN13" s="1149">
        <f>SUM(BN14:BN19)</f>
        <v>4513</v>
      </c>
      <c r="BO13" s="1147" t="str">
        <f>IF(BN13=BN6+BN7+BN8+BN9+BN10+BN11+BN12,"GOOD"," FALSE. Sumatoria de las suscripciones por velocidad no es igual al total introducido por tecnología. Revise sus datos.")</f>
        <v>GOOD</v>
      </c>
      <c r="BP13" s="1148"/>
      <c r="BQ13" s="1149">
        <f>SUM(BQ14:BQ19)</f>
        <v>1010</v>
      </c>
      <c r="BR13" s="1147" t="str">
        <f>IF(BQ13=BQ6+BQ7+BQ8+BQ9+BQ10+BQ11+BQ12,"GOOD"," FALSE. Sumatoria de las suscripciones por velocidad no es igual al total introducido por tecnología. Revise sus datos.")</f>
        <v>GOOD</v>
      </c>
      <c r="BS13" s="1148"/>
      <c r="BT13" s="1149">
        <f>SUM(BT14:BT19)</f>
        <v>2</v>
      </c>
      <c r="BU13" s="1147" t="str">
        <f>IF(BT13=BT6+BT7+BT8+BT9+BT10+BT11+BT12,"GOOD"," FALSE. Sumatoria de las suscripciones por velocidad no es igual al total introducido por tecnología. Revise sus datos.")</f>
        <v>GOOD</v>
      </c>
      <c r="BV13" s="1148"/>
      <c r="BW13" s="1149">
        <f>SUM(BW14:BW19)</f>
        <v>7013</v>
      </c>
      <c r="BX13" s="1147" t="str">
        <f>IF(BW13=BW6+BW7+BW8+BW9+BW10+BW11+BW12,"GOOD"," FALSE. Sumatoria de las suscripciones por velocidad no es igual al total introducido por tecnología. Revise sus datos.")</f>
        <v>GOOD</v>
      </c>
      <c r="BY13" s="1148"/>
      <c r="BZ13" s="1149">
        <f>SUM(BZ14:BZ19)</f>
        <v>346</v>
      </c>
      <c r="CA13" s="1147" t="str">
        <f>IF(BZ13=BZ6+BZ7+BZ8+BZ9+BZ10+BZ11+BZ12,"GOOD"," FALSE. Sumatoria de las suscripciones por velocidad no es igual al total introducido por tecnología. Revise sus datos.")</f>
        <v>GOOD</v>
      </c>
      <c r="CB13" s="1148"/>
      <c r="CC13" s="1149">
        <f>SUM(CC14:CC19)</f>
        <v>3203</v>
      </c>
      <c r="CD13" s="1147" t="str">
        <f>IF(CC13=CC6+CC7+CC8+CC9+CC10+CC11+CC12,"GOOD"," FALSE. Sumatoria de las suscripciones por velocidad no es igual al total introducido por tecnología. Revise sus datos.")</f>
        <v>GOOD</v>
      </c>
      <c r="CE13" s="1148"/>
      <c r="CF13" s="1149">
        <f>SUM(CF14:CF19)</f>
        <v>1</v>
      </c>
      <c r="CG13" s="1147" t="str">
        <f>IF(CF13=CF6+CF7+CF8+CF9+CF10+CF11+CF12,"GOOD"," FALSE. Sumatoria de las suscripciones por velocidad no es igual al total introducido por tecnología. Revise sus datos.")</f>
        <v>GOOD</v>
      </c>
      <c r="CH13" s="1148"/>
      <c r="CI13" s="1149">
        <f>SUM(CI14:CI19)</f>
        <v>1438</v>
      </c>
      <c r="CJ13" s="1147" t="str">
        <f>IF(CI13=CI6+CI7+CI8+CI9+CI10+CI11+CI12,"GOOD"," FALSE. Sumatoria de las suscripciones por velocidad no es igual al total introducido por tecnología. Revise sus datos.")</f>
        <v>GOOD</v>
      </c>
      <c r="CK13" s="1148"/>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1240"/>
      <c r="DG13" s="1240"/>
      <c r="DH13" s="1240"/>
      <c r="DI13" s="1240"/>
      <c r="DJ13" s="1240"/>
      <c r="DK13" s="1240"/>
      <c r="DL13" s="1240"/>
      <c r="DM13" s="1240"/>
      <c r="DN13" s="1240"/>
      <c r="DO13" s="1240"/>
      <c r="DP13" s="1240"/>
      <c r="DQ13" s="1240"/>
      <c r="DR13" s="1240"/>
      <c r="DS13" s="1240"/>
      <c r="DT13" s="1240"/>
      <c r="DU13" s="1240"/>
      <c r="DV13" s="1240"/>
      <c r="DW13" s="1240"/>
      <c r="DX13" s="1240"/>
      <c r="DY13" s="1240"/>
      <c r="DZ13" s="1240"/>
      <c r="EA13" s="1240"/>
      <c r="EB13" s="1240"/>
      <c r="EC13" s="1240"/>
      <c r="ED13" s="1240"/>
      <c r="EE13" s="1240"/>
      <c r="EF13" s="1240"/>
      <c r="EG13" s="1240"/>
      <c r="EH13" s="1240"/>
      <c r="EI13" s="1240"/>
      <c r="EJ13" s="1240"/>
      <c r="EK13" s="1240"/>
      <c r="EL13" s="1240"/>
      <c r="EM13" s="1240"/>
      <c r="EN13" s="1240"/>
      <c r="EO13" s="1240"/>
      <c r="EP13" s="1240"/>
      <c r="EQ13" s="1240"/>
      <c r="ER13" s="1240"/>
      <c r="ES13" s="1240"/>
      <c r="ET13" s="1240"/>
      <c r="EU13" s="1240"/>
      <c r="EV13" s="1240"/>
      <c r="EW13" s="1240"/>
      <c r="EX13" s="1240"/>
      <c r="EY13" s="1240"/>
      <c r="EZ13" s="1240"/>
      <c r="FA13" s="1240"/>
      <c r="FB13" s="1240"/>
      <c r="FC13" s="1240"/>
      <c r="FD13" s="1240"/>
      <c r="FE13" s="1240"/>
      <c r="FF13" s="1240"/>
    </row>
    <row r="14" spans="1:162" s="1084" customFormat="1" ht="26.25" customHeight="1" thickBot="1" x14ac:dyDescent="0.3">
      <c r="A14" s="1150"/>
      <c r="B14" s="1136" t="s">
        <v>362</v>
      </c>
      <c r="C14" s="1137">
        <v>1.2999999999999999E-2</v>
      </c>
      <c r="D14" s="1151" t="s">
        <v>603</v>
      </c>
      <c r="E14" s="1112">
        <v>81833.438685176297</v>
      </c>
      <c r="F14" s="1152">
        <v>57623</v>
      </c>
      <c r="G14" s="1153"/>
      <c r="H14" s="1154"/>
      <c r="I14" s="1155">
        <v>15116.438685176299</v>
      </c>
      <c r="J14" s="1156"/>
      <c r="K14" s="1157"/>
      <c r="L14" s="1158">
        <v>13</v>
      </c>
      <c r="M14" s="1159"/>
      <c r="N14" s="1160"/>
      <c r="O14" s="1158">
        <v>1890</v>
      </c>
      <c r="P14" s="1159"/>
      <c r="Q14" s="1161"/>
      <c r="R14" s="1158">
        <v>1025</v>
      </c>
      <c r="S14" s="1159"/>
      <c r="T14" s="1161"/>
      <c r="U14" s="1158"/>
      <c r="V14" s="1159"/>
      <c r="W14" s="1161"/>
      <c r="X14" s="1158"/>
      <c r="Y14" s="1159"/>
      <c r="Z14" s="1161"/>
      <c r="AA14" s="1158"/>
      <c r="AB14" s="1159"/>
      <c r="AC14" s="1161"/>
      <c r="AD14" s="1158"/>
      <c r="AE14" s="1159"/>
      <c r="AF14" s="1160"/>
      <c r="AG14" s="1158"/>
      <c r="AH14" s="1159"/>
      <c r="AI14" s="1160"/>
      <c r="AJ14" s="1158">
        <v>0</v>
      </c>
      <c r="AK14" s="1159"/>
      <c r="AL14" s="1161"/>
      <c r="AM14" s="1158">
        <v>165</v>
      </c>
      <c r="AN14" s="1159"/>
      <c r="AO14" s="1160"/>
      <c r="AP14" s="1158"/>
      <c r="AQ14" s="1159"/>
      <c r="AR14" s="1160"/>
      <c r="AS14" s="1158"/>
      <c r="AT14" s="1159"/>
      <c r="AU14" s="1161"/>
      <c r="AV14" s="1158"/>
      <c r="AW14" s="1159"/>
      <c r="AX14" s="1160"/>
      <c r="AY14" s="1158">
        <v>1412</v>
      </c>
      <c r="AZ14" s="1159"/>
      <c r="BA14" s="1161"/>
      <c r="BB14" s="1158">
        <v>0</v>
      </c>
      <c r="BC14" s="1159"/>
      <c r="BD14" s="1161"/>
      <c r="BE14" s="1158"/>
      <c r="BF14" s="1159"/>
      <c r="BG14" s="1161"/>
      <c r="BH14" s="1158">
        <v>0</v>
      </c>
      <c r="BI14" s="1159"/>
      <c r="BJ14" s="1161"/>
      <c r="BK14" s="1158">
        <v>484</v>
      </c>
      <c r="BL14" s="1159"/>
      <c r="BM14" s="1161"/>
      <c r="BN14" s="1158">
        <v>3924</v>
      </c>
      <c r="BO14" s="1159"/>
      <c r="BP14" s="1161"/>
      <c r="BQ14" s="1158"/>
      <c r="BR14" s="1159"/>
      <c r="BS14" s="1161"/>
      <c r="BT14" s="1158">
        <v>0</v>
      </c>
      <c r="BU14" s="1159"/>
      <c r="BV14" s="1161"/>
      <c r="BW14" s="1158">
        <v>0</v>
      </c>
      <c r="BX14" s="1159"/>
      <c r="BY14" s="1161"/>
      <c r="BZ14" s="1158"/>
      <c r="CA14" s="1159"/>
      <c r="CB14" s="1161"/>
      <c r="CC14" s="1158"/>
      <c r="CD14" s="1159"/>
      <c r="CE14" s="1161"/>
      <c r="CF14" s="1158"/>
      <c r="CG14" s="1159"/>
      <c r="CH14" s="1161"/>
      <c r="CI14" s="1162">
        <v>181</v>
      </c>
      <c r="CJ14" s="1159"/>
      <c r="CK14" s="1161"/>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1240"/>
      <c r="DG14" s="1240"/>
      <c r="DH14" s="1240"/>
      <c r="DI14" s="1240"/>
      <c r="DJ14" s="1240"/>
      <c r="DK14" s="1240"/>
      <c r="DL14" s="1240"/>
      <c r="DM14" s="1240"/>
      <c r="DN14" s="1240"/>
      <c r="DO14" s="1240"/>
      <c r="DP14" s="1240"/>
      <c r="DQ14" s="1240"/>
      <c r="DR14" s="1240"/>
      <c r="DS14" s="1240"/>
      <c r="DT14" s="1240"/>
      <c r="DU14" s="1240"/>
      <c r="DV14" s="1240"/>
      <c r="DW14" s="1240"/>
      <c r="DX14" s="1240"/>
      <c r="DY14" s="1240"/>
      <c r="DZ14" s="1240"/>
      <c r="EA14" s="1240"/>
      <c r="EB14" s="1240"/>
      <c r="EC14" s="1240"/>
      <c r="ED14" s="1240"/>
      <c r="EE14" s="1240"/>
      <c r="EF14" s="1240"/>
      <c r="EG14" s="1240"/>
      <c r="EH14" s="1240"/>
      <c r="EI14" s="1240"/>
      <c r="EJ14" s="1240"/>
      <c r="EK14" s="1240"/>
      <c r="EL14" s="1240"/>
      <c r="EM14" s="1240"/>
      <c r="EN14" s="1240"/>
      <c r="EO14" s="1240"/>
      <c r="EP14" s="1240"/>
      <c r="EQ14" s="1240"/>
      <c r="ER14" s="1240"/>
      <c r="ES14" s="1240"/>
      <c r="ET14" s="1240"/>
      <c r="EU14" s="1240"/>
      <c r="EV14" s="1240"/>
      <c r="EW14" s="1240"/>
      <c r="EX14" s="1240"/>
      <c r="EY14" s="1240"/>
      <c r="EZ14" s="1240"/>
      <c r="FA14" s="1240"/>
      <c r="FB14" s="1240"/>
      <c r="FC14" s="1240"/>
      <c r="FD14" s="1240"/>
      <c r="FE14" s="1240"/>
      <c r="FF14" s="1240"/>
    </row>
    <row r="15" spans="1:162" s="1084" customFormat="1" ht="27" thickBot="1" x14ac:dyDescent="0.3">
      <c r="A15" s="1150"/>
      <c r="B15" s="1163" t="s">
        <v>362</v>
      </c>
      <c r="C15" s="1137">
        <v>1.4E-2</v>
      </c>
      <c r="D15" s="1151" t="s">
        <v>604</v>
      </c>
      <c r="E15" s="1112">
        <v>216752.84298897639</v>
      </c>
      <c r="F15" s="1164">
        <v>119362</v>
      </c>
      <c r="G15" s="1153"/>
      <c r="H15" s="1154"/>
      <c r="I15" s="1165">
        <v>74507.842988976394</v>
      </c>
      <c r="J15" s="1156"/>
      <c r="K15" s="1157"/>
      <c r="L15" s="1166">
        <v>33</v>
      </c>
      <c r="M15" s="1159"/>
      <c r="N15" s="1160"/>
      <c r="O15" s="1166">
        <v>10236</v>
      </c>
      <c r="P15" s="1159"/>
      <c r="Q15" s="1161"/>
      <c r="R15" s="1166">
        <v>2861</v>
      </c>
      <c r="S15" s="1159"/>
      <c r="T15" s="1161"/>
      <c r="U15" s="1166"/>
      <c r="V15" s="1159"/>
      <c r="W15" s="1161"/>
      <c r="X15" s="1166">
        <v>74</v>
      </c>
      <c r="Y15" s="1159"/>
      <c r="Z15" s="1161"/>
      <c r="AA15" s="1166"/>
      <c r="AB15" s="1159"/>
      <c r="AC15" s="1161"/>
      <c r="AD15" s="1166">
        <v>805</v>
      </c>
      <c r="AE15" s="1159"/>
      <c r="AF15" s="1160"/>
      <c r="AG15" s="1166"/>
      <c r="AH15" s="1159"/>
      <c r="AI15" s="1160"/>
      <c r="AJ15" s="1166">
        <v>3</v>
      </c>
      <c r="AK15" s="1159"/>
      <c r="AL15" s="1161"/>
      <c r="AM15" s="1166">
        <v>1164</v>
      </c>
      <c r="AN15" s="1159"/>
      <c r="AO15" s="1160"/>
      <c r="AP15" s="1166"/>
      <c r="AQ15" s="1159"/>
      <c r="AR15" s="1160"/>
      <c r="AS15" s="1166">
        <v>4</v>
      </c>
      <c r="AT15" s="1159"/>
      <c r="AU15" s="1161"/>
      <c r="AV15" s="1166"/>
      <c r="AW15" s="1159"/>
      <c r="AX15" s="1160"/>
      <c r="AY15" s="1166">
        <v>3005</v>
      </c>
      <c r="AZ15" s="1159"/>
      <c r="BA15" s="1161"/>
      <c r="BB15" s="1166">
        <v>0</v>
      </c>
      <c r="BC15" s="1159"/>
      <c r="BD15" s="1161"/>
      <c r="BE15" s="1166"/>
      <c r="BF15" s="1159"/>
      <c r="BG15" s="1161"/>
      <c r="BH15" s="1166">
        <v>0</v>
      </c>
      <c r="BI15" s="1159"/>
      <c r="BJ15" s="1161"/>
      <c r="BK15" s="1166">
        <f>258+727</f>
        <v>985</v>
      </c>
      <c r="BL15" s="1159"/>
      <c r="BM15" s="1161"/>
      <c r="BN15" s="1166">
        <v>380</v>
      </c>
      <c r="BO15" s="1159"/>
      <c r="BP15" s="1161"/>
      <c r="BQ15" s="1166"/>
      <c r="BR15" s="1159"/>
      <c r="BS15" s="1161"/>
      <c r="BT15" s="1166">
        <v>0</v>
      </c>
      <c r="BU15" s="1159"/>
      <c r="BV15" s="1161"/>
      <c r="BW15" s="1166">
        <v>291</v>
      </c>
      <c r="BX15" s="1159"/>
      <c r="BY15" s="1161"/>
      <c r="BZ15" s="1166"/>
      <c r="CA15" s="1159"/>
      <c r="CB15" s="1161"/>
      <c r="CC15" s="1166">
        <v>2778</v>
      </c>
      <c r="CD15" s="1159"/>
      <c r="CE15" s="1161"/>
      <c r="CF15" s="1166"/>
      <c r="CG15" s="1159"/>
      <c r="CH15" s="1161"/>
      <c r="CI15" s="1162">
        <v>264</v>
      </c>
      <c r="CJ15" s="1159"/>
      <c r="CK15" s="1161"/>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1240"/>
      <c r="DG15" s="1240"/>
      <c r="DH15" s="1240"/>
      <c r="DI15" s="1240"/>
      <c r="DJ15" s="1240"/>
      <c r="DK15" s="1240"/>
      <c r="DL15" s="1240"/>
      <c r="DM15" s="1240"/>
      <c r="DN15" s="1240"/>
      <c r="DO15" s="1240"/>
      <c r="DP15" s="1240"/>
      <c r="DQ15" s="1240"/>
      <c r="DR15" s="1240"/>
      <c r="DS15" s="1240"/>
      <c r="DT15" s="1240"/>
      <c r="DU15" s="1240"/>
      <c r="DV15" s="1240"/>
      <c r="DW15" s="1240"/>
      <c r="DX15" s="1240"/>
      <c r="DY15" s="1240"/>
      <c r="DZ15" s="1240"/>
      <c r="EA15" s="1240"/>
      <c r="EB15" s="1240"/>
      <c r="EC15" s="1240"/>
      <c r="ED15" s="1240"/>
      <c r="EE15" s="1240"/>
      <c r="EF15" s="1240"/>
      <c r="EG15" s="1240"/>
      <c r="EH15" s="1240"/>
      <c r="EI15" s="1240"/>
      <c r="EJ15" s="1240"/>
      <c r="EK15" s="1240"/>
      <c r="EL15" s="1240"/>
      <c r="EM15" s="1240"/>
      <c r="EN15" s="1240"/>
      <c r="EO15" s="1240"/>
      <c r="EP15" s="1240"/>
      <c r="EQ15" s="1240"/>
      <c r="ER15" s="1240"/>
      <c r="ES15" s="1240"/>
      <c r="ET15" s="1240"/>
      <c r="EU15" s="1240"/>
      <c r="EV15" s="1240"/>
      <c r="EW15" s="1240"/>
      <c r="EX15" s="1240"/>
      <c r="EY15" s="1240"/>
      <c r="EZ15" s="1240"/>
      <c r="FA15" s="1240"/>
      <c r="FB15" s="1240"/>
      <c r="FC15" s="1240"/>
      <c r="FD15" s="1240"/>
      <c r="FE15" s="1240"/>
      <c r="FF15" s="1240"/>
    </row>
    <row r="16" spans="1:162" s="1084" customFormat="1" ht="27" thickBot="1" x14ac:dyDescent="0.3">
      <c r="A16" s="1150"/>
      <c r="B16" s="1163" t="s">
        <v>362</v>
      </c>
      <c r="C16" s="1137">
        <v>1.4999999999999999E-2</v>
      </c>
      <c r="D16" s="1151" t="s">
        <v>605</v>
      </c>
      <c r="E16" s="1112">
        <v>383195.0993464549</v>
      </c>
      <c r="F16" s="1164">
        <v>292482</v>
      </c>
      <c r="G16" s="1153"/>
      <c r="H16" s="1154"/>
      <c r="I16" s="1165">
        <v>58743.099346454874</v>
      </c>
      <c r="J16" s="1156"/>
      <c r="K16" s="1157"/>
      <c r="L16" s="1166">
        <v>240</v>
      </c>
      <c r="M16" s="1159"/>
      <c r="N16" s="1160"/>
      <c r="O16" s="1166">
        <v>14678</v>
      </c>
      <c r="P16" s="1159"/>
      <c r="Q16" s="1161"/>
      <c r="R16" s="1166">
        <v>1951</v>
      </c>
      <c r="S16" s="1159"/>
      <c r="T16" s="1161"/>
      <c r="U16" s="1166">
        <v>70</v>
      </c>
      <c r="V16" s="1159"/>
      <c r="W16" s="1161"/>
      <c r="X16" s="1166"/>
      <c r="Y16" s="1159"/>
      <c r="Z16" s="1161"/>
      <c r="AA16" s="1166">
        <v>4320</v>
      </c>
      <c r="AB16" s="1159"/>
      <c r="AC16" s="1161"/>
      <c r="AD16" s="1166">
        <v>40</v>
      </c>
      <c r="AE16" s="1159"/>
      <c r="AF16" s="1160"/>
      <c r="AG16" s="1166">
        <v>933</v>
      </c>
      <c r="AH16" s="1159"/>
      <c r="AI16" s="1160"/>
      <c r="AJ16" s="1166">
        <v>3</v>
      </c>
      <c r="AK16" s="1159"/>
      <c r="AL16" s="1161"/>
      <c r="AM16" s="1166">
        <v>96</v>
      </c>
      <c r="AN16" s="1159"/>
      <c r="AO16" s="1160"/>
      <c r="AP16" s="1166"/>
      <c r="AQ16" s="1159"/>
      <c r="AR16" s="1160"/>
      <c r="AS16" s="1166">
        <v>9</v>
      </c>
      <c r="AT16" s="1159"/>
      <c r="AU16" s="1161"/>
      <c r="AV16" s="1166">
        <v>2040</v>
      </c>
      <c r="AW16" s="1159"/>
      <c r="AX16" s="1160"/>
      <c r="AY16" s="1166">
        <f>2416+40+41+217</f>
        <v>2714</v>
      </c>
      <c r="AZ16" s="1159"/>
      <c r="BA16" s="1161"/>
      <c r="BB16" s="1166">
        <v>356</v>
      </c>
      <c r="BC16" s="1159"/>
      <c r="BD16" s="1161"/>
      <c r="BE16" s="1166">
        <v>300</v>
      </c>
      <c r="BF16" s="1159"/>
      <c r="BG16" s="1161"/>
      <c r="BH16" s="1166">
        <v>328</v>
      </c>
      <c r="BI16" s="1159"/>
      <c r="BJ16" s="1161"/>
      <c r="BK16" s="1166">
        <f>88+142+7+27+16</f>
        <v>280</v>
      </c>
      <c r="BL16" s="1159"/>
      <c r="BM16" s="1161"/>
      <c r="BN16" s="1166">
        <v>86</v>
      </c>
      <c r="BO16" s="1159"/>
      <c r="BP16" s="1161"/>
      <c r="BQ16" s="1166">
        <v>774</v>
      </c>
      <c r="BR16" s="1159"/>
      <c r="BS16" s="1161"/>
      <c r="BT16" s="1166">
        <v>1</v>
      </c>
      <c r="BU16" s="1159"/>
      <c r="BV16" s="1161"/>
      <c r="BW16" s="1166">
        <v>1810</v>
      </c>
      <c r="BX16" s="1159"/>
      <c r="BY16" s="1161"/>
      <c r="BZ16" s="1166"/>
      <c r="CA16" s="1159"/>
      <c r="CB16" s="1161"/>
      <c r="CC16" s="1166"/>
      <c r="CD16" s="1159"/>
      <c r="CE16" s="1161"/>
      <c r="CF16" s="1166"/>
      <c r="CG16" s="1159"/>
      <c r="CH16" s="1161"/>
      <c r="CI16" s="1162">
        <v>941</v>
      </c>
      <c r="CJ16" s="1159"/>
      <c r="CK16" s="1161"/>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1240"/>
      <c r="DG16" s="1240"/>
      <c r="DH16" s="1240"/>
      <c r="DI16" s="1240"/>
      <c r="DJ16" s="1240"/>
      <c r="DK16" s="1240"/>
      <c r="DL16" s="1240"/>
      <c r="DM16" s="1240"/>
      <c r="DN16" s="1240"/>
      <c r="DO16" s="1240"/>
      <c r="DP16" s="1240"/>
      <c r="DQ16" s="1240"/>
      <c r="DR16" s="1240"/>
      <c r="DS16" s="1240"/>
      <c r="DT16" s="1240"/>
      <c r="DU16" s="1240"/>
      <c r="DV16" s="1240"/>
      <c r="DW16" s="1240"/>
      <c r="DX16" s="1240"/>
      <c r="DY16" s="1240"/>
      <c r="DZ16" s="1240"/>
      <c r="EA16" s="1240"/>
      <c r="EB16" s="1240"/>
      <c r="EC16" s="1240"/>
      <c r="ED16" s="1240"/>
      <c r="EE16" s="1240"/>
      <c r="EF16" s="1240"/>
      <c r="EG16" s="1240"/>
      <c r="EH16" s="1240"/>
      <c r="EI16" s="1240"/>
      <c r="EJ16" s="1240"/>
      <c r="EK16" s="1240"/>
      <c r="EL16" s="1240"/>
      <c r="EM16" s="1240"/>
      <c r="EN16" s="1240"/>
      <c r="EO16" s="1240"/>
      <c r="EP16" s="1240"/>
      <c r="EQ16" s="1240"/>
      <c r="ER16" s="1240"/>
      <c r="ES16" s="1240"/>
      <c r="ET16" s="1240"/>
      <c r="EU16" s="1240"/>
      <c r="EV16" s="1240"/>
      <c r="EW16" s="1240"/>
      <c r="EX16" s="1240"/>
      <c r="EY16" s="1240"/>
      <c r="EZ16" s="1240"/>
      <c r="FA16" s="1240"/>
      <c r="FB16" s="1240"/>
      <c r="FC16" s="1240"/>
      <c r="FD16" s="1240"/>
      <c r="FE16" s="1240"/>
      <c r="FF16" s="1240"/>
    </row>
    <row r="17" spans="1:162" s="1084" customFormat="1" ht="26.25" customHeight="1" thickBot="1" x14ac:dyDescent="0.3">
      <c r="A17" s="1150"/>
      <c r="B17" s="1163" t="s">
        <v>362</v>
      </c>
      <c r="C17" s="1137">
        <v>1.6E-2</v>
      </c>
      <c r="D17" s="1151" t="s">
        <v>606</v>
      </c>
      <c r="E17" s="1112">
        <v>247602.94605646105</v>
      </c>
      <c r="F17" s="1164">
        <v>107346</v>
      </c>
      <c r="G17" s="1153"/>
      <c r="H17" s="1154"/>
      <c r="I17" s="1165">
        <v>113143.94605646105</v>
      </c>
      <c r="J17" s="1156"/>
      <c r="K17" s="1157"/>
      <c r="L17" s="1166">
        <v>47</v>
      </c>
      <c r="M17" s="1159"/>
      <c r="N17" s="1160"/>
      <c r="O17" s="1166">
        <v>16532</v>
      </c>
      <c r="P17" s="1159"/>
      <c r="Q17" s="1161"/>
      <c r="R17" s="1166">
        <v>489</v>
      </c>
      <c r="S17" s="1159"/>
      <c r="T17" s="1161"/>
      <c r="U17" s="1166">
        <v>89</v>
      </c>
      <c r="V17" s="1159"/>
      <c r="W17" s="1161"/>
      <c r="X17" s="1166">
        <v>1009</v>
      </c>
      <c r="Y17" s="1159"/>
      <c r="Z17" s="1161"/>
      <c r="AA17" s="1166">
        <v>929</v>
      </c>
      <c r="AB17" s="1159"/>
      <c r="AC17" s="1161"/>
      <c r="AD17" s="1166">
        <v>10</v>
      </c>
      <c r="AE17" s="1159"/>
      <c r="AF17" s="1160"/>
      <c r="AG17" s="1166">
        <v>1795</v>
      </c>
      <c r="AH17" s="1159"/>
      <c r="AI17" s="1160"/>
      <c r="AJ17" s="1166">
        <v>14</v>
      </c>
      <c r="AK17" s="1159"/>
      <c r="AL17" s="1161"/>
      <c r="AM17" s="1166"/>
      <c r="AN17" s="1159"/>
      <c r="AO17" s="1160"/>
      <c r="AP17" s="1166"/>
      <c r="AQ17" s="1159"/>
      <c r="AR17" s="1160"/>
      <c r="AS17" s="1166">
        <v>2</v>
      </c>
      <c r="AT17" s="1159"/>
      <c r="AU17" s="1161"/>
      <c r="AV17" s="1166">
        <v>510</v>
      </c>
      <c r="AW17" s="1159"/>
      <c r="AX17" s="1160"/>
      <c r="AY17" s="1166">
        <v>175</v>
      </c>
      <c r="AZ17" s="1159"/>
      <c r="BA17" s="1161"/>
      <c r="BB17" s="1166">
        <v>12</v>
      </c>
      <c r="BC17" s="1159"/>
      <c r="BD17" s="1161"/>
      <c r="BE17" s="1166">
        <v>0</v>
      </c>
      <c r="BF17" s="1159"/>
      <c r="BG17" s="1161"/>
      <c r="BH17" s="1166">
        <v>16</v>
      </c>
      <c r="BI17" s="1159"/>
      <c r="BJ17" s="1161"/>
      <c r="BK17" s="1166">
        <f>1+5+1</f>
        <v>7</v>
      </c>
      <c r="BL17" s="1159"/>
      <c r="BM17" s="1161"/>
      <c r="BN17" s="1166">
        <v>88</v>
      </c>
      <c r="BO17" s="1159"/>
      <c r="BP17" s="1161"/>
      <c r="BQ17" s="1166">
        <v>200</v>
      </c>
      <c r="BR17" s="1159"/>
      <c r="BS17" s="1161"/>
      <c r="BT17" s="1166">
        <v>1</v>
      </c>
      <c r="BU17" s="1159"/>
      <c r="BV17" s="1161"/>
      <c r="BW17" s="1166">
        <v>4383</v>
      </c>
      <c r="BX17" s="1159"/>
      <c r="BY17" s="1161"/>
      <c r="BZ17" s="1166">
        <v>346</v>
      </c>
      <c r="CA17" s="1159"/>
      <c r="CB17" s="1161"/>
      <c r="CC17" s="1166">
        <v>425</v>
      </c>
      <c r="CD17" s="1159"/>
      <c r="CE17" s="1161"/>
      <c r="CF17" s="1166"/>
      <c r="CG17" s="1159"/>
      <c r="CH17" s="1161"/>
      <c r="CI17" s="1162">
        <v>34</v>
      </c>
      <c r="CJ17" s="1159"/>
      <c r="CK17" s="1161"/>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1240"/>
      <c r="DG17" s="1240"/>
      <c r="DH17" s="1240"/>
      <c r="DI17" s="1240"/>
      <c r="DJ17" s="1240"/>
      <c r="DK17" s="1240"/>
      <c r="DL17" s="1240"/>
      <c r="DM17" s="1240"/>
      <c r="DN17" s="1240"/>
      <c r="DO17" s="1240"/>
      <c r="DP17" s="1240"/>
      <c r="DQ17" s="1240"/>
      <c r="DR17" s="1240"/>
      <c r="DS17" s="1240"/>
      <c r="DT17" s="1240"/>
      <c r="DU17" s="1240"/>
      <c r="DV17" s="1240"/>
      <c r="DW17" s="1240"/>
      <c r="DX17" s="1240"/>
      <c r="DY17" s="1240"/>
      <c r="DZ17" s="1240"/>
      <c r="EA17" s="1240"/>
      <c r="EB17" s="1240"/>
      <c r="EC17" s="1240"/>
      <c r="ED17" s="1240"/>
      <c r="EE17" s="1240"/>
      <c r="EF17" s="1240"/>
      <c r="EG17" s="1240"/>
      <c r="EH17" s="1240"/>
      <c r="EI17" s="1240"/>
      <c r="EJ17" s="1240"/>
      <c r="EK17" s="1240"/>
      <c r="EL17" s="1240"/>
      <c r="EM17" s="1240"/>
      <c r="EN17" s="1240"/>
      <c r="EO17" s="1240"/>
      <c r="EP17" s="1240"/>
      <c r="EQ17" s="1240"/>
      <c r="ER17" s="1240"/>
      <c r="ES17" s="1240"/>
      <c r="ET17" s="1240"/>
      <c r="EU17" s="1240"/>
      <c r="EV17" s="1240"/>
      <c r="EW17" s="1240"/>
      <c r="EX17" s="1240"/>
      <c r="EY17" s="1240"/>
      <c r="EZ17" s="1240"/>
      <c r="FA17" s="1240"/>
      <c r="FB17" s="1240"/>
      <c r="FC17" s="1240"/>
      <c r="FD17" s="1240"/>
      <c r="FE17" s="1240"/>
      <c r="FF17" s="1240"/>
    </row>
    <row r="18" spans="1:162" s="1084" customFormat="1" ht="26.25" customHeight="1" thickBot="1" x14ac:dyDescent="0.3">
      <c r="A18" s="1150"/>
      <c r="B18" s="1163" t="s">
        <v>362</v>
      </c>
      <c r="C18" s="1167">
        <v>1.7000000000000001E-2</v>
      </c>
      <c r="D18" s="1151" t="s">
        <v>607</v>
      </c>
      <c r="E18" s="1112">
        <v>154741.85715015657</v>
      </c>
      <c r="F18" s="1164">
        <v>125628</v>
      </c>
      <c r="G18" s="1153"/>
      <c r="H18" s="1154"/>
      <c r="I18" s="1165">
        <v>23612.857150156568</v>
      </c>
      <c r="J18" s="1156"/>
      <c r="K18" s="1157"/>
      <c r="L18" s="1166">
        <v>49</v>
      </c>
      <c r="M18" s="1159"/>
      <c r="N18" s="1160"/>
      <c r="O18" s="1166">
        <v>3562</v>
      </c>
      <c r="P18" s="1159"/>
      <c r="Q18" s="1161"/>
      <c r="R18" s="1166">
        <v>299</v>
      </c>
      <c r="S18" s="1159"/>
      <c r="T18" s="1161"/>
      <c r="U18" s="1166">
        <v>7</v>
      </c>
      <c r="V18" s="1159"/>
      <c r="W18" s="1161"/>
      <c r="X18" s="1166">
        <v>601</v>
      </c>
      <c r="Y18" s="1159"/>
      <c r="Z18" s="1161"/>
      <c r="AA18" s="1166">
        <v>343</v>
      </c>
      <c r="AB18" s="1159"/>
      <c r="AC18" s="1161"/>
      <c r="AD18" s="1166">
        <v>3</v>
      </c>
      <c r="AE18" s="1159"/>
      <c r="AF18" s="1160"/>
      <c r="AG18" s="1166">
        <v>45</v>
      </c>
      <c r="AH18" s="1159"/>
      <c r="AI18" s="1160"/>
      <c r="AJ18" s="1166">
        <v>21</v>
      </c>
      <c r="AK18" s="1159"/>
      <c r="AL18" s="1161"/>
      <c r="AM18" s="1166"/>
      <c r="AN18" s="1159"/>
      <c r="AO18" s="1160"/>
      <c r="AP18" s="1166"/>
      <c r="AQ18" s="1159"/>
      <c r="AR18" s="1160"/>
      <c r="AS18" s="1166"/>
      <c r="AT18" s="1159"/>
      <c r="AU18" s="1161"/>
      <c r="AV18" s="1166">
        <v>60</v>
      </c>
      <c r="AW18" s="1159"/>
      <c r="AX18" s="1160"/>
      <c r="AY18" s="1166">
        <v>54</v>
      </c>
      <c r="AZ18" s="1159"/>
      <c r="BA18" s="1161"/>
      <c r="BB18" s="1166"/>
      <c r="BC18" s="1159"/>
      <c r="BD18" s="1161"/>
      <c r="BE18" s="1166"/>
      <c r="BF18" s="1159"/>
      <c r="BG18" s="1161"/>
      <c r="BH18" s="1166">
        <v>4</v>
      </c>
      <c r="BI18" s="1159"/>
      <c r="BJ18" s="1161"/>
      <c r="BK18" s="1166">
        <v>1</v>
      </c>
      <c r="BL18" s="1159"/>
      <c r="BM18" s="1161"/>
      <c r="BN18" s="1166">
        <v>32</v>
      </c>
      <c r="BO18" s="1159"/>
      <c r="BP18" s="1161"/>
      <c r="BQ18" s="1166">
        <v>36</v>
      </c>
      <c r="BR18" s="1159"/>
      <c r="BS18" s="1161"/>
      <c r="BT18" s="1166">
        <v>0</v>
      </c>
      <c r="BU18" s="1159"/>
      <c r="BV18" s="1161"/>
      <c r="BW18" s="1166">
        <v>366</v>
      </c>
      <c r="BX18" s="1159"/>
      <c r="BY18" s="1161"/>
      <c r="BZ18" s="1166"/>
      <c r="CA18" s="1159"/>
      <c r="CB18" s="1161"/>
      <c r="CC18" s="1166"/>
      <c r="CD18" s="1159"/>
      <c r="CE18" s="1161"/>
      <c r="CF18" s="1166"/>
      <c r="CG18" s="1159"/>
      <c r="CH18" s="1161"/>
      <c r="CI18" s="1162">
        <v>18</v>
      </c>
      <c r="CJ18" s="1159"/>
      <c r="CK18" s="1161"/>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1240"/>
      <c r="DG18" s="1240"/>
      <c r="DH18" s="1240"/>
      <c r="DI18" s="1240"/>
      <c r="DJ18" s="1240"/>
      <c r="DK18" s="1240"/>
      <c r="DL18" s="1240"/>
      <c r="DM18" s="1240"/>
      <c r="DN18" s="1240"/>
      <c r="DO18" s="1240"/>
      <c r="DP18" s="1240"/>
      <c r="DQ18" s="1240"/>
      <c r="DR18" s="1240"/>
      <c r="DS18" s="1240"/>
      <c r="DT18" s="1240"/>
      <c r="DU18" s="1240"/>
      <c r="DV18" s="1240"/>
      <c r="DW18" s="1240"/>
      <c r="DX18" s="1240"/>
      <c r="DY18" s="1240"/>
      <c r="DZ18" s="1240"/>
      <c r="EA18" s="1240"/>
      <c r="EB18" s="1240"/>
      <c r="EC18" s="1240"/>
      <c r="ED18" s="1240"/>
      <c r="EE18" s="1240"/>
      <c r="EF18" s="1240"/>
      <c r="EG18" s="1240"/>
      <c r="EH18" s="1240"/>
      <c r="EI18" s="1240"/>
      <c r="EJ18" s="1240"/>
      <c r="EK18" s="1240"/>
      <c r="EL18" s="1240"/>
      <c r="EM18" s="1240"/>
      <c r="EN18" s="1240"/>
      <c r="EO18" s="1240"/>
      <c r="EP18" s="1240"/>
      <c r="EQ18" s="1240"/>
      <c r="ER18" s="1240"/>
      <c r="ES18" s="1240"/>
      <c r="ET18" s="1240"/>
      <c r="EU18" s="1240"/>
      <c r="EV18" s="1240"/>
      <c r="EW18" s="1240"/>
      <c r="EX18" s="1240"/>
      <c r="EY18" s="1240"/>
      <c r="EZ18" s="1240"/>
      <c r="FA18" s="1240"/>
      <c r="FB18" s="1240"/>
      <c r="FC18" s="1240"/>
      <c r="FD18" s="1240"/>
      <c r="FE18" s="1240"/>
      <c r="FF18" s="1240"/>
    </row>
    <row r="19" spans="1:162" s="1084" customFormat="1" ht="27" customHeight="1" thickBot="1" x14ac:dyDescent="0.3">
      <c r="A19" s="1150"/>
      <c r="B19" s="1168" t="s">
        <v>362</v>
      </c>
      <c r="C19" s="1169">
        <v>1.7999999999999999E-2</v>
      </c>
      <c r="D19" s="1170" t="s">
        <v>608</v>
      </c>
      <c r="E19" s="1171">
        <v>36098.815772774818</v>
      </c>
      <c r="F19" s="1172">
        <v>11626</v>
      </c>
      <c r="G19" s="1173"/>
      <c r="H19" s="1174"/>
      <c r="I19" s="1175">
        <v>23047.815772774822</v>
      </c>
      <c r="J19" s="1176"/>
      <c r="K19" s="1177"/>
      <c r="L19" s="1178">
        <v>73</v>
      </c>
      <c r="M19" s="1179"/>
      <c r="N19" s="1180"/>
      <c r="O19" s="1178">
        <v>1091</v>
      </c>
      <c r="P19" s="1179"/>
      <c r="Q19" s="1180"/>
      <c r="R19" s="1178"/>
      <c r="S19" s="1179"/>
      <c r="T19" s="1180"/>
      <c r="U19" s="1178">
        <v>4</v>
      </c>
      <c r="V19" s="1179"/>
      <c r="W19" s="1180"/>
      <c r="X19" s="1178"/>
      <c r="Y19" s="1179"/>
      <c r="Z19" s="1180"/>
      <c r="AA19" s="1178"/>
      <c r="AB19" s="1179"/>
      <c r="AC19" s="1180"/>
      <c r="AD19" s="1178"/>
      <c r="AE19" s="1179"/>
      <c r="AF19" s="1180"/>
      <c r="AG19" s="1178">
        <v>5</v>
      </c>
      <c r="AH19" s="1179"/>
      <c r="AI19" s="1180"/>
      <c r="AJ19" s="1178">
        <v>59</v>
      </c>
      <c r="AK19" s="1179"/>
      <c r="AL19" s="1180"/>
      <c r="AM19" s="1178"/>
      <c r="AN19" s="1179"/>
      <c r="AO19" s="1180"/>
      <c r="AP19" s="1178"/>
      <c r="AQ19" s="1179"/>
      <c r="AR19" s="1180"/>
      <c r="AS19" s="1178"/>
      <c r="AT19" s="1179"/>
      <c r="AU19" s="1180"/>
      <c r="AV19" s="1178">
        <v>20</v>
      </c>
      <c r="AW19" s="1179"/>
      <c r="AX19" s="1180"/>
      <c r="AY19" s="1178">
        <v>1</v>
      </c>
      <c r="AZ19" s="1179"/>
      <c r="BA19" s="1180"/>
      <c r="BB19" s="1178"/>
      <c r="BC19" s="1179"/>
      <c r="BD19" s="1180"/>
      <c r="BE19" s="1178"/>
      <c r="BF19" s="1179"/>
      <c r="BG19" s="1180"/>
      <c r="BH19" s="1178">
        <v>0</v>
      </c>
      <c r="BI19" s="1179"/>
      <c r="BJ19" s="1180"/>
      <c r="BK19" s="1178">
        <v>5</v>
      </c>
      <c r="BL19" s="1179"/>
      <c r="BM19" s="1180"/>
      <c r="BN19" s="1178">
        <v>3</v>
      </c>
      <c r="BO19" s="1179"/>
      <c r="BP19" s="1180"/>
      <c r="BQ19" s="1178"/>
      <c r="BR19" s="1179"/>
      <c r="BS19" s="1180"/>
      <c r="BT19" s="1178">
        <v>0</v>
      </c>
      <c r="BU19" s="1179"/>
      <c r="BV19" s="1180"/>
      <c r="BW19" s="1178">
        <v>163</v>
      </c>
      <c r="BX19" s="1179"/>
      <c r="BY19" s="1180"/>
      <c r="BZ19" s="1178"/>
      <c r="CA19" s="1179"/>
      <c r="CB19" s="1180"/>
      <c r="CC19" s="1178"/>
      <c r="CD19" s="1179"/>
      <c r="CE19" s="1180"/>
      <c r="CF19" s="1178">
        <v>1</v>
      </c>
      <c r="CG19" s="1179"/>
      <c r="CH19" s="1180"/>
      <c r="CI19" s="1181">
        <v>0</v>
      </c>
      <c r="CJ19" s="1179"/>
      <c r="CK19" s="1180"/>
      <c r="CL19" s="1240"/>
      <c r="CM19" s="1240"/>
      <c r="CN19" s="1240"/>
      <c r="CO19" s="1240"/>
      <c r="CP19" s="1240"/>
      <c r="CQ19" s="1240"/>
      <c r="CR19" s="1240"/>
      <c r="CS19" s="1240"/>
      <c r="CT19" s="1240"/>
      <c r="CU19" s="1240"/>
      <c r="CV19" s="1240"/>
      <c r="CW19" s="1240"/>
      <c r="CX19" s="1240"/>
      <c r="CY19" s="1240"/>
      <c r="CZ19" s="1240"/>
      <c r="DA19" s="1240"/>
      <c r="DB19" s="1240"/>
      <c r="DC19" s="1240"/>
      <c r="DD19" s="1240"/>
      <c r="DE19" s="1240"/>
      <c r="DF19" s="1240"/>
      <c r="DG19" s="1240"/>
      <c r="DH19" s="1240"/>
      <c r="DI19" s="1240"/>
      <c r="DJ19" s="1240"/>
      <c r="DK19" s="1240"/>
      <c r="DL19" s="1240"/>
      <c r="DM19" s="1240"/>
      <c r="DN19" s="1240"/>
      <c r="DO19" s="1240"/>
      <c r="DP19" s="1240"/>
      <c r="DQ19" s="1240"/>
      <c r="DR19" s="1240"/>
      <c r="DS19" s="1240"/>
      <c r="DT19" s="1240"/>
      <c r="DU19" s="1240"/>
      <c r="DV19" s="1240"/>
      <c r="DW19" s="1240"/>
      <c r="DX19" s="1240"/>
      <c r="DY19" s="1240"/>
      <c r="DZ19" s="1240"/>
      <c r="EA19" s="1240"/>
      <c r="EB19" s="1240"/>
      <c r="EC19" s="1240"/>
      <c r="ED19" s="1240"/>
      <c r="EE19" s="1240"/>
      <c r="EF19" s="1240"/>
      <c r="EG19" s="1240"/>
      <c r="EH19" s="1240"/>
      <c r="EI19" s="1240"/>
      <c r="EJ19" s="1240"/>
      <c r="EK19" s="1240"/>
      <c r="EL19" s="1240"/>
      <c r="EM19" s="1240"/>
      <c r="EN19" s="1240"/>
      <c r="EO19" s="1240"/>
      <c r="EP19" s="1240"/>
      <c r="EQ19" s="1240"/>
      <c r="ER19" s="1240"/>
      <c r="ES19" s="1240"/>
      <c r="ET19" s="1240"/>
      <c r="EU19" s="1240"/>
      <c r="EV19" s="1240"/>
      <c r="EW19" s="1240"/>
      <c r="EX19" s="1240"/>
      <c r="EY19" s="1240"/>
      <c r="EZ19" s="1240"/>
      <c r="FA19" s="1240"/>
      <c r="FB19" s="1240"/>
      <c r="FC19" s="1240"/>
      <c r="FD19" s="1240"/>
      <c r="FE19" s="1240"/>
      <c r="FF19" s="1240"/>
    </row>
    <row r="20" spans="1:162" s="1084" customFormat="1" ht="37.5" customHeight="1" thickBot="1" x14ac:dyDescent="0.3">
      <c r="A20" s="1182"/>
      <c r="B20" s="1183" t="s">
        <v>362</v>
      </c>
      <c r="C20" s="1184" t="s">
        <v>609</v>
      </c>
      <c r="D20" s="1185" t="s">
        <v>610</v>
      </c>
      <c r="E20" s="1186">
        <v>822824.71832584729</v>
      </c>
      <c r="F20" s="1187">
        <v>537082</v>
      </c>
      <c r="G20" s="1188">
        <v>552623</v>
      </c>
      <c r="H20" s="1189">
        <v>85448</v>
      </c>
      <c r="I20" s="1190">
        <v>218547.71832584727</v>
      </c>
      <c r="J20" s="1191">
        <v>212338.91832584728</v>
      </c>
      <c r="K20" s="1192">
        <v>6208.7999999999993</v>
      </c>
      <c r="L20" s="1193">
        <v>409</v>
      </c>
      <c r="M20" s="1194"/>
      <c r="N20" s="1195">
        <v>409</v>
      </c>
      <c r="O20" s="1196">
        <v>35863</v>
      </c>
      <c r="P20" s="1194">
        <v>43576</v>
      </c>
      <c r="Q20" s="1195">
        <v>4413</v>
      </c>
      <c r="R20" s="1196">
        <v>2739</v>
      </c>
      <c r="S20" s="1286" t="s">
        <v>1170</v>
      </c>
      <c r="T20" s="1286" t="s">
        <v>1170</v>
      </c>
      <c r="U20" s="1196">
        <f>SUM(V20:W20)</f>
        <v>170</v>
      </c>
      <c r="V20" s="1194"/>
      <c r="W20" s="1195">
        <v>170</v>
      </c>
      <c r="X20" s="1196">
        <v>1610</v>
      </c>
      <c r="Y20" s="1286" t="s">
        <v>1170</v>
      </c>
      <c r="Z20" s="1286" t="s">
        <v>1170</v>
      </c>
      <c r="AA20" s="1196">
        <f>SUM(AB20:AC20)</f>
        <v>5592</v>
      </c>
      <c r="AB20" s="1194">
        <v>5136</v>
      </c>
      <c r="AC20" s="1195">
        <v>456</v>
      </c>
      <c r="AD20" s="1193">
        <v>53</v>
      </c>
      <c r="AE20" s="1194"/>
      <c r="AF20" s="1195"/>
      <c r="AG20" s="1193">
        <f>SUM(AH20:AI20)</f>
        <v>2778</v>
      </c>
      <c r="AH20" s="1194">
        <v>2728</v>
      </c>
      <c r="AI20" s="1195">
        <v>50</v>
      </c>
      <c r="AJ20" s="1197">
        <v>97</v>
      </c>
      <c r="AK20" s="1286" t="s">
        <v>1170</v>
      </c>
      <c r="AL20" s="1286" t="s">
        <v>1170</v>
      </c>
      <c r="AM20" s="1193">
        <f>SUM(AN20:AO20)</f>
        <v>1425</v>
      </c>
      <c r="AN20" s="1194">
        <v>1373</v>
      </c>
      <c r="AO20" s="1195">
        <v>52</v>
      </c>
      <c r="AP20" s="1193">
        <v>91</v>
      </c>
      <c r="AQ20" s="1194"/>
      <c r="AR20" s="1195"/>
      <c r="AS20" s="1196">
        <v>11</v>
      </c>
      <c r="AT20" s="1286" t="s">
        <v>1170</v>
      </c>
      <c r="AU20" s="1286" t="s">
        <v>1170</v>
      </c>
      <c r="AV20" s="1193">
        <v>2630</v>
      </c>
      <c r="AW20" s="1194"/>
      <c r="AX20" s="1195"/>
      <c r="AY20" s="1196">
        <f>SUM(AZ20:BA20)</f>
        <v>2944</v>
      </c>
      <c r="AZ20" s="1194">
        <v>2706</v>
      </c>
      <c r="BA20" s="1195">
        <v>238</v>
      </c>
      <c r="BB20" s="1196">
        <f>SUM(BC20:BD20)</f>
        <v>368</v>
      </c>
      <c r="BC20" s="1194">
        <v>356</v>
      </c>
      <c r="BD20" s="1195">
        <v>12</v>
      </c>
      <c r="BE20" s="1196">
        <f>SUM(BF20:BG20)</f>
        <v>300</v>
      </c>
      <c r="BF20" s="1194">
        <v>300</v>
      </c>
      <c r="BG20" s="1195"/>
      <c r="BH20" s="1196">
        <f>SUM(BI20:BJ20)</f>
        <v>348</v>
      </c>
      <c r="BI20" s="1194">
        <v>348</v>
      </c>
      <c r="BJ20" s="1195">
        <v>0</v>
      </c>
      <c r="BK20" s="1196">
        <v>293</v>
      </c>
      <c r="BL20" s="1194">
        <v>1266</v>
      </c>
      <c r="BM20" s="1195">
        <v>12</v>
      </c>
      <c r="BN20" s="1196">
        <f>SUM(BO20:BP20)</f>
        <v>0</v>
      </c>
      <c r="BO20" s="1286" t="s">
        <v>1170</v>
      </c>
      <c r="BP20" s="1286" t="s">
        <v>1170</v>
      </c>
      <c r="BQ20" s="1196">
        <f>SUM(BR20:BS20)</f>
        <v>1010</v>
      </c>
      <c r="BR20" s="1284">
        <v>963</v>
      </c>
      <c r="BS20" s="1285">
        <v>47</v>
      </c>
      <c r="BT20" s="1196">
        <v>2</v>
      </c>
      <c r="BU20" s="1194">
        <v>0</v>
      </c>
      <c r="BV20" s="1195">
        <v>0</v>
      </c>
      <c r="BW20" s="1196">
        <v>6722</v>
      </c>
      <c r="BX20" s="1194"/>
      <c r="BY20" s="1195"/>
      <c r="BZ20" s="1196">
        <f>SUM(CA20:CB20)</f>
        <v>346</v>
      </c>
      <c r="CA20" s="1194">
        <v>313</v>
      </c>
      <c r="CB20" s="1195">
        <v>33</v>
      </c>
      <c r="CC20" s="1196">
        <v>425</v>
      </c>
      <c r="CD20" s="1194"/>
      <c r="CE20" s="1195"/>
      <c r="CF20" s="1196">
        <v>1</v>
      </c>
      <c r="CG20" s="1194"/>
      <c r="CH20" s="1195"/>
      <c r="CI20" s="1196">
        <f>SUM(CJ20:CK20)</f>
        <v>968</v>
      </c>
      <c r="CJ20" s="1194">
        <v>947</v>
      </c>
      <c r="CK20" s="1195">
        <v>21</v>
      </c>
      <c r="CL20" s="1240"/>
      <c r="CM20" s="1240"/>
      <c r="CN20" s="1240"/>
      <c r="CO20" s="1240"/>
      <c r="CP20" s="1240"/>
      <c r="CQ20" s="1240"/>
      <c r="CR20" s="1240"/>
      <c r="CS20" s="1240"/>
      <c r="CT20" s="1240"/>
      <c r="CU20" s="1240"/>
      <c r="CV20" s="1240"/>
      <c r="CW20" s="1240"/>
      <c r="CX20" s="1240"/>
      <c r="CY20" s="1240"/>
      <c r="CZ20" s="1240"/>
      <c r="DA20" s="1240"/>
      <c r="DB20" s="1240"/>
      <c r="DC20" s="1240"/>
      <c r="DD20" s="1240"/>
      <c r="DE20" s="1240"/>
      <c r="DF20" s="1240"/>
      <c r="DG20" s="1240"/>
      <c r="DH20" s="1240"/>
      <c r="DI20" s="1240"/>
      <c r="DJ20" s="1240"/>
      <c r="DK20" s="1240"/>
      <c r="DL20" s="1240"/>
      <c r="DM20" s="1240"/>
      <c r="DN20" s="1240"/>
      <c r="DO20" s="1240"/>
      <c r="DP20" s="1240"/>
      <c r="DQ20" s="1240"/>
      <c r="DR20" s="1240"/>
      <c r="DS20" s="1240"/>
      <c r="DT20" s="1240"/>
      <c r="DU20" s="1240"/>
      <c r="DV20" s="1240"/>
      <c r="DW20" s="1240"/>
      <c r="DX20" s="1240"/>
      <c r="DY20" s="1240"/>
      <c r="DZ20" s="1240"/>
      <c r="EA20" s="1240"/>
      <c r="EB20" s="1240"/>
      <c r="EC20" s="1240"/>
      <c r="ED20" s="1240"/>
      <c r="EE20" s="1240"/>
      <c r="EF20" s="1240"/>
      <c r="EG20" s="1240"/>
      <c r="EH20" s="1240"/>
      <c r="EI20" s="1240"/>
      <c r="EJ20" s="1240"/>
      <c r="EK20" s="1240"/>
      <c r="EL20" s="1240"/>
      <c r="EM20" s="1240"/>
      <c r="EN20" s="1240"/>
      <c r="EO20" s="1240"/>
      <c r="EP20" s="1240"/>
      <c r="EQ20" s="1240"/>
      <c r="ER20" s="1240"/>
      <c r="ES20" s="1240"/>
      <c r="ET20" s="1240"/>
      <c r="EU20" s="1240"/>
      <c r="EV20" s="1240"/>
      <c r="EW20" s="1240"/>
      <c r="EX20" s="1240"/>
      <c r="EY20" s="1240"/>
      <c r="EZ20" s="1240"/>
      <c r="FA20" s="1240"/>
      <c r="FB20" s="1240"/>
      <c r="FC20" s="1240"/>
      <c r="FD20" s="1240"/>
      <c r="FE20" s="1240"/>
      <c r="FF20" s="1240"/>
    </row>
    <row r="21" spans="1:162" s="1084" customFormat="1" ht="42" customHeight="1" thickBot="1" x14ac:dyDescent="0.25">
      <c r="A21" s="1198" t="s">
        <v>478</v>
      </c>
      <c r="B21" s="1106" t="s">
        <v>172</v>
      </c>
      <c r="C21" s="1106" t="s">
        <v>611</v>
      </c>
      <c r="D21" s="1199" t="s">
        <v>1168</v>
      </c>
      <c r="E21" s="1261"/>
      <c r="F21" s="1200">
        <v>796.15</v>
      </c>
      <c r="G21" s="1201">
        <v>796.15</v>
      </c>
      <c r="H21" s="1283">
        <v>796.15</v>
      </c>
      <c r="I21" s="1202">
        <v>786.63033126190453</v>
      </c>
      <c r="J21" s="1203">
        <v>786.63033126190453</v>
      </c>
      <c r="K21" s="1203">
        <v>5308.211462261731</v>
      </c>
      <c r="L21" s="1200" t="str">
        <f>M21</f>
        <v>NR</v>
      </c>
      <c r="M21" s="1286" t="s">
        <v>1170</v>
      </c>
      <c r="N21" s="1286" t="s">
        <v>1170</v>
      </c>
      <c r="O21" s="1200">
        <f>P21</f>
        <v>915.73444745778147</v>
      </c>
      <c r="P21" s="1201">
        <v>915.73444745778147</v>
      </c>
      <c r="Q21" s="1201">
        <v>0</v>
      </c>
      <c r="R21" s="1200" t="str">
        <f>S21</f>
        <v>NR</v>
      </c>
      <c r="S21" s="1287" t="s">
        <v>1170</v>
      </c>
      <c r="T21" s="1287" t="s">
        <v>1170</v>
      </c>
      <c r="U21" s="1200">
        <f>V21</f>
        <v>0</v>
      </c>
      <c r="V21" s="1201">
        <v>0</v>
      </c>
      <c r="W21" s="1201">
        <v>0</v>
      </c>
      <c r="X21" s="1200" t="str">
        <f>Y21</f>
        <v>NR</v>
      </c>
      <c r="Y21" s="1286" t="s">
        <v>1170</v>
      </c>
      <c r="Z21" s="1286" t="s">
        <v>1170</v>
      </c>
      <c r="AA21" s="1200">
        <f>AB21</f>
        <v>675</v>
      </c>
      <c r="AB21" s="1201">
        <v>675</v>
      </c>
      <c r="AC21" s="1201">
        <v>675</v>
      </c>
      <c r="AD21" s="1200">
        <f>AE21</f>
        <v>0</v>
      </c>
      <c r="AE21" s="1201">
        <v>0</v>
      </c>
      <c r="AF21" s="1201">
        <v>0</v>
      </c>
      <c r="AG21" s="1200">
        <f>AH21</f>
        <v>751.63889601426797</v>
      </c>
      <c r="AH21" s="1201">
        <v>751.63889601426797</v>
      </c>
      <c r="AI21" s="1201">
        <v>15315.91523346155</v>
      </c>
      <c r="AJ21" s="1200" t="str">
        <f>AK21</f>
        <v>NR</v>
      </c>
      <c r="AK21" s="1286" t="s">
        <v>1170</v>
      </c>
      <c r="AL21" s="1286" t="s">
        <v>1170</v>
      </c>
      <c r="AM21" s="1200">
        <f>AN21</f>
        <v>0</v>
      </c>
      <c r="AN21" s="1201">
        <v>0</v>
      </c>
      <c r="AO21" s="1201">
        <v>0</v>
      </c>
      <c r="AP21" s="1200">
        <f>AQ21</f>
        <v>0</v>
      </c>
      <c r="AQ21" s="1201">
        <v>0</v>
      </c>
      <c r="AR21" s="1201">
        <v>0</v>
      </c>
      <c r="AS21" s="1200" t="str">
        <f>AT21</f>
        <v>NR</v>
      </c>
      <c r="AT21" s="1286" t="s">
        <v>1170</v>
      </c>
      <c r="AU21" s="1286" t="s">
        <v>1170</v>
      </c>
      <c r="AV21" s="1200">
        <f>AW21</f>
        <v>750</v>
      </c>
      <c r="AW21" s="1201">
        <v>750</v>
      </c>
      <c r="AX21" s="1201"/>
      <c r="AY21" s="1200">
        <f>AZ21</f>
        <v>1747</v>
      </c>
      <c r="AZ21" s="1201">
        <v>1747</v>
      </c>
      <c r="BA21" s="1201">
        <v>1852</v>
      </c>
      <c r="BB21" s="1200">
        <f>BC21</f>
        <v>0</v>
      </c>
      <c r="BC21" s="1201">
        <v>0</v>
      </c>
      <c r="BD21" s="1201">
        <v>0</v>
      </c>
      <c r="BE21" s="1200">
        <f>BF21</f>
        <v>449.99</v>
      </c>
      <c r="BF21" s="1201">
        <v>449.99</v>
      </c>
      <c r="BG21" s="1201">
        <v>0</v>
      </c>
      <c r="BH21" s="1200">
        <f>BI21</f>
        <v>2003</v>
      </c>
      <c r="BI21" s="1201">
        <v>2003</v>
      </c>
      <c r="BJ21" s="1201">
        <v>0</v>
      </c>
      <c r="BK21" s="1200">
        <f>BL21</f>
        <v>1615</v>
      </c>
      <c r="BL21" s="1201">
        <v>1615</v>
      </c>
      <c r="BM21" s="1201">
        <v>1785</v>
      </c>
      <c r="BN21" s="1200" t="str">
        <f>BO21</f>
        <v>NR</v>
      </c>
      <c r="BO21" s="1286" t="s">
        <v>1170</v>
      </c>
      <c r="BP21" s="1286" t="s">
        <v>1170</v>
      </c>
      <c r="BQ21" s="1200" t="str">
        <f>BR21</f>
        <v>NR</v>
      </c>
      <c r="BR21" s="1286" t="s">
        <v>1170</v>
      </c>
      <c r="BS21" s="1286" t="s">
        <v>1170</v>
      </c>
      <c r="BT21" s="1200">
        <f>BU21</f>
        <v>0</v>
      </c>
      <c r="BU21" s="1201">
        <v>0</v>
      </c>
      <c r="BV21" s="1201">
        <v>0</v>
      </c>
      <c r="BW21" s="1200">
        <f>BX21</f>
        <v>0</v>
      </c>
      <c r="BX21" s="1201">
        <v>0</v>
      </c>
      <c r="BY21" s="1201">
        <v>0</v>
      </c>
      <c r="BZ21" s="1200">
        <f>CA21</f>
        <v>0</v>
      </c>
      <c r="CA21" s="1201">
        <v>0</v>
      </c>
      <c r="CB21" s="1201">
        <v>0</v>
      </c>
      <c r="CC21" s="1200">
        <f>CD21</f>
        <v>0</v>
      </c>
      <c r="CD21" s="1201">
        <v>0</v>
      </c>
      <c r="CE21" s="1201">
        <v>0</v>
      </c>
      <c r="CF21" s="1200">
        <f>CG21</f>
        <v>0</v>
      </c>
      <c r="CG21" s="1201">
        <v>0</v>
      </c>
      <c r="CH21" s="1201">
        <v>0</v>
      </c>
      <c r="CI21" s="1200">
        <f>CJ21</f>
        <v>2224</v>
      </c>
      <c r="CJ21" s="1201">
        <v>2224</v>
      </c>
      <c r="CK21" s="1201">
        <v>2375</v>
      </c>
      <c r="CL21" s="1240"/>
      <c r="CM21" s="1240"/>
      <c r="CN21" s="1240"/>
      <c r="CO21" s="1240"/>
      <c r="CP21" s="1240"/>
      <c r="CQ21" s="1240"/>
      <c r="CR21" s="1240"/>
      <c r="CS21" s="1240"/>
      <c r="CT21" s="1240"/>
      <c r="CU21" s="1240"/>
      <c r="CV21" s="1240"/>
      <c r="CW21" s="1240"/>
      <c r="CX21" s="1240"/>
      <c r="CY21" s="1240"/>
      <c r="CZ21" s="1240"/>
      <c r="DA21" s="1240"/>
      <c r="DB21" s="1240"/>
      <c r="DC21" s="1240"/>
      <c r="DD21" s="1240"/>
      <c r="DE21" s="1240"/>
      <c r="DF21" s="1240"/>
      <c r="DG21" s="1240"/>
      <c r="DH21" s="1240"/>
      <c r="DI21" s="1240"/>
      <c r="DJ21" s="1240"/>
      <c r="DK21" s="1240"/>
      <c r="DL21" s="1240"/>
      <c r="DM21" s="1240"/>
      <c r="DN21" s="1240"/>
      <c r="DO21" s="1240"/>
      <c r="DP21" s="1240"/>
      <c r="DQ21" s="1240"/>
      <c r="DR21" s="1240"/>
      <c r="DS21" s="1240"/>
      <c r="DT21" s="1240"/>
      <c r="DU21" s="1240"/>
      <c r="DV21" s="1240"/>
      <c r="DW21" s="1240"/>
      <c r="DX21" s="1240"/>
      <c r="DY21" s="1240"/>
      <c r="DZ21" s="1240"/>
      <c r="EA21" s="1240"/>
      <c r="EB21" s="1240"/>
      <c r="EC21" s="1240"/>
      <c r="ED21" s="1240"/>
      <c r="EE21" s="1240"/>
      <c r="EF21" s="1240"/>
      <c r="EG21" s="1240"/>
      <c r="EH21" s="1240"/>
      <c r="EI21" s="1240"/>
      <c r="EJ21" s="1240"/>
      <c r="EK21" s="1240"/>
      <c r="EL21" s="1240"/>
      <c r="EM21" s="1240"/>
      <c r="EN21" s="1240"/>
      <c r="EO21" s="1240"/>
      <c r="EP21" s="1240"/>
      <c r="EQ21" s="1240"/>
      <c r="ER21" s="1240"/>
      <c r="ES21" s="1240"/>
      <c r="ET21" s="1240"/>
      <c r="EU21" s="1240"/>
      <c r="EV21" s="1240"/>
      <c r="EW21" s="1240"/>
      <c r="EX21" s="1240"/>
      <c r="EY21" s="1240"/>
      <c r="EZ21" s="1240"/>
      <c r="FA21" s="1240"/>
      <c r="FB21" s="1240"/>
      <c r="FC21" s="1240"/>
      <c r="FD21" s="1240"/>
      <c r="FE21" s="1240"/>
      <c r="FF21" s="1240"/>
    </row>
    <row r="22" spans="1:162" s="1084" customFormat="1" ht="25.5" customHeight="1" x14ac:dyDescent="0.25">
      <c r="A22" s="1204"/>
      <c r="B22" s="1163" t="s">
        <v>172</v>
      </c>
      <c r="C22" s="1163" t="s">
        <v>612</v>
      </c>
      <c r="D22" s="1205" t="s">
        <v>613</v>
      </c>
      <c r="E22" s="1262"/>
      <c r="F22" s="1206">
        <v>725.82019363999996</v>
      </c>
      <c r="G22" s="1207"/>
      <c r="H22" s="1207"/>
      <c r="I22" s="1208">
        <v>970.98675811432429</v>
      </c>
      <c r="J22" s="1209"/>
      <c r="K22" s="1209"/>
      <c r="L22" s="1206">
        <v>16999</v>
      </c>
      <c r="M22" s="1207"/>
      <c r="N22" s="1207"/>
      <c r="O22" s="1206">
        <v>636.79656595512984</v>
      </c>
      <c r="P22" s="1207"/>
      <c r="Q22" s="1207"/>
      <c r="R22" s="1206">
        <v>792</v>
      </c>
      <c r="S22" s="1207"/>
      <c r="T22" s="1207"/>
      <c r="U22" s="1206">
        <v>2500</v>
      </c>
      <c r="V22" s="1207"/>
      <c r="W22" s="1207"/>
      <c r="X22" s="1206">
        <v>815</v>
      </c>
      <c r="Y22" s="1207"/>
      <c r="Z22" s="1207"/>
      <c r="AA22" s="1206">
        <v>675</v>
      </c>
      <c r="AB22" s="1207"/>
      <c r="AC22" s="1207"/>
      <c r="AD22" s="1206">
        <v>607.14</v>
      </c>
      <c r="AE22" s="1207"/>
      <c r="AF22" s="1207"/>
      <c r="AG22" s="1206">
        <v>587.16999999999996</v>
      </c>
      <c r="AH22" s="1207"/>
      <c r="AI22" s="1207"/>
      <c r="AJ22" s="1206">
        <v>12174.62</v>
      </c>
      <c r="AK22" s="1207"/>
      <c r="AL22" s="1207"/>
      <c r="AM22" s="1206">
        <v>650</v>
      </c>
      <c r="AN22" s="1207"/>
      <c r="AO22" s="1207"/>
      <c r="AP22" s="1206">
        <f>7000</f>
        <v>7000</v>
      </c>
      <c r="AQ22" s="1207"/>
      <c r="AR22" s="1207"/>
      <c r="AS22" s="1206">
        <v>1000</v>
      </c>
      <c r="AT22" s="1207"/>
      <c r="AU22" s="1207"/>
      <c r="AV22" s="1206">
        <v>750</v>
      </c>
      <c r="AW22" s="1207"/>
      <c r="AX22" s="1207"/>
      <c r="AY22" s="1206">
        <v>879</v>
      </c>
      <c r="AZ22" s="1207"/>
      <c r="BA22" s="1207"/>
      <c r="BB22" s="1206">
        <v>384.62</v>
      </c>
      <c r="BC22" s="1207"/>
      <c r="BD22" s="1207"/>
      <c r="BE22" s="1206">
        <v>449.99</v>
      </c>
      <c r="BF22" s="1207"/>
      <c r="BG22" s="1207"/>
      <c r="BH22" s="1206">
        <v>1190.46</v>
      </c>
      <c r="BI22" s="1207"/>
      <c r="BJ22" s="1207"/>
      <c r="BK22" s="1206">
        <v>747.6</v>
      </c>
      <c r="BL22" s="1207"/>
      <c r="BM22" s="1207"/>
      <c r="BN22" s="1206">
        <v>2595</v>
      </c>
      <c r="BO22" s="1207"/>
      <c r="BP22" s="1207"/>
      <c r="BQ22" s="1206">
        <v>703.85</v>
      </c>
      <c r="BR22" s="1207"/>
      <c r="BS22" s="1207"/>
      <c r="BT22" s="1206"/>
      <c r="BU22" s="1207"/>
      <c r="BV22" s="1207"/>
      <c r="BW22" s="1206">
        <v>1220</v>
      </c>
      <c r="BX22" s="1207"/>
      <c r="BY22" s="1207"/>
      <c r="BZ22" s="1206"/>
      <c r="CA22" s="1207"/>
      <c r="CB22" s="1207"/>
      <c r="CC22" s="1206"/>
      <c r="CD22" s="1207"/>
      <c r="CE22" s="1207"/>
      <c r="CF22" s="1206"/>
      <c r="CG22" s="1207"/>
      <c r="CH22" s="1207"/>
      <c r="CI22" s="1206">
        <v>1518.64</v>
      </c>
      <c r="CJ22" s="1207"/>
      <c r="CK22" s="1207"/>
      <c r="CL22" s="1240"/>
      <c r="CM22" s="1240"/>
      <c r="CN22" s="1240"/>
      <c r="CO22" s="1240"/>
      <c r="CP22" s="1240"/>
      <c r="CQ22" s="1240"/>
      <c r="CR22" s="1240"/>
      <c r="CS22" s="1240"/>
      <c r="CT22" s="1240"/>
      <c r="CU22" s="1240"/>
      <c r="CV22" s="1240"/>
      <c r="CW22" s="1240"/>
      <c r="CX22" s="1240"/>
      <c r="CY22" s="1240"/>
      <c r="CZ22" s="1240"/>
      <c r="DA22" s="1240"/>
      <c r="DB22" s="1240"/>
      <c r="DC22" s="1240"/>
      <c r="DD22" s="1240"/>
      <c r="DE22" s="1240"/>
      <c r="DF22" s="1240"/>
      <c r="DG22" s="1240"/>
      <c r="DH22" s="1240"/>
      <c r="DI22" s="1240"/>
      <c r="DJ22" s="1240"/>
      <c r="DK22" s="1240"/>
      <c r="DL22" s="1240"/>
      <c r="DM22" s="1240"/>
      <c r="DN22" s="1240"/>
      <c r="DO22" s="1240"/>
      <c r="DP22" s="1240"/>
      <c r="DQ22" s="1240"/>
      <c r="DR22" s="1240"/>
      <c r="DS22" s="1240"/>
      <c r="DT22" s="1240"/>
      <c r="DU22" s="1240"/>
      <c r="DV22" s="1240"/>
      <c r="DW22" s="1240"/>
      <c r="DX22" s="1240"/>
      <c r="DY22" s="1240"/>
      <c r="DZ22" s="1240"/>
      <c r="EA22" s="1240"/>
      <c r="EB22" s="1240"/>
      <c r="EC22" s="1240"/>
      <c r="ED22" s="1240"/>
      <c r="EE22" s="1240"/>
      <c r="EF22" s="1240"/>
      <c r="EG22" s="1240"/>
      <c r="EH22" s="1240"/>
      <c r="EI22" s="1240"/>
      <c r="EJ22" s="1240"/>
      <c r="EK22" s="1240"/>
      <c r="EL22" s="1240"/>
      <c r="EM22" s="1240"/>
      <c r="EN22" s="1240"/>
      <c r="EO22" s="1240"/>
      <c r="EP22" s="1240"/>
      <c r="EQ22" s="1240"/>
      <c r="ER22" s="1240"/>
      <c r="ES22" s="1240"/>
      <c r="ET22" s="1240"/>
      <c r="EU22" s="1240"/>
      <c r="EV22" s="1240"/>
      <c r="EW22" s="1240"/>
      <c r="EX22" s="1240"/>
      <c r="EY22" s="1240"/>
      <c r="EZ22" s="1240"/>
      <c r="FA22" s="1240"/>
      <c r="FB22" s="1240"/>
      <c r="FC22" s="1240"/>
      <c r="FD22" s="1240"/>
      <c r="FE22" s="1240"/>
      <c r="FF22" s="1240"/>
    </row>
    <row r="23" spans="1:162" s="1084" customFormat="1" ht="25.5" customHeight="1" x14ac:dyDescent="0.25">
      <c r="A23" s="1204"/>
      <c r="B23" s="1163" t="s">
        <v>172</v>
      </c>
      <c r="C23" s="1137">
        <v>1.4999999999999999E-2</v>
      </c>
      <c r="D23" s="1205" t="s">
        <v>614</v>
      </c>
      <c r="E23" s="1262"/>
      <c r="F23" s="1206">
        <v>966.51139281999997</v>
      </c>
      <c r="G23" s="1207"/>
      <c r="H23" s="1207"/>
      <c r="I23" s="1208">
        <v>1132.7098918508125</v>
      </c>
      <c r="J23" s="1209"/>
      <c r="K23" s="1209"/>
      <c r="L23" s="1206">
        <v>34789</v>
      </c>
      <c r="M23" s="1207"/>
      <c r="N23" s="1207"/>
      <c r="O23" s="1206">
        <v>838.87451512815903</v>
      </c>
      <c r="P23" s="1207"/>
      <c r="Q23" s="1207"/>
      <c r="R23" s="1206">
        <v>1375</v>
      </c>
      <c r="S23" s="1207"/>
      <c r="T23" s="1207"/>
      <c r="U23" s="1206">
        <v>5000</v>
      </c>
      <c r="V23" s="1207"/>
      <c r="W23" s="1207"/>
      <c r="X23" s="1206">
        <v>1565</v>
      </c>
      <c r="Y23" s="1207"/>
      <c r="Z23" s="1207"/>
      <c r="AA23" s="1206">
        <v>1217</v>
      </c>
      <c r="AB23" s="1207"/>
      <c r="AC23" s="1207"/>
      <c r="AD23" s="1206">
        <v>2558.33</v>
      </c>
      <c r="AE23" s="1207"/>
      <c r="AF23" s="1207"/>
      <c r="AG23" s="1206">
        <v>837.14</v>
      </c>
      <c r="AH23" s="1207"/>
      <c r="AI23" s="1207"/>
      <c r="AJ23" s="1206">
        <v>19486.400000000001</v>
      </c>
      <c r="AK23" s="1207"/>
      <c r="AL23" s="1207"/>
      <c r="AM23" s="1206"/>
      <c r="AN23" s="1207"/>
      <c r="AO23" s="1207"/>
      <c r="AP23" s="1206">
        <v>20000</v>
      </c>
      <c r="AQ23" s="1207"/>
      <c r="AR23" s="1207"/>
      <c r="AS23" s="1206">
        <v>1200</v>
      </c>
      <c r="AT23" s="1207"/>
      <c r="AU23" s="1207"/>
      <c r="AV23" s="1206">
        <v>1500</v>
      </c>
      <c r="AW23" s="1207"/>
      <c r="AX23" s="1207"/>
      <c r="AY23" s="1206">
        <v>1456</v>
      </c>
      <c r="AZ23" s="1207"/>
      <c r="BA23" s="1207"/>
      <c r="BB23" s="1206">
        <v>500</v>
      </c>
      <c r="BC23" s="1207"/>
      <c r="BD23" s="1207"/>
      <c r="BE23" s="1206"/>
      <c r="BF23" s="1207"/>
      <c r="BG23" s="1207"/>
      <c r="BH23" s="1206">
        <v>1876.83</v>
      </c>
      <c r="BI23" s="1207"/>
      <c r="BJ23" s="1207"/>
      <c r="BK23" s="1206">
        <v>1503.13</v>
      </c>
      <c r="BL23" s="1207"/>
      <c r="BM23" s="1207"/>
      <c r="BN23" s="1206">
        <v>3030</v>
      </c>
      <c r="BO23" s="1207"/>
      <c r="BP23" s="1207"/>
      <c r="BQ23" s="1206">
        <v>1800</v>
      </c>
      <c r="BR23" s="1207"/>
      <c r="BS23" s="1207"/>
      <c r="BT23" s="1206"/>
      <c r="BU23" s="1207"/>
      <c r="BV23" s="1207"/>
      <c r="BW23" s="1206">
        <v>1450</v>
      </c>
      <c r="BX23" s="1207"/>
      <c r="BY23" s="1207"/>
      <c r="BZ23" s="1206">
        <v>2450</v>
      </c>
      <c r="CA23" s="1207"/>
      <c r="CB23" s="1207"/>
      <c r="CC23" s="1206"/>
      <c r="CD23" s="1207"/>
      <c r="CE23" s="1207"/>
      <c r="CF23" s="1206"/>
      <c r="CG23" s="1207"/>
      <c r="CH23" s="1207"/>
      <c r="CI23" s="1206">
        <v>2212</v>
      </c>
      <c r="CJ23" s="1207"/>
      <c r="CK23" s="1207"/>
      <c r="CL23" s="1240"/>
      <c r="CM23" s="1240"/>
      <c r="CN23" s="1240"/>
      <c r="CO23" s="1240"/>
      <c r="CP23" s="1240"/>
      <c r="CQ23" s="1240"/>
      <c r="CR23" s="1240"/>
      <c r="CS23" s="1240"/>
      <c r="CT23" s="1240"/>
      <c r="CU23" s="1240"/>
      <c r="CV23" s="1240"/>
      <c r="CW23" s="1240"/>
      <c r="CX23" s="1240"/>
      <c r="CY23" s="1240"/>
      <c r="CZ23" s="1240"/>
      <c r="DA23" s="1240"/>
      <c r="DB23" s="1240"/>
      <c r="DC23" s="1240"/>
      <c r="DD23" s="1240"/>
      <c r="DE23" s="1240"/>
      <c r="DF23" s="1240"/>
      <c r="DG23" s="1240"/>
      <c r="DH23" s="1240"/>
      <c r="DI23" s="1240"/>
      <c r="DJ23" s="1240"/>
      <c r="DK23" s="1240"/>
      <c r="DL23" s="1240"/>
      <c r="DM23" s="1240"/>
      <c r="DN23" s="1240"/>
      <c r="DO23" s="1240"/>
      <c r="DP23" s="1240"/>
      <c r="DQ23" s="1240"/>
      <c r="DR23" s="1240"/>
      <c r="DS23" s="1240"/>
      <c r="DT23" s="1240"/>
      <c r="DU23" s="1240"/>
      <c r="DV23" s="1240"/>
      <c r="DW23" s="1240"/>
      <c r="DX23" s="1240"/>
      <c r="DY23" s="1240"/>
      <c r="DZ23" s="1240"/>
      <c r="EA23" s="1240"/>
      <c r="EB23" s="1240"/>
      <c r="EC23" s="1240"/>
      <c r="ED23" s="1240"/>
      <c r="EE23" s="1240"/>
      <c r="EF23" s="1240"/>
      <c r="EG23" s="1240"/>
      <c r="EH23" s="1240"/>
      <c r="EI23" s="1240"/>
      <c r="EJ23" s="1240"/>
      <c r="EK23" s="1240"/>
      <c r="EL23" s="1240"/>
      <c r="EM23" s="1240"/>
      <c r="EN23" s="1240"/>
      <c r="EO23" s="1240"/>
      <c r="EP23" s="1240"/>
      <c r="EQ23" s="1240"/>
      <c r="ER23" s="1240"/>
      <c r="ES23" s="1240"/>
      <c r="ET23" s="1240"/>
      <c r="EU23" s="1240"/>
      <c r="EV23" s="1240"/>
      <c r="EW23" s="1240"/>
      <c r="EX23" s="1240"/>
      <c r="EY23" s="1240"/>
      <c r="EZ23" s="1240"/>
      <c r="FA23" s="1240"/>
      <c r="FB23" s="1240"/>
      <c r="FC23" s="1240"/>
      <c r="FD23" s="1240"/>
      <c r="FE23" s="1240"/>
      <c r="FF23" s="1240"/>
    </row>
    <row r="24" spans="1:162" s="1084" customFormat="1" ht="25.5" customHeight="1" x14ac:dyDescent="0.25">
      <c r="A24" s="1204"/>
      <c r="B24" s="1163" t="s">
        <v>172</v>
      </c>
      <c r="C24" s="1137">
        <v>1.6E-2</v>
      </c>
      <c r="D24" s="1205" t="s">
        <v>615</v>
      </c>
      <c r="E24" s="1262"/>
      <c r="F24" s="1206">
        <v>1302.4344125</v>
      </c>
      <c r="G24" s="1207"/>
      <c r="H24" s="1207"/>
      <c r="I24" s="1208">
        <v>2027.3303783209462</v>
      </c>
      <c r="J24" s="1209"/>
      <c r="K24" s="1209"/>
      <c r="L24" s="1206">
        <v>58121</v>
      </c>
      <c r="M24" s="1207"/>
      <c r="N24" s="1207"/>
      <c r="O24" s="1206">
        <v>1044.2635112983826</v>
      </c>
      <c r="P24" s="1207"/>
      <c r="Q24" s="1207"/>
      <c r="R24" s="1206">
        <v>2625</v>
      </c>
      <c r="S24" s="1207"/>
      <c r="T24" s="1207"/>
      <c r="U24" s="1206">
        <v>8000</v>
      </c>
      <c r="V24" s="1207"/>
      <c r="W24" s="1207"/>
      <c r="X24" s="1206">
        <v>3444</v>
      </c>
      <c r="Y24" s="1207"/>
      <c r="Z24" s="1207"/>
      <c r="AA24" s="1206">
        <v>4390</v>
      </c>
      <c r="AB24" s="1207"/>
      <c r="AC24" s="1207"/>
      <c r="AD24" s="1206">
        <v>4500</v>
      </c>
      <c r="AE24" s="1207"/>
      <c r="AF24" s="1207"/>
      <c r="AG24" s="1206">
        <v>8454.23</v>
      </c>
      <c r="AH24" s="1207"/>
      <c r="AI24" s="1207"/>
      <c r="AJ24" s="1206">
        <v>124741.52</v>
      </c>
      <c r="AK24" s="1207"/>
      <c r="AL24" s="1207"/>
      <c r="AM24" s="1206"/>
      <c r="AN24" s="1207"/>
      <c r="AO24" s="1207"/>
      <c r="AP24" s="1206">
        <v>40000</v>
      </c>
      <c r="AQ24" s="1207"/>
      <c r="AR24" s="1207"/>
      <c r="AS24" s="1206"/>
      <c r="AT24" s="1207"/>
      <c r="AU24" s="1207"/>
      <c r="AV24" s="1206">
        <v>2500</v>
      </c>
      <c r="AW24" s="1207"/>
      <c r="AX24" s="1207"/>
      <c r="AY24" s="1206">
        <v>2038</v>
      </c>
      <c r="AZ24" s="1207"/>
      <c r="BA24" s="1207"/>
      <c r="BB24" s="1206"/>
      <c r="BC24" s="1207"/>
      <c r="BD24" s="1207"/>
      <c r="BE24" s="1206"/>
      <c r="BF24" s="1207"/>
      <c r="BG24" s="1207"/>
      <c r="BH24" s="1206">
        <v>2942.5</v>
      </c>
      <c r="BI24" s="1207"/>
      <c r="BJ24" s="1207"/>
      <c r="BK24" s="1206">
        <v>2597.2199999999998</v>
      </c>
      <c r="BL24" s="1207"/>
      <c r="BM24" s="1207"/>
      <c r="BN24" s="1206">
        <v>5770</v>
      </c>
      <c r="BO24" s="1207"/>
      <c r="BP24" s="1207"/>
      <c r="BQ24" s="1206">
        <v>4433.08</v>
      </c>
      <c r="BR24" s="1207"/>
      <c r="BS24" s="1207"/>
      <c r="BT24" s="1206"/>
      <c r="BU24" s="1207"/>
      <c r="BV24" s="1207"/>
      <c r="BW24" s="1206">
        <v>1920</v>
      </c>
      <c r="BX24" s="1207"/>
      <c r="BY24" s="1207"/>
      <c r="BZ24" s="1206">
        <v>4550</v>
      </c>
      <c r="CA24" s="1207"/>
      <c r="CB24" s="1207"/>
      <c r="CC24" s="1206"/>
      <c r="CD24" s="1207"/>
      <c r="CE24" s="1207"/>
      <c r="CF24" s="1206"/>
      <c r="CG24" s="1207"/>
      <c r="CH24" s="1207"/>
      <c r="CI24" s="1206">
        <v>2942.11</v>
      </c>
      <c r="CJ24" s="1207"/>
      <c r="CK24" s="1207"/>
      <c r="CL24" s="1240"/>
      <c r="CM24" s="1240"/>
      <c r="CN24" s="1240"/>
      <c r="CO24" s="1240"/>
      <c r="CP24" s="1240"/>
      <c r="CQ24" s="1240"/>
      <c r="CR24" s="1240"/>
      <c r="CS24" s="1240"/>
      <c r="CT24" s="1240"/>
      <c r="CU24" s="1240"/>
      <c r="CV24" s="1240"/>
      <c r="CW24" s="1240"/>
      <c r="CX24" s="1240"/>
      <c r="CY24" s="1240"/>
      <c r="CZ24" s="1240"/>
      <c r="DA24" s="1240"/>
      <c r="DB24" s="1240"/>
      <c r="DC24" s="1240"/>
      <c r="DD24" s="1240"/>
      <c r="DE24" s="1240"/>
      <c r="DF24" s="1240"/>
      <c r="DG24" s="1240"/>
      <c r="DH24" s="1240"/>
      <c r="DI24" s="1240"/>
      <c r="DJ24" s="1240"/>
      <c r="DK24" s="1240"/>
      <c r="DL24" s="1240"/>
      <c r="DM24" s="1240"/>
      <c r="DN24" s="1240"/>
      <c r="DO24" s="1240"/>
      <c r="DP24" s="1240"/>
      <c r="DQ24" s="1240"/>
      <c r="DR24" s="1240"/>
      <c r="DS24" s="1240"/>
      <c r="DT24" s="1240"/>
      <c r="DU24" s="1240"/>
      <c r="DV24" s="1240"/>
      <c r="DW24" s="1240"/>
      <c r="DX24" s="1240"/>
      <c r="DY24" s="1240"/>
      <c r="DZ24" s="1240"/>
      <c r="EA24" s="1240"/>
      <c r="EB24" s="1240"/>
      <c r="EC24" s="1240"/>
      <c r="ED24" s="1240"/>
      <c r="EE24" s="1240"/>
      <c r="EF24" s="1240"/>
      <c r="EG24" s="1240"/>
      <c r="EH24" s="1240"/>
      <c r="EI24" s="1240"/>
      <c r="EJ24" s="1240"/>
      <c r="EK24" s="1240"/>
      <c r="EL24" s="1240"/>
      <c r="EM24" s="1240"/>
      <c r="EN24" s="1240"/>
      <c r="EO24" s="1240"/>
      <c r="EP24" s="1240"/>
      <c r="EQ24" s="1240"/>
      <c r="ER24" s="1240"/>
      <c r="ES24" s="1240"/>
      <c r="ET24" s="1240"/>
      <c r="EU24" s="1240"/>
      <c r="EV24" s="1240"/>
      <c r="EW24" s="1240"/>
      <c r="EX24" s="1240"/>
      <c r="EY24" s="1240"/>
      <c r="EZ24" s="1240"/>
      <c r="FA24" s="1240"/>
      <c r="FB24" s="1240"/>
      <c r="FC24" s="1240"/>
      <c r="FD24" s="1240"/>
      <c r="FE24" s="1240"/>
      <c r="FF24" s="1240"/>
    </row>
    <row r="25" spans="1:162" s="1084" customFormat="1" ht="26.25" customHeight="1" thickBot="1" x14ac:dyDescent="0.3">
      <c r="A25" s="1210"/>
      <c r="B25" s="1211" t="s">
        <v>172</v>
      </c>
      <c r="C25" s="1167">
        <v>1.7000000000000001E-2</v>
      </c>
      <c r="D25" s="1212" t="s">
        <v>616</v>
      </c>
      <c r="E25" s="1260"/>
      <c r="F25" s="1213">
        <v>2351.7507307000001</v>
      </c>
      <c r="G25" s="1207"/>
      <c r="H25" s="1207"/>
      <c r="I25" s="1214">
        <v>2101.7717822964382</v>
      </c>
      <c r="J25" s="1209"/>
      <c r="K25" s="1209"/>
      <c r="L25" s="1213">
        <v>169565</v>
      </c>
      <c r="M25" s="1207"/>
      <c r="N25" s="1207"/>
      <c r="O25" s="1213">
        <v>1680.1314933345595</v>
      </c>
      <c r="P25" s="1207"/>
      <c r="Q25" s="1207"/>
      <c r="R25" s="1213"/>
      <c r="S25" s="1207"/>
      <c r="T25" s="1207"/>
      <c r="U25" s="1213">
        <v>12000</v>
      </c>
      <c r="V25" s="1207"/>
      <c r="W25" s="1207"/>
      <c r="X25" s="1213"/>
      <c r="Y25" s="1207"/>
      <c r="Z25" s="1207"/>
      <c r="AA25" s="1213"/>
      <c r="AB25" s="1207"/>
      <c r="AC25" s="1207"/>
      <c r="AD25" s="1213"/>
      <c r="AE25" s="1207"/>
      <c r="AF25" s="1207"/>
      <c r="AG25" s="1213">
        <v>77071.08</v>
      </c>
      <c r="AH25" s="1207"/>
      <c r="AI25" s="1207"/>
      <c r="AJ25" s="1213">
        <v>296773.09999999998</v>
      </c>
      <c r="AK25" s="1207"/>
      <c r="AL25" s="1207"/>
      <c r="AM25" s="1213"/>
      <c r="AN25" s="1207"/>
      <c r="AO25" s="1207"/>
      <c r="AP25" s="1213"/>
      <c r="AQ25" s="1207"/>
      <c r="AR25" s="1207"/>
      <c r="AS25" s="1213"/>
      <c r="AT25" s="1207"/>
      <c r="AU25" s="1207"/>
      <c r="AV25" s="1213">
        <v>7000</v>
      </c>
      <c r="AW25" s="1207"/>
      <c r="AX25" s="1207"/>
      <c r="AY25" s="1213">
        <v>2615</v>
      </c>
      <c r="AZ25" s="1207"/>
      <c r="BA25" s="1207"/>
      <c r="BB25" s="1213"/>
      <c r="BC25" s="1207"/>
      <c r="BD25" s="1207"/>
      <c r="BE25" s="1213"/>
      <c r="BF25" s="1207"/>
      <c r="BG25" s="1207"/>
      <c r="BH25" s="1213">
        <v>0</v>
      </c>
      <c r="BI25" s="1207"/>
      <c r="BJ25" s="1207"/>
      <c r="BK25" s="1213">
        <v>0</v>
      </c>
      <c r="BL25" s="1207"/>
      <c r="BM25" s="1207"/>
      <c r="BN25" s="1213">
        <v>9232</v>
      </c>
      <c r="BO25" s="1207"/>
      <c r="BP25" s="1207"/>
      <c r="BQ25" s="1213"/>
      <c r="BR25" s="1207"/>
      <c r="BS25" s="1207"/>
      <c r="BT25" s="1206"/>
      <c r="BU25" s="1207"/>
      <c r="BV25" s="1207"/>
      <c r="BW25" s="1213">
        <v>2739</v>
      </c>
      <c r="BX25" s="1207"/>
      <c r="BY25" s="1207"/>
      <c r="BZ25" s="1213">
        <v>6500</v>
      </c>
      <c r="CA25" s="1207"/>
      <c r="CB25" s="1207"/>
      <c r="CC25" s="1213"/>
      <c r="CD25" s="1207"/>
      <c r="CE25" s="1207"/>
      <c r="CF25" s="1213"/>
      <c r="CG25" s="1207"/>
      <c r="CH25" s="1207"/>
      <c r="CI25" s="1213">
        <v>0</v>
      </c>
      <c r="CJ25" s="1207"/>
      <c r="CK25" s="1207"/>
      <c r="CL25" s="1240"/>
      <c r="CM25" s="1240"/>
      <c r="CN25" s="1240"/>
      <c r="CO25" s="1240"/>
      <c r="CP25" s="1240"/>
      <c r="CQ25" s="1240"/>
      <c r="CR25" s="1240"/>
      <c r="CS25" s="1240"/>
      <c r="CT25" s="1240"/>
      <c r="CU25" s="1240"/>
      <c r="CV25" s="1240"/>
      <c r="CW25" s="1240"/>
      <c r="CX25" s="1240"/>
      <c r="CY25" s="1240"/>
      <c r="CZ25" s="1240"/>
      <c r="DA25" s="1240"/>
      <c r="DB25" s="1240"/>
      <c r="DC25" s="1240"/>
      <c r="DD25" s="1240"/>
      <c r="DE25" s="1240"/>
      <c r="DF25" s="1240"/>
      <c r="DG25" s="1240"/>
      <c r="DH25" s="1240"/>
      <c r="DI25" s="1240"/>
      <c r="DJ25" s="1240"/>
      <c r="DK25" s="1240"/>
      <c r="DL25" s="1240"/>
      <c r="DM25" s="1240"/>
      <c r="DN25" s="1240"/>
      <c r="DO25" s="1240"/>
      <c r="DP25" s="1240"/>
      <c r="DQ25" s="1240"/>
      <c r="DR25" s="1240"/>
      <c r="DS25" s="1240"/>
      <c r="DT25" s="1240"/>
      <c r="DU25" s="1240"/>
      <c r="DV25" s="1240"/>
      <c r="DW25" s="1240"/>
      <c r="DX25" s="1240"/>
      <c r="DY25" s="1240"/>
      <c r="DZ25" s="1240"/>
      <c r="EA25" s="1240"/>
      <c r="EB25" s="1240"/>
      <c r="EC25" s="1240"/>
      <c r="ED25" s="1240"/>
      <c r="EE25" s="1240"/>
      <c r="EF25" s="1240"/>
      <c r="EG25" s="1240"/>
      <c r="EH25" s="1240"/>
      <c r="EI25" s="1240"/>
      <c r="EJ25" s="1240"/>
      <c r="EK25" s="1240"/>
      <c r="EL25" s="1240"/>
      <c r="EM25" s="1240"/>
      <c r="EN25" s="1240"/>
      <c r="EO25" s="1240"/>
      <c r="EP25" s="1240"/>
      <c r="EQ25" s="1240"/>
      <c r="ER25" s="1240"/>
      <c r="ES25" s="1240"/>
      <c r="ET25" s="1240"/>
      <c r="EU25" s="1240"/>
      <c r="EV25" s="1240"/>
      <c r="EW25" s="1240"/>
      <c r="EX25" s="1240"/>
      <c r="EY25" s="1240"/>
      <c r="EZ25" s="1240"/>
      <c r="FA25" s="1240"/>
      <c r="FB25" s="1240"/>
      <c r="FC25" s="1240"/>
      <c r="FD25" s="1240"/>
      <c r="FE25" s="1240"/>
      <c r="FF25" s="1240"/>
    </row>
    <row r="26" spans="1:162" s="1084" customFormat="1" ht="22.5" customHeight="1" thickBot="1" x14ac:dyDescent="0.25">
      <c r="A26" s="1215" t="s">
        <v>1169</v>
      </c>
      <c r="B26" s="1216" t="s">
        <v>160</v>
      </c>
      <c r="C26" s="1217" t="s">
        <v>617</v>
      </c>
      <c r="D26" s="1218" t="s">
        <v>618</v>
      </c>
      <c r="E26" s="1219">
        <v>781007360.86919999</v>
      </c>
      <c r="F26" s="1263" t="s">
        <v>1166</v>
      </c>
      <c r="G26" s="1220" t="s">
        <v>1166</v>
      </c>
      <c r="H26" s="1221" t="s">
        <v>1166</v>
      </c>
      <c r="I26" s="1263" t="s">
        <v>1166</v>
      </c>
      <c r="J26" s="1220" t="s">
        <v>1166</v>
      </c>
      <c r="K26" s="1221" t="s">
        <v>1166</v>
      </c>
      <c r="L26" s="1263" t="s">
        <v>1166</v>
      </c>
      <c r="M26" s="1220" t="s">
        <v>1166</v>
      </c>
      <c r="N26" s="1221" t="s">
        <v>1166</v>
      </c>
      <c r="O26" s="1263" t="s">
        <v>1166</v>
      </c>
      <c r="P26" s="1220" t="s">
        <v>1166</v>
      </c>
      <c r="Q26" s="1221" t="s">
        <v>1166</v>
      </c>
      <c r="R26" s="1263" t="s">
        <v>1166</v>
      </c>
      <c r="S26" s="1220" t="s">
        <v>1166</v>
      </c>
      <c r="T26" s="1221" t="s">
        <v>1166</v>
      </c>
      <c r="U26" s="1263" t="s">
        <v>1166</v>
      </c>
      <c r="V26" s="1220" t="s">
        <v>1166</v>
      </c>
      <c r="W26" s="1221" t="s">
        <v>1166</v>
      </c>
      <c r="X26" s="1263" t="s">
        <v>1166</v>
      </c>
      <c r="Y26" s="1220" t="s">
        <v>1166</v>
      </c>
      <c r="Z26" s="1221" t="s">
        <v>1166</v>
      </c>
      <c r="AA26" s="1263" t="s">
        <v>1166</v>
      </c>
      <c r="AB26" s="1220" t="s">
        <v>1166</v>
      </c>
      <c r="AC26" s="1221" t="s">
        <v>1166</v>
      </c>
      <c r="AD26" s="1263" t="s">
        <v>1166</v>
      </c>
      <c r="AE26" s="1220" t="s">
        <v>1166</v>
      </c>
      <c r="AF26" s="1221" t="s">
        <v>1166</v>
      </c>
      <c r="AG26" s="1263" t="s">
        <v>1166</v>
      </c>
      <c r="AH26" s="1220" t="s">
        <v>1166</v>
      </c>
      <c r="AI26" s="1221" t="s">
        <v>1166</v>
      </c>
      <c r="AJ26" s="1263" t="s">
        <v>1166</v>
      </c>
      <c r="AK26" s="1220" t="s">
        <v>1166</v>
      </c>
      <c r="AL26" s="1221" t="s">
        <v>1166</v>
      </c>
      <c r="AM26" s="1263" t="s">
        <v>1166</v>
      </c>
      <c r="AN26" s="1220" t="s">
        <v>1166</v>
      </c>
      <c r="AO26" s="1221" t="s">
        <v>1166</v>
      </c>
      <c r="AP26" s="1263" t="s">
        <v>1166</v>
      </c>
      <c r="AQ26" s="1220" t="s">
        <v>1166</v>
      </c>
      <c r="AR26" s="1221" t="s">
        <v>1166</v>
      </c>
      <c r="AS26" s="1263" t="s">
        <v>1166</v>
      </c>
      <c r="AT26" s="1220" t="s">
        <v>1166</v>
      </c>
      <c r="AU26" s="1221" t="s">
        <v>1166</v>
      </c>
      <c r="AV26" s="1263" t="s">
        <v>1166</v>
      </c>
      <c r="AW26" s="1220" t="s">
        <v>1166</v>
      </c>
      <c r="AX26" s="1221" t="s">
        <v>1166</v>
      </c>
      <c r="AY26" s="1263" t="s">
        <v>1166</v>
      </c>
      <c r="AZ26" s="1220" t="s">
        <v>1166</v>
      </c>
      <c r="BA26" s="1221" t="s">
        <v>1166</v>
      </c>
      <c r="BB26" s="1263" t="s">
        <v>1166</v>
      </c>
      <c r="BC26" s="1220" t="s">
        <v>1166</v>
      </c>
      <c r="BD26" s="1221" t="s">
        <v>1166</v>
      </c>
      <c r="BE26" s="1263" t="s">
        <v>1166</v>
      </c>
      <c r="BF26" s="1220" t="s">
        <v>1166</v>
      </c>
      <c r="BG26" s="1221" t="s">
        <v>1166</v>
      </c>
      <c r="BH26" s="1263" t="s">
        <v>1166</v>
      </c>
      <c r="BI26" s="1220" t="s">
        <v>1166</v>
      </c>
      <c r="BJ26" s="1221" t="s">
        <v>1166</v>
      </c>
      <c r="BK26" s="1263" t="s">
        <v>1166</v>
      </c>
      <c r="BL26" s="1220" t="s">
        <v>1166</v>
      </c>
      <c r="BM26" s="1221" t="s">
        <v>1166</v>
      </c>
      <c r="BN26" s="1263" t="s">
        <v>1166</v>
      </c>
      <c r="BO26" s="1220" t="s">
        <v>1166</v>
      </c>
      <c r="BP26" s="1221" t="s">
        <v>1166</v>
      </c>
      <c r="BQ26" s="1263" t="s">
        <v>1166</v>
      </c>
      <c r="BR26" s="1220" t="s">
        <v>1166</v>
      </c>
      <c r="BS26" s="1221" t="s">
        <v>1166</v>
      </c>
      <c r="BT26" s="1263" t="s">
        <v>1166</v>
      </c>
      <c r="BU26" s="1220" t="s">
        <v>1166</v>
      </c>
      <c r="BV26" s="1221" t="s">
        <v>1166</v>
      </c>
      <c r="BW26" s="1263" t="s">
        <v>1166</v>
      </c>
      <c r="BX26" s="1220" t="s">
        <v>1166</v>
      </c>
      <c r="BY26" s="1221" t="s">
        <v>1166</v>
      </c>
      <c r="BZ26" s="1263" t="s">
        <v>1166</v>
      </c>
      <c r="CA26" s="1220" t="s">
        <v>1166</v>
      </c>
      <c r="CB26" s="1221" t="s">
        <v>1166</v>
      </c>
      <c r="CC26" s="1263" t="s">
        <v>1166</v>
      </c>
      <c r="CD26" s="1220" t="s">
        <v>1166</v>
      </c>
      <c r="CE26" s="1221" t="s">
        <v>1166</v>
      </c>
      <c r="CF26" s="1263" t="s">
        <v>1166</v>
      </c>
      <c r="CG26" s="1220" t="s">
        <v>1166</v>
      </c>
      <c r="CH26" s="1221" t="s">
        <v>1166</v>
      </c>
      <c r="CI26" s="1263" t="s">
        <v>1166</v>
      </c>
      <c r="CJ26" s="1220" t="s">
        <v>1166</v>
      </c>
      <c r="CK26" s="1221" t="s">
        <v>1166</v>
      </c>
      <c r="CL26" s="1240"/>
      <c r="CM26" s="1240"/>
      <c r="CN26" s="1240"/>
      <c r="CO26" s="1240"/>
      <c r="CP26" s="1240"/>
      <c r="CQ26" s="1240"/>
      <c r="CR26" s="1240"/>
      <c r="CS26" s="1240"/>
      <c r="CT26" s="1240"/>
      <c r="CU26" s="1240"/>
      <c r="CV26" s="1240"/>
      <c r="CW26" s="1240"/>
      <c r="CX26" s="1240"/>
      <c r="CY26" s="1240"/>
      <c r="CZ26" s="1240"/>
      <c r="DA26" s="1240"/>
      <c r="DB26" s="1240"/>
      <c r="DC26" s="1240"/>
      <c r="DD26" s="1240"/>
      <c r="DE26" s="1240"/>
      <c r="DF26" s="1240"/>
      <c r="DG26" s="1240"/>
      <c r="DH26" s="1240"/>
      <c r="DI26" s="1240"/>
      <c r="DJ26" s="1240"/>
      <c r="DK26" s="1240"/>
      <c r="DL26" s="1240"/>
      <c r="DM26" s="1240"/>
      <c r="DN26" s="1240"/>
      <c r="DO26" s="1240"/>
      <c r="DP26" s="1240"/>
      <c r="DQ26" s="1240"/>
      <c r="DR26" s="1240"/>
      <c r="DS26" s="1240"/>
      <c r="DT26" s="1240"/>
      <c r="DU26" s="1240"/>
      <c r="DV26" s="1240"/>
      <c r="DW26" s="1240"/>
      <c r="DX26" s="1240"/>
      <c r="DY26" s="1240"/>
      <c r="DZ26" s="1240"/>
      <c r="EA26" s="1240"/>
      <c r="EB26" s="1240"/>
      <c r="EC26" s="1240"/>
      <c r="ED26" s="1240"/>
      <c r="EE26" s="1240"/>
      <c r="EF26" s="1240"/>
      <c r="EG26" s="1240"/>
      <c r="EH26" s="1240"/>
      <c r="EI26" s="1240"/>
      <c r="EJ26" s="1240"/>
      <c r="EK26" s="1240"/>
      <c r="EL26" s="1240"/>
      <c r="EM26" s="1240"/>
      <c r="EN26" s="1240"/>
      <c r="EO26" s="1240"/>
      <c r="EP26" s="1240"/>
      <c r="EQ26" s="1240"/>
      <c r="ER26" s="1240"/>
      <c r="ES26" s="1240"/>
      <c r="ET26" s="1240"/>
      <c r="EU26" s="1240"/>
      <c r="EV26" s="1240"/>
      <c r="EW26" s="1240"/>
      <c r="EX26" s="1240"/>
      <c r="EY26" s="1240"/>
      <c r="EZ26" s="1240"/>
      <c r="FA26" s="1240"/>
      <c r="FB26" s="1240"/>
      <c r="FC26" s="1240"/>
      <c r="FD26" s="1240"/>
      <c r="FE26" s="1240"/>
      <c r="FF26" s="1240"/>
    </row>
    <row r="27" spans="1:162" s="1084" customFormat="1" ht="12.75" customHeight="1" x14ac:dyDescent="0.2">
      <c r="A27" s="1222"/>
      <c r="B27" s="1106" t="s">
        <v>160</v>
      </c>
      <c r="C27" s="1099" t="s">
        <v>619</v>
      </c>
      <c r="D27" s="1223" t="s">
        <v>620</v>
      </c>
      <c r="E27" s="1224">
        <v>735697.69000000006</v>
      </c>
      <c r="F27" s="1264" t="s">
        <v>1166</v>
      </c>
      <c r="G27" s="1225"/>
      <c r="H27" s="1226"/>
      <c r="I27" s="1264" t="s">
        <v>1166</v>
      </c>
      <c r="J27" s="1225"/>
      <c r="K27" s="1226"/>
      <c r="L27" s="1264" t="s">
        <v>1166</v>
      </c>
      <c r="M27" s="1225"/>
      <c r="N27" s="1226"/>
      <c r="O27" s="1264" t="s">
        <v>1166</v>
      </c>
      <c r="P27" s="1225"/>
      <c r="Q27" s="1226"/>
      <c r="R27" s="1264" t="s">
        <v>1166</v>
      </c>
      <c r="S27" s="1225"/>
      <c r="T27" s="1226"/>
      <c r="U27" s="1264" t="s">
        <v>1166</v>
      </c>
      <c r="V27" s="1225"/>
      <c r="W27" s="1226"/>
      <c r="X27" s="1264" t="s">
        <v>1166</v>
      </c>
      <c r="Y27" s="1225"/>
      <c r="Z27" s="1226"/>
      <c r="AA27" s="1264" t="s">
        <v>1166</v>
      </c>
      <c r="AB27" s="1225"/>
      <c r="AC27" s="1226"/>
      <c r="AD27" s="1264" t="s">
        <v>1166</v>
      </c>
      <c r="AE27" s="1225"/>
      <c r="AF27" s="1226"/>
      <c r="AG27" s="1264" t="s">
        <v>1166</v>
      </c>
      <c r="AH27" s="1225"/>
      <c r="AI27" s="1226"/>
      <c r="AJ27" s="1264" t="s">
        <v>1166</v>
      </c>
      <c r="AK27" s="1225"/>
      <c r="AL27" s="1226"/>
      <c r="AM27" s="1264" t="s">
        <v>1166</v>
      </c>
      <c r="AN27" s="1225"/>
      <c r="AO27" s="1226"/>
      <c r="AP27" s="1264" t="s">
        <v>1166</v>
      </c>
      <c r="AQ27" s="1225"/>
      <c r="AR27" s="1226"/>
      <c r="AS27" s="1264" t="s">
        <v>1166</v>
      </c>
      <c r="AT27" s="1225"/>
      <c r="AU27" s="1226"/>
      <c r="AV27" s="1264" t="s">
        <v>1166</v>
      </c>
      <c r="AW27" s="1225"/>
      <c r="AX27" s="1226"/>
      <c r="AY27" s="1264" t="s">
        <v>1166</v>
      </c>
      <c r="AZ27" s="1225"/>
      <c r="BA27" s="1226"/>
      <c r="BB27" s="1264" t="s">
        <v>1166</v>
      </c>
      <c r="BC27" s="1225"/>
      <c r="BD27" s="1226"/>
      <c r="BE27" s="1264" t="s">
        <v>1166</v>
      </c>
      <c r="BF27" s="1225"/>
      <c r="BG27" s="1226"/>
      <c r="BH27" s="1264" t="s">
        <v>1166</v>
      </c>
      <c r="BI27" s="1225"/>
      <c r="BJ27" s="1226"/>
      <c r="BK27" s="1264" t="s">
        <v>1166</v>
      </c>
      <c r="BL27" s="1225"/>
      <c r="BM27" s="1226"/>
      <c r="BN27" s="1264" t="s">
        <v>1166</v>
      </c>
      <c r="BO27" s="1225"/>
      <c r="BP27" s="1226"/>
      <c r="BQ27" s="1264" t="s">
        <v>1166</v>
      </c>
      <c r="BR27" s="1225"/>
      <c r="BS27" s="1226"/>
      <c r="BT27" s="1264" t="s">
        <v>1166</v>
      </c>
      <c r="BU27" s="1225"/>
      <c r="BV27" s="1226"/>
      <c r="BW27" s="1264" t="s">
        <v>1166</v>
      </c>
      <c r="BX27" s="1225"/>
      <c r="BY27" s="1226"/>
      <c r="BZ27" s="1264" t="s">
        <v>1166</v>
      </c>
      <c r="CA27" s="1225"/>
      <c r="CB27" s="1226"/>
      <c r="CC27" s="1264" t="s">
        <v>1166</v>
      </c>
      <c r="CD27" s="1225"/>
      <c r="CE27" s="1226"/>
      <c r="CF27" s="1264" t="s">
        <v>1166</v>
      </c>
      <c r="CG27" s="1225"/>
      <c r="CH27" s="1226"/>
      <c r="CI27" s="1264" t="s">
        <v>1166</v>
      </c>
      <c r="CJ27" s="1225"/>
      <c r="CK27" s="1226"/>
      <c r="CL27" s="1240"/>
      <c r="CM27" s="1240"/>
      <c r="CN27" s="1240"/>
      <c r="CO27" s="1240"/>
      <c r="CP27" s="1240"/>
      <c r="CQ27" s="1240"/>
      <c r="CR27" s="1240"/>
      <c r="CS27" s="1240"/>
      <c r="CT27" s="1240"/>
      <c r="CU27" s="1240"/>
      <c r="CV27" s="1240"/>
      <c r="CW27" s="1240"/>
      <c r="CX27" s="1240"/>
      <c r="CY27" s="1240"/>
      <c r="CZ27" s="1240"/>
      <c r="DA27" s="1240"/>
      <c r="DB27" s="1240"/>
      <c r="DC27" s="1240"/>
      <c r="DD27" s="1240"/>
      <c r="DE27" s="1240"/>
      <c r="DF27" s="1240"/>
      <c r="DG27" s="1240"/>
      <c r="DH27" s="1240"/>
      <c r="DI27" s="1240"/>
      <c r="DJ27" s="1240"/>
      <c r="DK27" s="1240"/>
      <c r="DL27" s="1240"/>
      <c r="DM27" s="1240"/>
      <c r="DN27" s="1240"/>
      <c r="DO27" s="1240"/>
      <c r="DP27" s="1240"/>
      <c r="DQ27" s="1240"/>
      <c r="DR27" s="1240"/>
      <c r="DS27" s="1240"/>
      <c r="DT27" s="1240"/>
      <c r="DU27" s="1240"/>
      <c r="DV27" s="1240"/>
      <c r="DW27" s="1240"/>
      <c r="DX27" s="1240"/>
      <c r="DY27" s="1240"/>
      <c r="DZ27" s="1240"/>
      <c r="EA27" s="1240"/>
      <c r="EB27" s="1240"/>
      <c r="EC27" s="1240"/>
      <c r="ED27" s="1240"/>
      <c r="EE27" s="1240"/>
      <c r="EF27" s="1240"/>
      <c r="EG27" s="1240"/>
      <c r="EH27" s="1240"/>
      <c r="EI27" s="1240"/>
      <c r="EJ27" s="1240"/>
      <c r="EK27" s="1240"/>
      <c r="EL27" s="1240"/>
      <c r="EM27" s="1240"/>
      <c r="EN27" s="1240"/>
      <c r="EO27" s="1240"/>
      <c r="EP27" s="1240"/>
      <c r="EQ27" s="1240"/>
      <c r="ER27" s="1240"/>
      <c r="ES27" s="1240"/>
      <c r="ET27" s="1240"/>
      <c r="EU27" s="1240"/>
      <c r="EV27" s="1240"/>
      <c r="EW27" s="1240"/>
      <c r="EX27" s="1240"/>
      <c r="EY27" s="1240"/>
      <c r="EZ27" s="1240"/>
      <c r="FA27" s="1240"/>
      <c r="FB27" s="1240"/>
      <c r="FC27" s="1240"/>
      <c r="FD27" s="1240"/>
      <c r="FE27" s="1240"/>
      <c r="FF27" s="1240"/>
    </row>
    <row r="28" spans="1:162" s="1084" customFormat="1" ht="12.75" customHeight="1" x14ac:dyDescent="0.2">
      <c r="A28" s="1222"/>
      <c r="B28" s="1106" t="s">
        <v>160</v>
      </c>
      <c r="C28" s="1110">
        <v>7.0000000000000007E-2</v>
      </c>
      <c r="D28" s="1223" t="s">
        <v>621</v>
      </c>
      <c r="E28" s="1224">
        <v>304011070.99999994</v>
      </c>
      <c r="F28" s="1265" t="s">
        <v>1166</v>
      </c>
      <c r="G28" s="994"/>
      <c r="H28" s="993"/>
      <c r="I28" s="1265" t="s">
        <v>1166</v>
      </c>
      <c r="J28" s="994"/>
      <c r="K28" s="993"/>
      <c r="L28" s="1265" t="s">
        <v>1166</v>
      </c>
      <c r="M28" s="994"/>
      <c r="N28" s="993"/>
      <c r="O28" s="1265" t="s">
        <v>1166</v>
      </c>
      <c r="P28" s="994"/>
      <c r="Q28" s="993"/>
      <c r="R28" s="1265" t="s">
        <v>1166</v>
      </c>
      <c r="S28" s="994"/>
      <c r="T28" s="993"/>
      <c r="U28" s="1265" t="s">
        <v>1166</v>
      </c>
      <c r="V28" s="994"/>
      <c r="W28" s="993"/>
      <c r="X28" s="1265" t="s">
        <v>1166</v>
      </c>
      <c r="Y28" s="994"/>
      <c r="Z28" s="993"/>
      <c r="AA28" s="1265" t="s">
        <v>1166</v>
      </c>
      <c r="AB28" s="994"/>
      <c r="AC28" s="993"/>
      <c r="AD28" s="1265" t="s">
        <v>1166</v>
      </c>
      <c r="AE28" s="994"/>
      <c r="AF28" s="993"/>
      <c r="AG28" s="1265" t="s">
        <v>1166</v>
      </c>
      <c r="AH28" s="994"/>
      <c r="AI28" s="993"/>
      <c r="AJ28" s="1265" t="s">
        <v>1166</v>
      </c>
      <c r="AK28" s="994"/>
      <c r="AL28" s="993"/>
      <c r="AM28" s="1265" t="s">
        <v>1166</v>
      </c>
      <c r="AN28" s="994"/>
      <c r="AO28" s="993"/>
      <c r="AP28" s="1265" t="s">
        <v>1166</v>
      </c>
      <c r="AQ28" s="994"/>
      <c r="AR28" s="993"/>
      <c r="AS28" s="1265" t="s">
        <v>1166</v>
      </c>
      <c r="AT28" s="994"/>
      <c r="AU28" s="993"/>
      <c r="AV28" s="1265" t="s">
        <v>1166</v>
      </c>
      <c r="AW28" s="994"/>
      <c r="AX28" s="993"/>
      <c r="AY28" s="1265" t="s">
        <v>1166</v>
      </c>
      <c r="AZ28" s="994"/>
      <c r="BA28" s="993"/>
      <c r="BB28" s="1265" t="s">
        <v>1166</v>
      </c>
      <c r="BC28" s="994"/>
      <c r="BD28" s="993"/>
      <c r="BE28" s="1265" t="s">
        <v>1166</v>
      </c>
      <c r="BF28" s="994"/>
      <c r="BG28" s="993"/>
      <c r="BH28" s="1265" t="s">
        <v>1166</v>
      </c>
      <c r="BI28" s="994"/>
      <c r="BJ28" s="993"/>
      <c r="BK28" s="1265" t="s">
        <v>1166</v>
      </c>
      <c r="BL28" s="994"/>
      <c r="BM28" s="993"/>
      <c r="BN28" s="1265" t="s">
        <v>1166</v>
      </c>
      <c r="BO28" s="994"/>
      <c r="BP28" s="993"/>
      <c r="BQ28" s="1265" t="s">
        <v>1166</v>
      </c>
      <c r="BR28" s="994"/>
      <c r="BS28" s="993"/>
      <c r="BT28" s="1265" t="s">
        <v>1166</v>
      </c>
      <c r="BU28" s="994"/>
      <c r="BV28" s="993"/>
      <c r="BW28" s="1265" t="s">
        <v>1166</v>
      </c>
      <c r="BX28" s="994"/>
      <c r="BY28" s="993"/>
      <c r="BZ28" s="1265" t="s">
        <v>1166</v>
      </c>
      <c r="CA28" s="994"/>
      <c r="CB28" s="993"/>
      <c r="CC28" s="1265" t="s">
        <v>1166</v>
      </c>
      <c r="CD28" s="994"/>
      <c r="CE28" s="993"/>
      <c r="CF28" s="1265" t="s">
        <v>1166</v>
      </c>
      <c r="CG28" s="994"/>
      <c r="CH28" s="993"/>
      <c r="CI28" s="1265" t="s">
        <v>1166</v>
      </c>
      <c r="CJ28" s="994"/>
      <c r="CK28" s="993"/>
      <c r="CL28" s="1240"/>
      <c r="CM28" s="1240"/>
      <c r="CN28" s="1240"/>
      <c r="CO28" s="1240"/>
      <c r="CP28" s="1240"/>
      <c r="CQ28" s="1240"/>
      <c r="CR28" s="1240"/>
      <c r="CS28" s="1240"/>
      <c r="CT28" s="1240"/>
      <c r="CU28" s="1240"/>
      <c r="CV28" s="1240"/>
      <c r="CW28" s="1240"/>
      <c r="CX28" s="1240"/>
      <c r="CY28" s="1240"/>
      <c r="CZ28" s="1240"/>
      <c r="DA28" s="1240"/>
      <c r="DB28" s="1240"/>
      <c r="DC28" s="1240"/>
      <c r="DD28" s="1240"/>
      <c r="DE28" s="1240"/>
      <c r="DF28" s="1240"/>
      <c r="DG28" s="1240"/>
      <c r="DH28" s="1240"/>
      <c r="DI28" s="1240"/>
      <c r="DJ28" s="1240"/>
      <c r="DK28" s="1240"/>
      <c r="DL28" s="1240"/>
      <c r="DM28" s="1240"/>
      <c r="DN28" s="1240"/>
      <c r="DO28" s="1240"/>
      <c r="DP28" s="1240"/>
      <c r="DQ28" s="1240"/>
      <c r="DR28" s="1240"/>
      <c r="DS28" s="1240"/>
      <c r="DT28" s="1240"/>
      <c r="DU28" s="1240"/>
      <c r="DV28" s="1240"/>
      <c r="DW28" s="1240"/>
      <c r="DX28" s="1240"/>
      <c r="DY28" s="1240"/>
      <c r="DZ28" s="1240"/>
      <c r="EA28" s="1240"/>
      <c r="EB28" s="1240"/>
      <c r="EC28" s="1240"/>
      <c r="ED28" s="1240"/>
      <c r="EE28" s="1240"/>
      <c r="EF28" s="1240"/>
      <c r="EG28" s="1240"/>
      <c r="EH28" s="1240"/>
      <c r="EI28" s="1240"/>
      <c r="EJ28" s="1240"/>
      <c r="EK28" s="1240"/>
      <c r="EL28" s="1240"/>
      <c r="EM28" s="1240"/>
      <c r="EN28" s="1240"/>
      <c r="EO28" s="1240"/>
      <c r="EP28" s="1240"/>
      <c r="EQ28" s="1240"/>
      <c r="ER28" s="1240"/>
      <c r="ES28" s="1240"/>
      <c r="ET28" s="1240"/>
      <c r="EU28" s="1240"/>
      <c r="EV28" s="1240"/>
      <c r="EW28" s="1240"/>
      <c r="EX28" s="1240"/>
      <c r="EY28" s="1240"/>
      <c r="EZ28" s="1240"/>
      <c r="FA28" s="1240"/>
      <c r="FB28" s="1240"/>
      <c r="FC28" s="1240"/>
      <c r="FD28" s="1240"/>
      <c r="FE28" s="1240"/>
      <c r="FF28" s="1240"/>
    </row>
    <row r="29" spans="1:162" s="1084" customFormat="1" ht="12.75" customHeight="1" x14ac:dyDescent="0.2">
      <c r="A29" s="1222"/>
      <c r="B29" s="1106" t="s">
        <v>160</v>
      </c>
      <c r="C29" s="1118">
        <v>0.08</v>
      </c>
      <c r="D29" s="1223" t="s">
        <v>622</v>
      </c>
      <c r="E29" s="1224">
        <v>424523189.1620999</v>
      </c>
      <c r="F29" s="1265" t="s">
        <v>1166</v>
      </c>
      <c r="G29" s="994"/>
      <c r="H29" s="993"/>
      <c r="I29" s="1265" t="s">
        <v>1166</v>
      </c>
      <c r="J29" s="994"/>
      <c r="K29" s="993"/>
      <c r="L29" s="1265" t="s">
        <v>1166</v>
      </c>
      <c r="M29" s="994"/>
      <c r="N29" s="993"/>
      <c r="O29" s="1265" t="s">
        <v>1166</v>
      </c>
      <c r="P29" s="994"/>
      <c r="Q29" s="993"/>
      <c r="R29" s="1265" t="s">
        <v>1166</v>
      </c>
      <c r="S29" s="994"/>
      <c r="T29" s="993"/>
      <c r="U29" s="1265" t="s">
        <v>1166</v>
      </c>
      <c r="V29" s="994"/>
      <c r="W29" s="993"/>
      <c r="X29" s="1265" t="s">
        <v>1166</v>
      </c>
      <c r="Y29" s="994"/>
      <c r="Z29" s="993"/>
      <c r="AA29" s="1265" t="s">
        <v>1166</v>
      </c>
      <c r="AB29" s="994"/>
      <c r="AC29" s="993"/>
      <c r="AD29" s="1265" t="s">
        <v>1166</v>
      </c>
      <c r="AE29" s="994"/>
      <c r="AF29" s="993"/>
      <c r="AG29" s="1265" t="s">
        <v>1166</v>
      </c>
      <c r="AH29" s="994"/>
      <c r="AI29" s="993"/>
      <c r="AJ29" s="1265" t="s">
        <v>1166</v>
      </c>
      <c r="AK29" s="994"/>
      <c r="AL29" s="993"/>
      <c r="AM29" s="1265" t="s">
        <v>1166</v>
      </c>
      <c r="AN29" s="994"/>
      <c r="AO29" s="993"/>
      <c r="AP29" s="1265" t="s">
        <v>1166</v>
      </c>
      <c r="AQ29" s="994"/>
      <c r="AR29" s="993"/>
      <c r="AS29" s="1265" t="s">
        <v>1166</v>
      </c>
      <c r="AT29" s="994"/>
      <c r="AU29" s="993"/>
      <c r="AV29" s="1265" t="s">
        <v>1166</v>
      </c>
      <c r="AW29" s="994"/>
      <c r="AX29" s="993"/>
      <c r="AY29" s="1265" t="s">
        <v>1166</v>
      </c>
      <c r="AZ29" s="994"/>
      <c r="BA29" s="993"/>
      <c r="BB29" s="1265" t="s">
        <v>1166</v>
      </c>
      <c r="BC29" s="994"/>
      <c r="BD29" s="993"/>
      <c r="BE29" s="1265" t="s">
        <v>1166</v>
      </c>
      <c r="BF29" s="994"/>
      <c r="BG29" s="993"/>
      <c r="BH29" s="1265" t="s">
        <v>1166</v>
      </c>
      <c r="BI29" s="994"/>
      <c r="BJ29" s="993"/>
      <c r="BK29" s="1265" t="s">
        <v>1166</v>
      </c>
      <c r="BL29" s="994"/>
      <c r="BM29" s="993"/>
      <c r="BN29" s="1265" t="s">
        <v>1166</v>
      </c>
      <c r="BO29" s="994"/>
      <c r="BP29" s="993"/>
      <c r="BQ29" s="1265" t="s">
        <v>1166</v>
      </c>
      <c r="BR29" s="994"/>
      <c r="BS29" s="993"/>
      <c r="BT29" s="1265" t="s">
        <v>1166</v>
      </c>
      <c r="BU29" s="994"/>
      <c r="BV29" s="993"/>
      <c r="BW29" s="1265" t="s">
        <v>1166</v>
      </c>
      <c r="BX29" s="994"/>
      <c r="BY29" s="993"/>
      <c r="BZ29" s="1265" t="s">
        <v>1166</v>
      </c>
      <c r="CA29" s="994"/>
      <c r="CB29" s="993"/>
      <c r="CC29" s="1265" t="s">
        <v>1166</v>
      </c>
      <c r="CD29" s="994"/>
      <c r="CE29" s="993"/>
      <c r="CF29" s="1265" t="s">
        <v>1166</v>
      </c>
      <c r="CG29" s="994"/>
      <c r="CH29" s="993"/>
      <c r="CI29" s="1265" t="s">
        <v>1166</v>
      </c>
      <c r="CJ29" s="994"/>
      <c r="CK29" s="993"/>
      <c r="CL29" s="1240"/>
      <c r="CM29" s="1240"/>
      <c r="CN29" s="1240"/>
      <c r="CO29" s="1240"/>
      <c r="CP29" s="1240"/>
      <c r="CQ29" s="1240"/>
      <c r="CR29" s="1240"/>
      <c r="CS29" s="1240"/>
      <c r="CT29" s="1240"/>
      <c r="CU29" s="1240"/>
      <c r="CV29" s="1240"/>
      <c r="CW29" s="1240"/>
      <c r="CX29" s="1240"/>
      <c r="CY29" s="1240"/>
      <c r="CZ29" s="1240"/>
      <c r="DA29" s="1240"/>
      <c r="DB29" s="1240"/>
      <c r="DC29" s="1240"/>
      <c r="DD29" s="1240"/>
      <c r="DE29" s="1240"/>
      <c r="DF29" s="1240"/>
      <c r="DG29" s="1240"/>
      <c r="DH29" s="1240"/>
      <c r="DI29" s="1240"/>
      <c r="DJ29" s="1240"/>
      <c r="DK29" s="1240"/>
      <c r="DL29" s="1240"/>
      <c r="DM29" s="1240"/>
      <c r="DN29" s="1240"/>
      <c r="DO29" s="1240"/>
      <c r="DP29" s="1240"/>
      <c r="DQ29" s="1240"/>
      <c r="DR29" s="1240"/>
      <c r="DS29" s="1240"/>
      <c r="DT29" s="1240"/>
      <c r="DU29" s="1240"/>
      <c r="DV29" s="1240"/>
      <c r="DW29" s="1240"/>
      <c r="DX29" s="1240"/>
      <c r="DY29" s="1240"/>
      <c r="DZ29" s="1240"/>
      <c r="EA29" s="1240"/>
      <c r="EB29" s="1240"/>
      <c r="EC29" s="1240"/>
      <c r="ED29" s="1240"/>
      <c r="EE29" s="1240"/>
      <c r="EF29" s="1240"/>
      <c r="EG29" s="1240"/>
      <c r="EH29" s="1240"/>
      <c r="EI29" s="1240"/>
      <c r="EJ29" s="1240"/>
      <c r="EK29" s="1240"/>
      <c r="EL29" s="1240"/>
      <c r="EM29" s="1240"/>
      <c r="EN29" s="1240"/>
      <c r="EO29" s="1240"/>
      <c r="EP29" s="1240"/>
      <c r="EQ29" s="1240"/>
      <c r="ER29" s="1240"/>
      <c r="ES29" s="1240"/>
      <c r="ET29" s="1240"/>
      <c r="EU29" s="1240"/>
      <c r="EV29" s="1240"/>
      <c r="EW29" s="1240"/>
      <c r="EX29" s="1240"/>
      <c r="EY29" s="1240"/>
      <c r="EZ29" s="1240"/>
      <c r="FA29" s="1240"/>
      <c r="FB29" s="1240"/>
      <c r="FC29" s="1240"/>
      <c r="FD29" s="1240"/>
      <c r="FE29" s="1240"/>
      <c r="FF29" s="1240"/>
    </row>
    <row r="30" spans="1:162" s="1084" customFormat="1" ht="12.75" customHeight="1" x14ac:dyDescent="0.2">
      <c r="A30" s="1222"/>
      <c r="B30" s="1106" t="s">
        <v>160</v>
      </c>
      <c r="C30" s="1118">
        <v>0.09</v>
      </c>
      <c r="D30" s="1223" t="s">
        <v>623</v>
      </c>
      <c r="E30" s="1224">
        <v>100</v>
      </c>
      <c r="F30" s="1265" t="s">
        <v>1166</v>
      </c>
      <c r="G30" s="994"/>
      <c r="H30" s="993"/>
      <c r="I30" s="1265" t="s">
        <v>1166</v>
      </c>
      <c r="J30" s="994"/>
      <c r="K30" s="993"/>
      <c r="L30" s="1265" t="s">
        <v>1166</v>
      </c>
      <c r="M30" s="994"/>
      <c r="N30" s="993"/>
      <c r="O30" s="1265" t="s">
        <v>1166</v>
      </c>
      <c r="P30" s="994"/>
      <c r="Q30" s="993"/>
      <c r="R30" s="1265" t="s">
        <v>1166</v>
      </c>
      <c r="S30" s="994"/>
      <c r="T30" s="993"/>
      <c r="U30" s="1265" t="s">
        <v>1166</v>
      </c>
      <c r="V30" s="994"/>
      <c r="W30" s="993"/>
      <c r="X30" s="1265" t="s">
        <v>1166</v>
      </c>
      <c r="Y30" s="994"/>
      <c r="Z30" s="993"/>
      <c r="AA30" s="1265" t="s">
        <v>1166</v>
      </c>
      <c r="AB30" s="994"/>
      <c r="AC30" s="993"/>
      <c r="AD30" s="1265" t="s">
        <v>1166</v>
      </c>
      <c r="AE30" s="994"/>
      <c r="AF30" s="993"/>
      <c r="AG30" s="1265" t="s">
        <v>1166</v>
      </c>
      <c r="AH30" s="994"/>
      <c r="AI30" s="993"/>
      <c r="AJ30" s="1265" t="s">
        <v>1166</v>
      </c>
      <c r="AK30" s="994"/>
      <c r="AL30" s="993"/>
      <c r="AM30" s="1265" t="s">
        <v>1166</v>
      </c>
      <c r="AN30" s="994"/>
      <c r="AO30" s="993"/>
      <c r="AP30" s="1265" t="s">
        <v>1166</v>
      </c>
      <c r="AQ30" s="994"/>
      <c r="AR30" s="993"/>
      <c r="AS30" s="1265" t="s">
        <v>1166</v>
      </c>
      <c r="AT30" s="994"/>
      <c r="AU30" s="993"/>
      <c r="AV30" s="1265" t="s">
        <v>1166</v>
      </c>
      <c r="AW30" s="994"/>
      <c r="AX30" s="993"/>
      <c r="AY30" s="1265" t="s">
        <v>1166</v>
      </c>
      <c r="AZ30" s="994"/>
      <c r="BA30" s="993"/>
      <c r="BB30" s="1265" t="s">
        <v>1166</v>
      </c>
      <c r="BC30" s="994"/>
      <c r="BD30" s="993"/>
      <c r="BE30" s="1265" t="s">
        <v>1166</v>
      </c>
      <c r="BF30" s="994"/>
      <c r="BG30" s="993"/>
      <c r="BH30" s="1265" t="s">
        <v>1166</v>
      </c>
      <c r="BI30" s="994"/>
      <c r="BJ30" s="993"/>
      <c r="BK30" s="1265" t="s">
        <v>1166</v>
      </c>
      <c r="BL30" s="994"/>
      <c r="BM30" s="993"/>
      <c r="BN30" s="1265" t="s">
        <v>1166</v>
      </c>
      <c r="BO30" s="994"/>
      <c r="BP30" s="993"/>
      <c r="BQ30" s="1265" t="s">
        <v>1166</v>
      </c>
      <c r="BR30" s="994"/>
      <c r="BS30" s="993"/>
      <c r="BT30" s="1265" t="s">
        <v>1166</v>
      </c>
      <c r="BU30" s="994"/>
      <c r="BV30" s="993"/>
      <c r="BW30" s="1265" t="s">
        <v>1166</v>
      </c>
      <c r="BX30" s="994"/>
      <c r="BY30" s="993"/>
      <c r="BZ30" s="1265" t="s">
        <v>1166</v>
      </c>
      <c r="CA30" s="994"/>
      <c r="CB30" s="993"/>
      <c r="CC30" s="1265" t="s">
        <v>1166</v>
      </c>
      <c r="CD30" s="994"/>
      <c r="CE30" s="993"/>
      <c r="CF30" s="1265" t="s">
        <v>1166</v>
      </c>
      <c r="CG30" s="994"/>
      <c r="CH30" s="993"/>
      <c r="CI30" s="1265" t="s">
        <v>1166</v>
      </c>
      <c r="CJ30" s="994"/>
      <c r="CK30" s="993"/>
      <c r="CL30" s="1240"/>
      <c r="CM30" s="1240"/>
      <c r="CN30" s="1240"/>
      <c r="CO30" s="1240"/>
      <c r="CP30" s="1240"/>
      <c r="CQ30" s="1240"/>
      <c r="CR30" s="1240"/>
      <c r="CS30" s="1240"/>
      <c r="CT30" s="1240"/>
      <c r="CU30" s="1240"/>
      <c r="CV30" s="1240"/>
      <c r="CW30" s="1240"/>
      <c r="CX30" s="1240"/>
      <c r="CY30" s="1240"/>
      <c r="CZ30" s="1240"/>
      <c r="DA30" s="1240"/>
      <c r="DB30" s="1240"/>
      <c r="DC30" s="1240"/>
      <c r="DD30" s="1240"/>
      <c r="DE30" s="1240"/>
      <c r="DF30" s="1240"/>
      <c r="DG30" s="1240"/>
      <c r="DH30" s="1240"/>
      <c r="DI30" s="1240"/>
      <c r="DJ30" s="1240"/>
      <c r="DK30" s="1240"/>
      <c r="DL30" s="1240"/>
      <c r="DM30" s="1240"/>
      <c r="DN30" s="1240"/>
      <c r="DO30" s="1240"/>
      <c r="DP30" s="1240"/>
      <c r="DQ30" s="1240"/>
      <c r="DR30" s="1240"/>
      <c r="DS30" s="1240"/>
      <c r="DT30" s="1240"/>
      <c r="DU30" s="1240"/>
      <c r="DV30" s="1240"/>
      <c r="DW30" s="1240"/>
      <c r="DX30" s="1240"/>
      <c r="DY30" s="1240"/>
      <c r="DZ30" s="1240"/>
      <c r="EA30" s="1240"/>
      <c r="EB30" s="1240"/>
      <c r="EC30" s="1240"/>
      <c r="ED30" s="1240"/>
      <c r="EE30" s="1240"/>
      <c r="EF30" s="1240"/>
      <c r="EG30" s="1240"/>
      <c r="EH30" s="1240"/>
      <c r="EI30" s="1240"/>
      <c r="EJ30" s="1240"/>
      <c r="EK30" s="1240"/>
      <c r="EL30" s="1240"/>
      <c r="EM30" s="1240"/>
      <c r="EN30" s="1240"/>
      <c r="EO30" s="1240"/>
      <c r="EP30" s="1240"/>
      <c r="EQ30" s="1240"/>
      <c r="ER30" s="1240"/>
      <c r="ES30" s="1240"/>
      <c r="ET30" s="1240"/>
      <c r="EU30" s="1240"/>
      <c r="EV30" s="1240"/>
      <c r="EW30" s="1240"/>
      <c r="EX30" s="1240"/>
      <c r="EY30" s="1240"/>
      <c r="EZ30" s="1240"/>
      <c r="FA30" s="1240"/>
      <c r="FB30" s="1240"/>
      <c r="FC30" s="1240"/>
      <c r="FD30" s="1240"/>
      <c r="FE30" s="1240"/>
      <c r="FF30" s="1240"/>
    </row>
    <row r="31" spans="1:162" s="1084" customFormat="1" ht="12.75" customHeight="1" x14ac:dyDescent="0.2">
      <c r="A31" s="1222"/>
      <c r="B31" s="1106" t="s">
        <v>160</v>
      </c>
      <c r="C31" s="1120">
        <v>0.01</v>
      </c>
      <c r="D31" s="1223" t="s">
        <v>624</v>
      </c>
      <c r="E31" s="1224">
        <v>0</v>
      </c>
      <c r="F31" s="1266" t="s">
        <v>1166</v>
      </c>
      <c r="G31" s="994"/>
      <c r="H31" s="993"/>
      <c r="I31" s="1282" t="s">
        <v>1166</v>
      </c>
      <c r="J31" s="994"/>
      <c r="K31" s="993"/>
      <c r="L31" s="1282" t="s">
        <v>1166</v>
      </c>
      <c r="M31" s="994"/>
      <c r="N31" s="993"/>
      <c r="O31" s="1282" t="s">
        <v>1166</v>
      </c>
      <c r="P31" s="994"/>
      <c r="Q31" s="993"/>
      <c r="R31" s="1282" t="s">
        <v>1166</v>
      </c>
      <c r="S31" s="994"/>
      <c r="T31" s="993"/>
      <c r="U31" s="1282" t="s">
        <v>1166</v>
      </c>
      <c r="V31" s="994"/>
      <c r="W31" s="993"/>
      <c r="X31" s="1282" t="s">
        <v>1166</v>
      </c>
      <c r="Y31" s="994"/>
      <c r="Z31" s="993"/>
      <c r="AA31" s="1282" t="s">
        <v>1166</v>
      </c>
      <c r="AB31" s="994"/>
      <c r="AC31" s="993"/>
      <c r="AD31" s="1282" t="s">
        <v>1166</v>
      </c>
      <c r="AE31" s="994"/>
      <c r="AF31" s="993"/>
      <c r="AG31" s="1282" t="s">
        <v>1166</v>
      </c>
      <c r="AH31" s="994"/>
      <c r="AI31" s="993"/>
      <c r="AJ31" s="1282" t="s">
        <v>1166</v>
      </c>
      <c r="AK31" s="994"/>
      <c r="AL31" s="993"/>
      <c r="AM31" s="1282" t="s">
        <v>1166</v>
      </c>
      <c r="AN31" s="994"/>
      <c r="AO31" s="993"/>
      <c r="AP31" s="1282" t="s">
        <v>1166</v>
      </c>
      <c r="AQ31" s="994"/>
      <c r="AR31" s="993"/>
      <c r="AS31" s="1282" t="s">
        <v>1166</v>
      </c>
      <c r="AT31" s="994"/>
      <c r="AU31" s="993"/>
      <c r="AV31" s="1282" t="s">
        <v>1166</v>
      </c>
      <c r="AW31" s="994"/>
      <c r="AX31" s="993"/>
      <c r="AY31" s="1282" t="s">
        <v>1166</v>
      </c>
      <c r="AZ31" s="994"/>
      <c r="BA31" s="993"/>
      <c r="BB31" s="1282" t="s">
        <v>1166</v>
      </c>
      <c r="BC31" s="994"/>
      <c r="BD31" s="993"/>
      <c r="BE31" s="1282" t="s">
        <v>1166</v>
      </c>
      <c r="BF31" s="994"/>
      <c r="BG31" s="993"/>
      <c r="BH31" s="1282" t="s">
        <v>1166</v>
      </c>
      <c r="BI31" s="994"/>
      <c r="BJ31" s="993"/>
      <c r="BK31" s="1282" t="s">
        <v>1166</v>
      </c>
      <c r="BL31" s="994"/>
      <c r="BM31" s="993"/>
      <c r="BN31" s="1282" t="s">
        <v>1166</v>
      </c>
      <c r="BO31" s="994"/>
      <c r="BP31" s="993"/>
      <c r="BQ31" s="1282" t="s">
        <v>1166</v>
      </c>
      <c r="BR31" s="994"/>
      <c r="BS31" s="993"/>
      <c r="BT31" s="1282" t="s">
        <v>1166</v>
      </c>
      <c r="BU31" s="994"/>
      <c r="BV31" s="993"/>
      <c r="BW31" s="1282" t="s">
        <v>1166</v>
      </c>
      <c r="BX31" s="994"/>
      <c r="BY31" s="993"/>
      <c r="BZ31" s="1282" t="s">
        <v>1166</v>
      </c>
      <c r="CA31" s="994"/>
      <c r="CB31" s="993"/>
      <c r="CC31" s="1282" t="s">
        <v>1166</v>
      </c>
      <c r="CD31" s="994"/>
      <c r="CE31" s="993"/>
      <c r="CF31" s="1282" t="s">
        <v>1166</v>
      </c>
      <c r="CG31" s="994"/>
      <c r="CH31" s="993"/>
      <c r="CI31" s="1282" t="s">
        <v>1166</v>
      </c>
      <c r="CJ31" s="994"/>
      <c r="CK31" s="993"/>
      <c r="CL31" s="1240"/>
      <c r="CM31" s="1240"/>
      <c r="CN31" s="1240"/>
      <c r="CO31" s="1240"/>
      <c r="CP31" s="1240"/>
      <c r="CQ31" s="1240"/>
      <c r="CR31" s="1240"/>
      <c r="CS31" s="1240"/>
      <c r="CT31" s="1240"/>
      <c r="CU31" s="1240"/>
      <c r="CV31" s="1240"/>
      <c r="CW31" s="1240"/>
      <c r="CX31" s="1240"/>
      <c r="CY31" s="1240"/>
      <c r="CZ31" s="1240"/>
      <c r="DA31" s="1240"/>
      <c r="DB31" s="1240"/>
      <c r="DC31" s="1240"/>
      <c r="DD31" s="1240"/>
      <c r="DE31" s="1240"/>
      <c r="DF31" s="1240"/>
      <c r="DG31" s="1240"/>
      <c r="DH31" s="1240"/>
      <c r="DI31" s="1240"/>
      <c r="DJ31" s="1240"/>
      <c r="DK31" s="1240"/>
      <c r="DL31" s="1240"/>
      <c r="DM31" s="1240"/>
      <c r="DN31" s="1240"/>
      <c r="DO31" s="1240"/>
      <c r="DP31" s="1240"/>
      <c r="DQ31" s="1240"/>
      <c r="DR31" s="1240"/>
      <c r="DS31" s="1240"/>
      <c r="DT31" s="1240"/>
      <c r="DU31" s="1240"/>
      <c r="DV31" s="1240"/>
      <c r="DW31" s="1240"/>
      <c r="DX31" s="1240"/>
      <c r="DY31" s="1240"/>
      <c r="DZ31" s="1240"/>
      <c r="EA31" s="1240"/>
      <c r="EB31" s="1240"/>
      <c r="EC31" s="1240"/>
      <c r="ED31" s="1240"/>
      <c r="EE31" s="1240"/>
      <c r="EF31" s="1240"/>
      <c r="EG31" s="1240"/>
      <c r="EH31" s="1240"/>
      <c r="EI31" s="1240"/>
      <c r="EJ31" s="1240"/>
      <c r="EK31" s="1240"/>
      <c r="EL31" s="1240"/>
      <c r="EM31" s="1240"/>
      <c r="EN31" s="1240"/>
      <c r="EO31" s="1240"/>
      <c r="EP31" s="1240"/>
      <c r="EQ31" s="1240"/>
      <c r="ER31" s="1240"/>
      <c r="ES31" s="1240"/>
      <c r="ET31" s="1240"/>
      <c r="EU31" s="1240"/>
      <c r="EV31" s="1240"/>
      <c r="EW31" s="1240"/>
      <c r="EX31" s="1240"/>
      <c r="EY31" s="1240"/>
      <c r="EZ31" s="1240"/>
      <c r="FA31" s="1240"/>
      <c r="FB31" s="1240"/>
      <c r="FC31" s="1240"/>
      <c r="FD31" s="1240"/>
      <c r="FE31" s="1240"/>
      <c r="FF31" s="1240"/>
    </row>
    <row r="32" spans="1:162" s="1084" customFormat="1" ht="12.75" customHeight="1" x14ac:dyDescent="0.2">
      <c r="A32" s="1222"/>
      <c r="B32" s="1106" t="s">
        <v>160</v>
      </c>
      <c r="C32" s="1118">
        <v>1.0999999999999999E-2</v>
      </c>
      <c r="D32" s="1223" t="s">
        <v>625</v>
      </c>
      <c r="E32" s="1224">
        <v>10883347.592900001</v>
      </c>
      <c r="F32" s="1265" t="s">
        <v>1166</v>
      </c>
      <c r="G32" s="994"/>
      <c r="H32" s="993"/>
      <c r="I32" s="1265" t="s">
        <v>1166</v>
      </c>
      <c r="J32" s="994"/>
      <c r="K32" s="993"/>
      <c r="L32" s="1265" t="s">
        <v>1166</v>
      </c>
      <c r="M32" s="994"/>
      <c r="N32" s="993"/>
      <c r="O32" s="1265" t="s">
        <v>1166</v>
      </c>
      <c r="P32" s="994"/>
      <c r="Q32" s="993"/>
      <c r="R32" s="1265" t="s">
        <v>1166</v>
      </c>
      <c r="S32" s="994"/>
      <c r="T32" s="993"/>
      <c r="U32" s="1265" t="s">
        <v>1166</v>
      </c>
      <c r="V32" s="994"/>
      <c r="W32" s="993"/>
      <c r="X32" s="1265" t="s">
        <v>1166</v>
      </c>
      <c r="Y32" s="994"/>
      <c r="Z32" s="993"/>
      <c r="AA32" s="1265" t="s">
        <v>1166</v>
      </c>
      <c r="AB32" s="994"/>
      <c r="AC32" s="993"/>
      <c r="AD32" s="1265" t="s">
        <v>1166</v>
      </c>
      <c r="AE32" s="994"/>
      <c r="AF32" s="993"/>
      <c r="AG32" s="1265" t="s">
        <v>1166</v>
      </c>
      <c r="AH32" s="994"/>
      <c r="AI32" s="993"/>
      <c r="AJ32" s="1265" t="s">
        <v>1166</v>
      </c>
      <c r="AK32" s="994"/>
      <c r="AL32" s="993"/>
      <c r="AM32" s="1265" t="s">
        <v>1166</v>
      </c>
      <c r="AN32" s="994"/>
      <c r="AO32" s="993"/>
      <c r="AP32" s="1265" t="s">
        <v>1166</v>
      </c>
      <c r="AQ32" s="994"/>
      <c r="AR32" s="993"/>
      <c r="AS32" s="1265" t="s">
        <v>1166</v>
      </c>
      <c r="AT32" s="994"/>
      <c r="AU32" s="993"/>
      <c r="AV32" s="1265" t="s">
        <v>1166</v>
      </c>
      <c r="AW32" s="994"/>
      <c r="AX32" s="993"/>
      <c r="AY32" s="1265" t="s">
        <v>1166</v>
      </c>
      <c r="AZ32" s="994"/>
      <c r="BA32" s="993"/>
      <c r="BB32" s="1265" t="s">
        <v>1166</v>
      </c>
      <c r="BC32" s="994"/>
      <c r="BD32" s="993"/>
      <c r="BE32" s="1265" t="s">
        <v>1166</v>
      </c>
      <c r="BF32" s="994"/>
      <c r="BG32" s="993"/>
      <c r="BH32" s="1265" t="s">
        <v>1166</v>
      </c>
      <c r="BI32" s="994"/>
      <c r="BJ32" s="993"/>
      <c r="BK32" s="1265" t="s">
        <v>1166</v>
      </c>
      <c r="BL32" s="994"/>
      <c r="BM32" s="993"/>
      <c r="BN32" s="1265" t="s">
        <v>1166</v>
      </c>
      <c r="BO32" s="994"/>
      <c r="BP32" s="993"/>
      <c r="BQ32" s="1265" t="s">
        <v>1166</v>
      </c>
      <c r="BR32" s="994"/>
      <c r="BS32" s="993"/>
      <c r="BT32" s="1265" t="s">
        <v>1166</v>
      </c>
      <c r="BU32" s="994"/>
      <c r="BV32" s="993"/>
      <c r="BW32" s="1265" t="s">
        <v>1166</v>
      </c>
      <c r="BX32" s="994"/>
      <c r="BY32" s="993"/>
      <c r="BZ32" s="1265" t="s">
        <v>1166</v>
      </c>
      <c r="CA32" s="994"/>
      <c r="CB32" s="993"/>
      <c r="CC32" s="1265" t="s">
        <v>1166</v>
      </c>
      <c r="CD32" s="994"/>
      <c r="CE32" s="993"/>
      <c r="CF32" s="1265" t="s">
        <v>1166</v>
      </c>
      <c r="CG32" s="994"/>
      <c r="CH32" s="993"/>
      <c r="CI32" s="1265" t="s">
        <v>1166</v>
      </c>
      <c r="CJ32" s="994"/>
      <c r="CK32" s="993"/>
      <c r="CL32" s="1240"/>
      <c r="CM32" s="1240"/>
      <c r="CN32" s="1240"/>
      <c r="CO32" s="1240"/>
      <c r="CP32" s="1240"/>
      <c r="CQ32" s="1240"/>
      <c r="CR32" s="1240"/>
      <c r="CS32" s="1240"/>
      <c r="CT32" s="1240"/>
      <c r="CU32" s="1240"/>
      <c r="CV32" s="1240"/>
      <c r="CW32" s="1240"/>
      <c r="CX32" s="1240"/>
      <c r="CY32" s="1240"/>
      <c r="CZ32" s="1240"/>
      <c r="DA32" s="1240"/>
      <c r="DB32" s="1240"/>
      <c r="DC32" s="1240"/>
      <c r="DD32" s="1240"/>
      <c r="DE32" s="1240"/>
      <c r="DF32" s="1240"/>
      <c r="DG32" s="1240"/>
      <c r="DH32" s="1240"/>
      <c r="DI32" s="1240"/>
      <c r="DJ32" s="1240"/>
      <c r="DK32" s="1240"/>
      <c r="DL32" s="1240"/>
      <c r="DM32" s="1240"/>
      <c r="DN32" s="1240"/>
      <c r="DO32" s="1240"/>
      <c r="DP32" s="1240"/>
      <c r="DQ32" s="1240"/>
      <c r="DR32" s="1240"/>
      <c r="DS32" s="1240"/>
      <c r="DT32" s="1240"/>
      <c r="DU32" s="1240"/>
      <c r="DV32" s="1240"/>
      <c r="DW32" s="1240"/>
      <c r="DX32" s="1240"/>
      <c r="DY32" s="1240"/>
      <c r="DZ32" s="1240"/>
      <c r="EA32" s="1240"/>
      <c r="EB32" s="1240"/>
      <c r="EC32" s="1240"/>
      <c r="ED32" s="1240"/>
      <c r="EE32" s="1240"/>
      <c r="EF32" s="1240"/>
      <c r="EG32" s="1240"/>
      <c r="EH32" s="1240"/>
      <c r="EI32" s="1240"/>
      <c r="EJ32" s="1240"/>
      <c r="EK32" s="1240"/>
      <c r="EL32" s="1240"/>
      <c r="EM32" s="1240"/>
      <c r="EN32" s="1240"/>
      <c r="EO32" s="1240"/>
      <c r="EP32" s="1240"/>
      <c r="EQ32" s="1240"/>
      <c r="ER32" s="1240"/>
      <c r="ES32" s="1240"/>
      <c r="ET32" s="1240"/>
      <c r="EU32" s="1240"/>
      <c r="EV32" s="1240"/>
      <c r="EW32" s="1240"/>
      <c r="EX32" s="1240"/>
      <c r="EY32" s="1240"/>
      <c r="EZ32" s="1240"/>
      <c r="FA32" s="1240"/>
      <c r="FB32" s="1240"/>
      <c r="FC32" s="1240"/>
      <c r="FD32" s="1240"/>
      <c r="FE32" s="1240"/>
      <c r="FF32" s="1240"/>
    </row>
    <row r="33" spans="1:162" s="1084" customFormat="1" ht="13.5" customHeight="1" thickBot="1" x14ac:dyDescent="0.25">
      <c r="A33" s="1222"/>
      <c r="B33" s="1106" t="s">
        <v>160</v>
      </c>
      <c r="C33" s="1227">
        <v>1.2E-2</v>
      </c>
      <c r="D33" s="1228" t="s">
        <v>626</v>
      </c>
      <c r="E33" s="1224">
        <v>40853955.424199998</v>
      </c>
      <c r="F33" s="1267" t="s">
        <v>1166</v>
      </c>
      <c r="G33" s="994"/>
      <c r="H33" s="993"/>
      <c r="I33" s="1267" t="s">
        <v>1166</v>
      </c>
      <c r="J33" s="994"/>
      <c r="K33" s="993"/>
      <c r="L33" s="1267" t="s">
        <v>1166</v>
      </c>
      <c r="M33" s="994"/>
      <c r="N33" s="993"/>
      <c r="O33" s="1267" t="s">
        <v>1166</v>
      </c>
      <c r="P33" s="994"/>
      <c r="Q33" s="993"/>
      <c r="R33" s="1267" t="s">
        <v>1166</v>
      </c>
      <c r="S33" s="994"/>
      <c r="T33" s="993"/>
      <c r="U33" s="1267" t="s">
        <v>1166</v>
      </c>
      <c r="V33" s="994"/>
      <c r="W33" s="993"/>
      <c r="X33" s="1267" t="s">
        <v>1166</v>
      </c>
      <c r="Y33" s="994"/>
      <c r="Z33" s="993"/>
      <c r="AA33" s="1267" t="s">
        <v>1166</v>
      </c>
      <c r="AB33" s="994"/>
      <c r="AC33" s="993"/>
      <c r="AD33" s="1267" t="s">
        <v>1166</v>
      </c>
      <c r="AE33" s="994"/>
      <c r="AF33" s="993"/>
      <c r="AG33" s="1267" t="s">
        <v>1166</v>
      </c>
      <c r="AH33" s="994"/>
      <c r="AI33" s="993"/>
      <c r="AJ33" s="1267" t="s">
        <v>1166</v>
      </c>
      <c r="AK33" s="994"/>
      <c r="AL33" s="993"/>
      <c r="AM33" s="1267" t="s">
        <v>1166</v>
      </c>
      <c r="AN33" s="994"/>
      <c r="AO33" s="993"/>
      <c r="AP33" s="1267" t="s">
        <v>1166</v>
      </c>
      <c r="AQ33" s="994"/>
      <c r="AR33" s="993"/>
      <c r="AS33" s="1267" t="s">
        <v>1166</v>
      </c>
      <c r="AT33" s="994"/>
      <c r="AU33" s="993"/>
      <c r="AV33" s="1267" t="s">
        <v>1166</v>
      </c>
      <c r="AW33" s="994"/>
      <c r="AX33" s="993"/>
      <c r="AY33" s="1267" t="s">
        <v>1166</v>
      </c>
      <c r="AZ33" s="994"/>
      <c r="BA33" s="993"/>
      <c r="BB33" s="1267" t="s">
        <v>1166</v>
      </c>
      <c r="BC33" s="994"/>
      <c r="BD33" s="993"/>
      <c r="BE33" s="1267" t="s">
        <v>1166</v>
      </c>
      <c r="BF33" s="994"/>
      <c r="BG33" s="993"/>
      <c r="BH33" s="1267" t="s">
        <v>1166</v>
      </c>
      <c r="BI33" s="994"/>
      <c r="BJ33" s="993"/>
      <c r="BK33" s="1267" t="s">
        <v>1166</v>
      </c>
      <c r="BL33" s="994"/>
      <c r="BM33" s="993"/>
      <c r="BN33" s="1267" t="s">
        <v>1166</v>
      </c>
      <c r="BO33" s="994"/>
      <c r="BP33" s="993"/>
      <c r="BQ33" s="1267" t="s">
        <v>1166</v>
      </c>
      <c r="BR33" s="994"/>
      <c r="BS33" s="993"/>
      <c r="BT33" s="1267" t="s">
        <v>1166</v>
      </c>
      <c r="BU33" s="994"/>
      <c r="BV33" s="993"/>
      <c r="BW33" s="1267" t="s">
        <v>1166</v>
      </c>
      <c r="BX33" s="994"/>
      <c r="BY33" s="993"/>
      <c r="BZ33" s="1267" t="s">
        <v>1166</v>
      </c>
      <c r="CA33" s="994"/>
      <c r="CB33" s="993"/>
      <c r="CC33" s="1267" t="s">
        <v>1166</v>
      </c>
      <c r="CD33" s="994"/>
      <c r="CE33" s="993"/>
      <c r="CF33" s="1267" t="s">
        <v>1166</v>
      </c>
      <c r="CG33" s="994"/>
      <c r="CH33" s="993"/>
      <c r="CI33" s="1267" t="s">
        <v>1166</v>
      </c>
      <c r="CJ33" s="994"/>
      <c r="CK33" s="993"/>
      <c r="CL33" s="1240"/>
      <c r="CM33" s="1240"/>
      <c r="CN33" s="1240"/>
      <c r="CO33" s="1240"/>
      <c r="CP33" s="1240"/>
      <c r="CQ33" s="1240"/>
      <c r="CR33" s="1240"/>
      <c r="CS33" s="1240"/>
      <c r="CT33" s="1240"/>
      <c r="CU33" s="1240"/>
      <c r="CV33" s="1240"/>
      <c r="CW33" s="1240"/>
      <c r="CX33" s="1240"/>
      <c r="CY33" s="1240"/>
      <c r="CZ33" s="1240"/>
      <c r="DA33" s="1240"/>
      <c r="DB33" s="1240"/>
      <c r="DC33" s="1240"/>
      <c r="DD33" s="1240"/>
      <c r="DE33" s="1240"/>
      <c r="DF33" s="1240"/>
      <c r="DG33" s="1240"/>
      <c r="DH33" s="1240"/>
      <c r="DI33" s="1240"/>
      <c r="DJ33" s="1240"/>
      <c r="DK33" s="1240"/>
      <c r="DL33" s="1240"/>
      <c r="DM33" s="1240"/>
      <c r="DN33" s="1240"/>
      <c r="DO33" s="1240"/>
      <c r="DP33" s="1240"/>
      <c r="DQ33" s="1240"/>
      <c r="DR33" s="1240"/>
      <c r="DS33" s="1240"/>
      <c r="DT33" s="1240"/>
      <c r="DU33" s="1240"/>
      <c r="DV33" s="1240"/>
      <c r="DW33" s="1240"/>
      <c r="DX33" s="1240"/>
      <c r="DY33" s="1240"/>
      <c r="DZ33" s="1240"/>
      <c r="EA33" s="1240"/>
      <c r="EB33" s="1240"/>
      <c r="EC33" s="1240"/>
      <c r="ED33" s="1240"/>
      <c r="EE33" s="1240"/>
      <c r="EF33" s="1240"/>
      <c r="EG33" s="1240"/>
      <c r="EH33" s="1240"/>
      <c r="EI33" s="1240"/>
      <c r="EJ33" s="1240"/>
      <c r="EK33" s="1240"/>
      <c r="EL33" s="1240"/>
      <c r="EM33" s="1240"/>
      <c r="EN33" s="1240"/>
      <c r="EO33" s="1240"/>
      <c r="EP33" s="1240"/>
      <c r="EQ33" s="1240"/>
      <c r="ER33" s="1240"/>
      <c r="ES33" s="1240"/>
      <c r="ET33" s="1240"/>
      <c r="EU33" s="1240"/>
      <c r="EV33" s="1240"/>
      <c r="EW33" s="1240"/>
      <c r="EX33" s="1240"/>
      <c r="EY33" s="1240"/>
      <c r="EZ33" s="1240"/>
      <c r="FA33" s="1240"/>
      <c r="FB33" s="1240"/>
      <c r="FC33" s="1240"/>
      <c r="FD33" s="1240"/>
      <c r="FE33" s="1240"/>
      <c r="FF33" s="1240"/>
    </row>
    <row r="34" spans="1:162" s="1084" customFormat="1" ht="15" customHeight="1" x14ac:dyDescent="0.2">
      <c r="A34" s="1222"/>
      <c r="B34" s="1136" t="s">
        <v>160</v>
      </c>
      <c r="C34" s="1229" t="s">
        <v>627</v>
      </c>
      <c r="D34" s="1230" t="s">
        <v>628</v>
      </c>
      <c r="E34" s="1231">
        <v>781007350.95919991</v>
      </c>
      <c r="F34" s="1268" t="s">
        <v>1166</v>
      </c>
      <c r="G34" s="992"/>
      <c r="H34" s="993"/>
      <c r="I34" s="1268" t="s">
        <v>1166</v>
      </c>
      <c r="J34" s="992"/>
      <c r="K34" s="993"/>
      <c r="L34" s="1268" t="s">
        <v>1166</v>
      </c>
      <c r="M34" s="992"/>
      <c r="N34" s="993"/>
      <c r="O34" s="1268" t="s">
        <v>1166</v>
      </c>
      <c r="P34" s="992"/>
      <c r="Q34" s="993"/>
      <c r="R34" s="1268" t="s">
        <v>1166</v>
      </c>
      <c r="S34" s="992"/>
      <c r="T34" s="993"/>
      <c r="U34" s="1268" t="s">
        <v>1166</v>
      </c>
      <c r="V34" s="992"/>
      <c r="W34" s="993"/>
      <c r="X34" s="1268" t="s">
        <v>1166</v>
      </c>
      <c r="Y34" s="992"/>
      <c r="Z34" s="993"/>
      <c r="AA34" s="1268" t="s">
        <v>1166</v>
      </c>
      <c r="AB34" s="992"/>
      <c r="AC34" s="993"/>
      <c r="AD34" s="1268" t="s">
        <v>1166</v>
      </c>
      <c r="AE34" s="992"/>
      <c r="AF34" s="993"/>
      <c r="AG34" s="1268" t="s">
        <v>1166</v>
      </c>
      <c r="AH34" s="992"/>
      <c r="AI34" s="993"/>
      <c r="AJ34" s="1268" t="s">
        <v>1166</v>
      </c>
      <c r="AK34" s="992"/>
      <c r="AL34" s="993"/>
      <c r="AM34" s="1268" t="s">
        <v>1166</v>
      </c>
      <c r="AN34" s="992"/>
      <c r="AO34" s="993"/>
      <c r="AP34" s="1268" t="s">
        <v>1166</v>
      </c>
      <c r="AQ34" s="992"/>
      <c r="AR34" s="993"/>
      <c r="AS34" s="1268" t="s">
        <v>1166</v>
      </c>
      <c r="AT34" s="992"/>
      <c r="AU34" s="993"/>
      <c r="AV34" s="1268" t="s">
        <v>1166</v>
      </c>
      <c r="AW34" s="992"/>
      <c r="AX34" s="993"/>
      <c r="AY34" s="1268" t="s">
        <v>1166</v>
      </c>
      <c r="AZ34" s="992"/>
      <c r="BA34" s="993"/>
      <c r="BB34" s="1268" t="s">
        <v>1166</v>
      </c>
      <c r="BC34" s="992"/>
      <c r="BD34" s="993"/>
      <c r="BE34" s="1268" t="s">
        <v>1166</v>
      </c>
      <c r="BF34" s="992"/>
      <c r="BG34" s="993"/>
      <c r="BH34" s="1268" t="s">
        <v>1166</v>
      </c>
      <c r="BI34" s="992"/>
      <c r="BJ34" s="993"/>
      <c r="BK34" s="1268" t="s">
        <v>1166</v>
      </c>
      <c r="BL34" s="992"/>
      <c r="BM34" s="993"/>
      <c r="BN34" s="1268" t="s">
        <v>1166</v>
      </c>
      <c r="BO34" s="992"/>
      <c r="BP34" s="993"/>
      <c r="BQ34" s="1268" t="s">
        <v>1166</v>
      </c>
      <c r="BR34" s="992"/>
      <c r="BS34" s="993"/>
      <c r="BT34" s="1268" t="s">
        <v>1166</v>
      </c>
      <c r="BU34" s="992"/>
      <c r="BV34" s="993"/>
      <c r="BW34" s="1268" t="s">
        <v>1166</v>
      </c>
      <c r="BX34" s="992"/>
      <c r="BY34" s="993"/>
      <c r="BZ34" s="1268" t="s">
        <v>1166</v>
      </c>
      <c r="CA34" s="992"/>
      <c r="CB34" s="993"/>
      <c r="CC34" s="1268" t="s">
        <v>1166</v>
      </c>
      <c r="CD34" s="992"/>
      <c r="CE34" s="993"/>
      <c r="CF34" s="1268" t="s">
        <v>1166</v>
      </c>
      <c r="CG34" s="992"/>
      <c r="CH34" s="993"/>
      <c r="CI34" s="1268" t="s">
        <v>1166</v>
      </c>
      <c r="CJ34" s="992"/>
      <c r="CK34" s="993"/>
      <c r="CL34" s="1240"/>
      <c r="CM34" s="1240"/>
      <c r="CN34" s="1240"/>
      <c r="CO34" s="1240"/>
      <c r="CP34" s="1240"/>
      <c r="CQ34" s="1240"/>
      <c r="CR34" s="1240"/>
      <c r="CS34" s="1240"/>
      <c r="CT34" s="1240"/>
      <c r="CU34" s="1240"/>
      <c r="CV34" s="1240"/>
      <c r="CW34" s="1240"/>
      <c r="CX34" s="1240"/>
      <c r="CY34" s="1240"/>
      <c r="CZ34" s="1240"/>
      <c r="DA34" s="1240"/>
      <c r="DB34" s="1240"/>
      <c r="DC34" s="1240"/>
      <c r="DD34" s="1240"/>
      <c r="DE34" s="1240"/>
      <c r="DF34" s="1240"/>
      <c r="DG34" s="1240"/>
      <c r="DH34" s="1240"/>
      <c r="DI34" s="1240"/>
      <c r="DJ34" s="1240"/>
      <c r="DK34" s="1240"/>
      <c r="DL34" s="1240"/>
      <c r="DM34" s="1240"/>
      <c r="DN34" s="1240"/>
      <c r="DO34" s="1240"/>
      <c r="DP34" s="1240"/>
      <c r="DQ34" s="1240"/>
      <c r="DR34" s="1240"/>
      <c r="DS34" s="1240"/>
      <c r="DT34" s="1240"/>
      <c r="DU34" s="1240"/>
      <c r="DV34" s="1240"/>
      <c r="DW34" s="1240"/>
      <c r="DX34" s="1240"/>
      <c r="DY34" s="1240"/>
      <c r="DZ34" s="1240"/>
      <c r="EA34" s="1240"/>
      <c r="EB34" s="1240"/>
      <c r="EC34" s="1240"/>
      <c r="ED34" s="1240"/>
      <c r="EE34" s="1240"/>
      <c r="EF34" s="1240"/>
      <c r="EG34" s="1240"/>
      <c r="EH34" s="1240"/>
      <c r="EI34" s="1240"/>
      <c r="EJ34" s="1240"/>
      <c r="EK34" s="1240"/>
      <c r="EL34" s="1240"/>
      <c r="EM34" s="1240"/>
      <c r="EN34" s="1240"/>
      <c r="EO34" s="1240"/>
      <c r="EP34" s="1240"/>
      <c r="EQ34" s="1240"/>
      <c r="ER34" s="1240"/>
      <c r="ES34" s="1240"/>
      <c r="ET34" s="1240"/>
      <c r="EU34" s="1240"/>
      <c r="EV34" s="1240"/>
      <c r="EW34" s="1240"/>
      <c r="EX34" s="1240"/>
      <c r="EY34" s="1240"/>
      <c r="EZ34" s="1240"/>
      <c r="FA34" s="1240"/>
      <c r="FB34" s="1240"/>
      <c r="FC34" s="1240"/>
      <c r="FD34" s="1240"/>
      <c r="FE34" s="1240"/>
      <c r="FF34" s="1240"/>
    </row>
    <row r="35" spans="1:162" s="1084" customFormat="1" ht="12.75" customHeight="1" x14ac:dyDescent="0.2">
      <c r="A35" s="1222"/>
      <c r="B35" s="1136" t="s">
        <v>160</v>
      </c>
      <c r="C35" s="1137">
        <v>1.2999999999999999E-2</v>
      </c>
      <c r="D35" s="1232" t="s">
        <v>629</v>
      </c>
      <c r="E35" s="1233">
        <v>4100448.317757193</v>
      </c>
      <c r="F35" s="1264" t="s">
        <v>1166</v>
      </c>
      <c r="G35" s="994"/>
      <c r="H35" s="993"/>
      <c r="I35" s="1264" t="s">
        <v>1166</v>
      </c>
      <c r="J35" s="994"/>
      <c r="K35" s="993"/>
      <c r="L35" s="1264" t="s">
        <v>1166</v>
      </c>
      <c r="M35" s="994"/>
      <c r="N35" s="993"/>
      <c r="O35" s="1264" t="s">
        <v>1166</v>
      </c>
      <c r="P35" s="994"/>
      <c r="Q35" s="993"/>
      <c r="R35" s="1264" t="s">
        <v>1166</v>
      </c>
      <c r="S35" s="994"/>
      <c r="T35" s="993"/>
      <c r="U35" s="1264" t="s">
        <v>1166</v>
      </c>
      <c r="V35" s="994"/>
      <c r="W35" s="993"/>
      <c r="X35" s="1264" t="s">
        <v>1166</v>
      </c>
      <c r="Y35" s="994"/>
      <c r="Z35" s="993"/>
      <c r="AA35" s="1264" t="s">
        <v>1166</v>
      </c>
      <c r="AB35" s="994"/>
      <c r="AC35" s="993"/>
      <c r="AD35" s="1264" t="s">
        <v>1166</v>
      </c>
      <c r="AE35" s="994"/>
      <c r="AF35" s="993"/>
      <c r="AG35" s="1264" t="s">
        <v>1166</v>
      </c>
      <c r="AH35" s="994"/>
      <c r="AI35" s="993"/>
      <c r="AJ35" s="1264" t="s">
        <v>1166</v>
      </c>
      <c r="AK35" s="994"/>
      <c r="AL35" s="993"/>
      <c r="AM35" s="1264" t="s">
        <v>1166</v>
      </c>
      <c r="AN35" s="994"/>
      <c r="AO35" s="993"/>
      <c r="AP35" s="1264" t="s">
        <v>1166</v>
      </c>
      <c r="AQ35" s="994"/>
      <c r="AR35" s="993"/>
      <c r="AS35" s="1264" t="s">
        <v>1166</v>
      </c>
      <c r="AT35" s="994"/>
      <c r="AU35" s="993"/>
      <c r="AV35" s="1264" t="s">
        <v>1166</v>
      </c>
      <c r="AW35" s="994"/>
      <c r="AX35" s="993"/>
      <c r="AY35" s="1264" t="s">
        <v>1166</v>
      </c>
      <c r="AZ35" s="994"/>
      <c r="BA35" s="993"/>
      <c r="BB35" s="1264" t="s">
        <v>1166</v>
      </c>
      <c r="BC35" s="994"/>
      <c r="BD35" s="993"/>
      <c r="BE35" s="1264" t="s">
        <v>1166</v>
      </c>
      <c r="BF35" s="994"/>
      <c r="BG35" s="993"/>
      <c r="BH35" s="1264" t="s">
        <v>1166</v>
      </c>
      <c r="BI35" s="994"/>
      <c r="BJ35" s="993"/>
      <c r="BK35" s="1264" t="s">
        <v>1166</v>
      </c>
      <c r="BL35" s="994"/>
      <c r="BM35" s="993"/>
      <c r="BN35" s="1264" t="s">
        <v>1166</v>
      </c>
      <c r="BO35" s="994"/>
      <c r="BP35" s="993"/>
      <c r="BQ35" s="1264" t="s">
        <v>1166</v>
      </c>
      <c r="BR35" s="994"/>
      <c r="BS35" s="993"/>
      <c r="BT35" s="1264" t="s">
        <v>1166</v>
      </c>
      <c r="BU35" s="994"/>
      <c r="BV35" s="993"/>
      <c r="BW35" s="1264" t="s">
        <v>1166</v>
      </c>
      <c r="BX35" s="994"/>
      <c r="BY35" s="993"/>
      <c r="BZ35" s="1264" t="s">
        <v>1166</v>
      </c>
      <c r="CA35" s="994"/>
      <c r="CB35" s="993"/>
      <c r="CC35" s="1264" t="s">
        <v>1166</v>
      </c>
      <c r="CD35" s="994"/>
      <c r="CE35" s="993"/>
      <c r="CF35" s="1264" t="s">
        <v>1166</v>
      </c>
      <c r="CG35" s="994"/>
      <c r="CH35" s="993"/>
      <c r="CI35" s="1264" t="s">
        <v>1166</v>
      </c>
      <c r="CJ35" s="994"/>
      <c r="CK35" s="993"/>
      <c r="CL35" s="1240"/>
      <c r="CM35" s="1240"/>
      <c r="CN35" s="1240"/>
      <c r="CO35" s="1240"/>
      <c r="CP35" s="1240"/>
      <c r="CQ35" s="1240"/>
      <c r="CR35" s="1240"/>
      <c r="CS35" s="1240"/>
      <c r="CT35" s="1240"/>
      <c r="CU35" s="1240"/>
      <c r="CV35" s="1240"/>
      <c r="CW35" s="1240"/>
      <c r="CX35" s="1240"/>
      <c r="CY35" s="1240"/>
      <c r="CZ35" s="1240"/>
      <c r="DA35" s="1240"/>
      <c r="DB35" s="1240"/>
      <c r="DC35" s="1240"/>
      <c r="DD35" s="1240"/>
      <c r="DE35" s="1240"/>
      <c r="DF35" s="1240"/>
      <c r="DG35" s="1240"/>
      <c r="DH35" s="1240"/>
      <c r="DI35" s="1240"/>
      <c r="DJ35" s="1240"/>
      <c r="DK35" s="1240"/>
      <c r="DL35" s="1240"/>
      <c r="DM35" s="1240"/>
      <c r="DN35" s="1240"/>
      <c r="DO35" s="1240"/>
      <c r="DP35" s="1240"/>
      <c r="DQ35" s="1240"/>
      <c r="DR35" s="1240"/>
      <c r="DS35" s="1240"/>
      <c r="DT35" s="1240"/>
      <c r="DU35" s="1240"/>
      <c r="DV35" s="1240"/>
      <c r="DW35" s="1240"/>
      <c r="DX35" s="1240"/>
      <c r="DY35" s="1240"/>
      <c r="DZ35" s="1240"/>
      <c r="EA35" s="1240"/>
      <c r="EB35" s="1240"/>
      <c r="EC35" s="1240"/>
      <c r="ED35" s="1240"/>
      <c r="EE35" s="1240"/>
      <c r="EF35" s="1240"/>
      <c r="EG35" s="1240"/>
      <c r="EH35" s="1240"/>
      <c r="EI35" s="1240"/>
      <c r="EJ35" s="1240"/>
      <c r="EK35" s="1240"/>
      <c r="EL35" s="1240"/>
      <c r="EM35" s="1240"/>
      <c r="EN35" s="1240"/>
      <c r="EO35" s="1240"/>
      <c r="EP35" s="1240"/>
      <c r="EQ35" s="1240"/>
      <c r="ER35" s="1240"/>
      <c r="ES35" s="1240"/>
      <c r="ET35" s="1240"/>
      <c r="EU35" s="1240"/>
      <c r="EV35" s="1240"/>
      <c r="EW35" s="1240"/>
      <c r="EX35" s="1240"/>
      <c r="EY35" s="1240"/>
      <c r="EZ35" s="1240"/>
      <c r="FA35" s="1240"/>
      <c r="FB35" s="1240"/>
      <c r="FC35" s="1240"/>
      <c r="FD35" s="1240"/>
      <c r="FE35" s="1240"/>
      <c r="FF35" s="1240"/>
    </row>
    <row r="36" spans="1:162" s="1084" customFormat="1" ht="15" customHeight="1" x14ac:dyDescent="0.2">
      <c r="A36" s="1222"/>
      <c r="B36" s="1136" t="s">
        <v>160</v>
      </c>
      <c r="C36" s="1137">
        <v>1.4E-2</v>
      </c>
      <c r="D36" s="1232" t="s">
        <v>630</v>
      </c>
      <c r="E36" s="1233">
        <v>12183307.36264204</v>
      </c>
      <c r="F36" s="1265" t="s">
        <v>1166</v>
      </c>
      <c r="G36" s="994"/>
      <c r="H36" s="993"/>
      <c r="I36" s="1265" t="s">
        <v>1166</v>
      </c>
      <c r="J36" s="994"/>
      <c r="K36" s="993"/>
      <c r="L36" s="1265" t="s">
        <v>1166</v>
      </c>
      <c r="M36" s="994"/>
      <c r="N36" s="993"/>
      <c r="O36" s="1265" t="s">
        <v>1166</v>
      </c>
      <c r="P36" s="994"/>
      <c r="Q36" s="993"/>
      <c r="R36" s="1265" t="s">
        <v>1166</v>
      </c>
      <c r="S36" s="994"/>
      <c r="T36" s="993"/>
      <c r="U36" s="1265" t="s">
        <v>1166</v>
      </c>
      <c r="V36" s="994"/>
      <c r="W36" s="993"/>
      <c r="X36" s="1265" t="s">
        <v>1166</v>
      </c>
      <c r="Y36" s="994"/>
      <c r="Z36" s="993"/>
      <c r="AA36" s="1265" t="s">
        <v>1166</v>
      </c>
      <c r="AB36" s="994"/>
      <c r="AC36" s="993"/>
      <c r="AD36" s="1265" t="s">
        <v>1166</v>
      </c>
      <c r="AE36" s="994"/>
      <c r="AF36" s="993"/>
      <c r="AG36" s="1265" t="s">
        <v>1166</v>
      </c>
      <c r="AH36" s="994"/>
      <c r="AI36" s="993"/>
      <c r="AJ36" s="1265" t="s">
        <v>1166</v>
      </c>
      <c r="AK36" s="994"/>
      <c r="AL36" s="993"/>
      <c r="AM36" s="1265" t="s">
        <v>1166</v>
      </c>
      <c r="AN36" s="994"/>
      <c r="AO36" s="993"/>
      <c r="AP36" s="1265" t="s">
        <v>1166</v>
      </c>
      <c r="AQ36" s="994"/>
      <c r="AR36" s="993"/>
      <c r="AS36" s="1265" t="s">
        <v>1166</v>
      </c>
      <c r="AT36" s="994"/>
      <c r="AU36" s="993"/>
      <c r="AV36" s="1265" t="s">
        <v>1166</v>
      </c>
      <c r="AW36" s="994"/>
      <c r="AX36" s="993"/>
      <c r="AY36" s="1265" t="s">
        <v>1166</v>
      </c>
      <c r="AZ36" s="994"/>
      <c r="BA36" s="993"/>
      <c r="BB36" s="1265" t="s">
        <v>1166</v>
      </c>
      <c r="BC36" s="994"/>
      <c r="BD36" s="993"/>
      <c r="BE36" s="1265" t="s">
        <v>1166</v>
      </c>
      <c r="BF36" s="994"/>
      <c r="BG36" s="993"/>
      <c r="BH36" s="1265" t="s">
        <v>1166</v>
      </c>
      <c r="BI36" s="994"/>
      <c r="BJ36" s="993"/>
      <c r="BK36" s="1265" t="s">
        <v>1166</v>
      </c>
      <c r="BL36" s="994"/>
      <c r="BM36" s="993"/>
      <c r="BN36" s="1265" t="s">
        <v>1166</v>
      </c>
      <c r="BO36" s="994"/>
      <c r="BP36" s="993"/>
      <c r="BQ36" s="1265" t="s">
        <v>1166</v>
      </c>
      <c r="BR36" s="994"/>
      <c r="BS36" s="993"/>
      <c r="BT36" s="1265" t="s">
        <v>1166</v>
      </c>
      <c r="BU36" s="994"/>
      <c r="BV36" s="993"/>
      <c r="BW36" s="1265" t="s">
        <v>1166</v>
      </c>
      <c r="BX36" s="994"/>
      <c r="BY36" s="993"/>
      <c r="BZ36" s="1265" t="s">
        <v>1166</v>
      </c>
      <c r="CA36" s="994"/>
      <c r="CB36" s="993"/>
      <c r="CC36" s="1265" t="s">
        <v>1166</v>
      </c>
      <c r="CD36" s="994"/>
      <c r="CE36" s="993"/>
      <c r="CF36" s="1265" t="s">
        <v>1166</v>
      </c>
      <c r="CG36" s="994"/>
      <c r="CH36" s="993"/>
      <c r="CI36" s="1265" t="s">
        <v>1166</v>
      </c>
      <c r="CJ36" s="994"/>
      <c r="CK36" s="993"/>
      <c r="CL36" s="1240"/>
      <c r="CM36" s="1240"/>
      <c r="CN36" s="1240"/>
      <c r="CO36" s="1240"/>
      <c r="CP36" s="1240"/>
      <c r="CQ36" s="1240"/>
      <c r="CR36" s="1240"/>
      <c r="CS36" s="1240"/>
      <c r="CT36" s="1240"/>
      <c r="CU36" s="1240"/>
      <c r="CV36" s="1240"/>
      <c r="CW36" s="1240"/>
      <c r="CX36" s="1240"/>
      <c r="CY36" s="1240"/>
      <c r="CZ36" s="1240"/>
      <c r="DA36" s="1240"/>
      <c r="DB36" s="1240"/>
      <c r="DC36" s="1240"/>
      <c r="DD36" s="1240"/>
      <c r="DE36" s="1240"/>
      <c r="DF36" s="1240"/>
      <c r="DG36" s="1240"/>
      <c r="DH36" s="1240"/>
      <c r="DI36" s="1240"/>
      <c r="DJ36" s="1240"/>
      <c r="DK36" s="1240"/>
      <c r="DL36" s="1240"/>
      <c r="DM36" s="1240"/>
      <c r="DN36" s="1240"/>
      <c r="DO36" s="1240"/>
      <c r="DP36" s="1240"/>
      <c r="DQ36" s="1240"/>
      <c r="DR36" s="1240"/>
      <c r="DS36" s="1240"/>
      <c r="DT36" s="1240"/>
      <c r="DU36" s="1240"/>
      <c r="DV36" s="1240"/>
      <c r="DW36" s="1240"/>
      <c r="DX36" s="1240"/>
      <c r="DY36" s="1240"/>
      <c r="DZ36" s="1240"/>
      <c r="EA36" s="1240"/>
      <c r="EB36" s="1240"/>
      <c r="EC36" s="1240"/>
      <c r="ED36" s="1240"/>
      <c r="EE36" s="1240"/>
      <c r="EF36" s="1240"/>
      <c r="EG36" s="1240"/>
      <c r="EH36" s="1240"/>
      <c r="EI36" s="1240"/>
      <c r="EJ36" s="1240"/>
      <c r="EK36" s="1240"/>
      <c r="EL36" s="1240"/>
      <c r="EM36" s="1240"/>
      <c r="EN36" s="1240"/>
      <c r="EO36" s="1240"/>
      <c r="EP36" s="1240"/>
      <c r="EQ36" s="1240"/>
      <c r="ER36" s="1240"/>
      <c r="ES36" s="1240"/>
      <c r="ET36" s="1240"/>
      <c r="EU36" s="1240"/>
      <c r="EV36" s="1240"/>
      <c r="EW36" s="1240"/>
      <c r="EX36" s="1240"/>
      <c r="EY36" s="1240"/>
      <c r="EZ36" s="1240"/>
      <c r="FA36" s="1240"/>
      <c r="FB36" s="1240"/>
      <c r="FC36" s="1240"/>
      <c r="FD36" s="1240"/>
      <c r="FE36" s="1240"/>
      <c r="FF36" s="1240"/>
    </row>
    <row r="37" spans="1:162" s="1084" customFormat="1" ht="15" customHeight="1" x14ac:dyDescent="0.2">
      <c r="A37" s="1222"/>
      <c r="B37" s="1136" t="s">
        <v>160</v>
      </c>
      <c r="C37" s="1137">
        <v>1.4999999999999999E-2</v>
      </c>
      <c r="D37" s="1232" t="s">
        <v>631</v>
      </c>
      <c r="E37" s="1233">
        <v>149103279.58304235</v>
      </c>
      <c r="F37" s="1265" t="s">
        <v>1166</v>
      </c>
      <c r="G37" s="994"/>
      <c r="H37" s="993"/>
      <c r="I37" s="1265" t="s">
        <v>1166</v>
      </c>
      <c r="J37" s="994"/>
      <c r="K37" s="993"/>
      <c r="L37" s="1265" t="s">
        <v>1166</v>
      </c>
      <c r="M37" s="994"/>
      <c r="N37" s="993"/>
      <c r="O37" s="1265" t="s">
        <v>1166</v>
      </c>
      <c r="P37" s="994"/>
      <c r="Q37" s="993"/>
      <c r="R37" s="1265" t="s">
        <v>1166</v>
      </c>
      <c r="S37" s="994"/>
      <c r="T37" s="993"/>
      <c r="U37" s="1265" t="s">
        <v>1166</v>
      </c>
      <c r="V37" s="994"/>
      <c r="W37" s="993"/>
      <c r="X37" s="1265" t="s">
        <v>1166</v>
      </c>
      <c r="Y37" s="994"/>
      <c r="Z37" s="993"/>
      <c r="AA37" s="1265" t="s">
        <v>1166</v>
      </c>
      <c r="AB37" s="994"/>
      <c r="AC37" s="993"/>
      <c r="AD37" s="1265" t="s">
        <v>1166</v>
      </c>
      <c r="AE37" s="994"/>
      <c r="AF37" s="993"/>
      <c r="AG37" s="1265" t="s">
        <v>1166</v>
      </c>
      <c r="AH37" s="994"/>
      <c r="AI37" s="993"/>
      <c r="AJ37" s="1265" t="s">
        <v>1166</v>
      </c>
      <c r="AK37" s="994"/>
      <c r="AL37" s="993"/>
      <c r="AM37" s="1265" t="s">
        <v>1166</v>
      </c>
      <c r="AN37" s="994"/>
      <c r="AO37" s="993"/>
      <c r="AP37" s="1265" t="s">
        <v>1166</v>
      </c>
      <c r="AQ37" s="994"/>
      <c r="AR37" s="993"/>
      <c r="AS37" s="1265" t="s">
        <v>1166</v>
      </c>
      <c r="AT37" s="994"/>
      <c r="AU37" s="993"/>
      <c r="AV37" s="1265" t="s">
        <v>1166</v>
      </c>
      <c r="AW37" s="994"/>
      <c r="AX37" s="993"/>
      <c r="AY37" s="1265" t="s">
        <v>1166</v>
      </c>
      <c r="AZ37" s="994"/>
      <c r="BA37" s="993"/>
      <c r="BB37" s="1265" t="s">
        <v>1166</v>
      </c>
      <c r="BC37" s="994"/>
      <c r="BD37" s="993"/>
      <c r="BE37" s="1265" t="s">
        <v>1166</v>
      </c>
      <c r="BF37" s="994"/>
      <c r="BG37" s="993"/>
      <c r="BH37" s="1265" t="s">
        <v>1166</v>
      </c>
      <c r="BI37" s="994"/>
      <c r="BJ37" s="993"/>
      <c r="BK37" s="1265" t="s">
        <v>1166</v>
      </c>
      <c r="BL37" s="994"/>
      <c r="BM37" s="993"/>
      <c r="BN37" s="1265" t="s">
        <v>1166</v>
      </c>
      <c r="BO37" s="994"/>
      <c r="BP37" s="993"/>
      <c r="BQ37" s="1265" t="s">
        <v>1166</v>
      </c>
      <c r="BR37" s="994"/>
      <c r="BS37" s="993"/>
      <c r="BT37" s="1265" t="s">
        <v>1166</v>
      </c>
      <c r="BU37" s="994"/>
      <c r="BV37" s="993"/>
      <c r="BW37" s="1265" t="s">
        <v>1166</v>
      </c>
      <c r="BX37" s="994"/>
      <c r="BY37" s="993"/>
      <c r="BZ37" s="1265" t="s">
        <v>1166</v>
      </c>
      <c r="CA37" s="994"/>
      <c r="CB37" s="993"/>
      <c r="CC37" s="1265" t="s">
        <v>1166</v>
      </c>
      <c r="CD37" s="994"/>
      <c r="CE37" s="993"/>
      <c r="CF37" s="1265" t="s">
        <v>1166</v>
      </c>
      <c r="CG37" s="994"/>
      <c r="CH37" s="993"/>
      <c r="CI37" s="1265" t="s">
        <v>1166</v>
      </c>
      <c r="CJ37" s="994"/>
      <c r="CK37" s="993"/>
      <c r="CL37" s="1240"/>
      <c r="CM37" s="1240"/>
      <c r="CN37" s="1240"/>
      <c r="CO37" s="1240"/>
      <c r="CP37" s="1240"/>
      <c r="CQ37" s="1240"/>
      <c r="CR37" s="1240"/>
      <c r="CS37" s="1240"/>
      <c r="CT37" s="1240"/>
      <c r="CU37" s="1240"/>
      <c r="CV37" s="1240"/>
      <c r="CW37" s="1240"/>
      <c r="CX37" s="1240"/>
      <c r="CY37" s="1240"/>
      <c r="CZ37" s="1240"/>
      <c r="DA37" s="1240"/>
      <c r="DB37" s="1240"/>
      <c r="DC37" s="1240"/>
      <c r="DD37" s="1240"/>
      <c r="DE37" s="1240"/>
      <c r="DF37" s="1240"/>
      <c r="DG37" s="1240"/>
      <c r="DH37" s="1240"/>
      <c r="DI37" s="1240"/>
      <c r="DJ37" s="1240"/>
      <c r="DK37" s="1240"/>
      <c r="DL37" s="1240"/>
      <c r="DM37" s="1240"/>
      <c r="DN37" s="1240"/>
      <c r="DO37" s="1240"/>
      <c r="DP37" s="1240"/>
      <c r="DQ37" s="1240"/>
      <c r="DR37" s="1240"/>
      <c r="DS37" s="1240"/>
      <c r="DT37" s="1240"/>
      <c r="DU37" s="1240"/>
      <c r="DV37" s="1240"/>
      <c r="DW37" s="1240"/>
      <c r="DX37" s="1240"/>
      <c r="DY37" s="1240"/>
      <c r="DZ37" s="1240"/>
      <c r="EA37" s="1240"/>
      <c r="EB37" s="1240"/>
      <c r="EC37" s="1240"/>
      <c r="ED37" s="1240"/>
      <c r="EE37" s="1240"/>
      <c r="EF37" s="1240"/>
      <c r="EG37" s="1240"/>
      <c r="EH37" s="1240"/>
      <c r="EI37" s="1240"/>
      <c r="EJ37" s="1240"/>
      <c r="EK37" s="1240"/>
      <c r="EL37" s="1240"/>
      <c r="EM37" s="1240"/>
      <c r="EN37" s="1240"/>
      <c r="EO37" s="1240"/>
      <c r="EP37" s="1240"/>
      <c r="EQ37" s="1240"/>
      <c r="ER37" s="1240"/>
      <c r="ES37" s="1240"/>
      <c r="ET37" s="1240"/>
      <c r="EU37" s="1240"/>
      <c r="EV37" s="1240"/>
      <c r="EW37" s="1240"/>
      <c r="EX37" s="1240"/>
      <c r="EY37" s="1240"/>
      <c r="EZ37" s="1240"/>
      <c r="FA37" s="1240"/>
      <c r="FB37" s="1240"/>
      <c r="FC37" s="1240"/>
      <c r="FD37" s="1240"/>
      <c r="FE37" s="1240"/>
      <c r="FF37" s="1240"/>
    </row>
    <row r="38" spans="1:162" s="1084" customFormat="1" ht="15" customHeight="1" x14ac:dyDescent="0.2">
      <c r="A38" s="1222"/>
      <c r="B38" s="1136" t="s">
        <v>160</v>
      </c>
      <c r="C38" s="1137">
        <v>1.6E-2</v>
      </c>
      <c r="D38" s="1232" t="s">
        <v>632</v>
      </c>
      <c r="E38" s="1233">
        <v>332120325.89985305</v>
      </c>
      <c r="F38" s="1265" t="s">
        <v>1166</v>
      </c>
      <c r="G38" s="994"/>
      <c r="H38" s="993"/>
      <c r="I38" s="1265" t="s">
        <v>1166</v>
      </c>
      <c r="J38" s="994"/>
      <c r="K38" s="993"/>
      <c r="L38" s="1265" t="s">
        <v>1166</v>
      </c>
      <c r="M38" s="994"/>
      <c r="N38" s="993"/>
      <c r="O38" s="1265" t="s">
        <v>1166</v>
      </c>
      <c r="P38" s="994"/>
      <c r="Q38" s="993"/>
      <c r="R38" s="1265" t="s">
        <v>1166</v>
      </c>
      <c r="S38" s="994"/>
      <c r="T38" s="993"/>
      <c r="U38" s="1265" t="s">
        <v>1166</v>
      </c>
      <c r="V38" s="994"/>
      <c r="W38" s="993"/>
      <c r="X38" s="1265" t="s">
        <v>1166</v>
      </c>
      <c r="Y38" s="994"/>
      <c r="Z38" s="993"/>
      <c r="AA38" s="1265" t="s">
        <v>1166</v>
      </c>
      <c r="AB38" s="994"/>
      <c r="AC38" s="993"/>
      <c r="AD38" s="1265" t="s">
        <v>1166</v>
      </c>
      <c r="AE38" s="994"/>
      <c r="AF38" s="993"/>
      <c r="AG38" s="1265" t="s">
        <v>1166</v>
      </c>
      <c r="AH38" s="994"/>
      <c r="AI38" s="993"/>
      <c r="AJ38" s="1265" t="s">
        <v>1166</v>
      </c>
      <c r="AK38" s="994"/>
      <c r="AL38" s="993"/>
      <c r="AM38" s="1265" t="s">
        <v>1166</v>
      </c>
      <c r="AN38" s="994"/>
      <c r="AO38" s="993"/>
      <c r="AP38" s="1265" t="s">
        <v>1166</v>
      </c>
      <c r="AQ38" s="994"/>
      <c r="AR38" s="993"/>
      <c r="AS38" s="1265" t="s">
        <v>1166</v>
      </c>
      <c r="AT38" s="994"/>
      <c r="AU38" s="993"/>
      <c r="AV38" s="1265" t="s">
        <v>1166</v>
      </c>
      <c r="AW38" s="994"/>
      <c r="AX38" s="993"/>
      <c r="AY38" s="1265" t="s">
        <v>1166</v>
      </c>
      <c r="AZ38" s="994"/>
      <c r="BA38" s="993"/>
      <c r="BB38" s="1265" t="s">
        <v>1166</v>
      </c>
      <c r="BC38" s="994"/>
      <c r="BD38" s="993"/>
      <c r="BE38" s="1265" t="s">
        <v>1166</v>
      </c>
      <c r="BF38" s="994"/>
      <c r="BG38" s="993"/>
      <c r="BH38" s="1265" t="s">
        <v>1166</v>
      </c>
      <c r="BI38" s="994"/>
      <c r="BJ38" s="993"/>
      <c r="BK38" s="1265" t="s">
        <v>1166</v>
      </c>
      <c r="BL38" s="994"/>
      <c r="BM38" s="993"/>
      <c r="BN38" s="1265" t="s">
        <v>1166</v>
      </c>
      <c r="BO38" s="994"/>
      <c r="BP38" s="993"/>
      <c r="BQ38" s="1265" t="s">
        <v>1166</v>
      </c>
      <c r="BR38" s="994"/>
      <c r="BS38" s="993"/>
      <c r="BT38" s="1265" t="s">
        <v>1166</v>
      </c>
      <c r="BU38" s="994"/>
      <c r="BV38" s="993"/>
      <c r="BW38" s="1265" t="s">
        <v>1166</v>
      </c>
      <c r="BX38" s="994"/>
      <c r="BY38" s="993"/>
      <c r="BZ38" s="1265" t="s">
        <v>1166</v>
      </c>
      <c r="CA38" s="994"/>
      <c r="CB38" s="993"/>
      <c r="CC38" s="1265" t="s">
        <v>1166</v>
      </c>
      <c r="CD38" s="994"/>
      <c r="CE38" s="993"/>
      <c r="CF38" s="1265" t="s">
        <v>1166</v>
      </c>
      <c r="CG38" s="994"/>
      <c r="CH38" s="993"/>
      <c r="CI38" s="1265" t="s">
        <v>1166</v>
      </c>
      <c r="CJ38" s="994"/>
      <c r="CK38" s="993"/>
      <c r="CL38" s="1240"/>
      <c r="CM38" s="1240"/>
      <c r="CN38" s="1240"/>
      <c r="CO38" s="1240"/>
      <c r="CP38" s="1240"/>
      <c r="CQ38" s="1240"/>
      <c r="CR38" s="1240"/>
      <c r="CS38" s="1240"/>
      <c r="CT38" s="1240"/>
      <c r="CU38" s="1240"/>
      <c r="CV38" s="1240"/>
      <c r="CW38" s="1240"/>
      <c r="CX38" s="1240"/>
      <c r="CY38" s="1240"/>
      <c r="CZ38" s="1240"/>
      <c r="DA38" s="1240"/>
      <c r="DB38" s="1240"/>
      <c r="DC38" s="1240"/>
      <c r="DD38" s="1240"/>
      <c r="DE38" s="1240"/>
      <c r="DF38" s="1240"/>
      <c r="DG38" s="1240"/>
      <c r="DH38" s="1240"/>
      <c r="DI38" s="1240"/>
      <c r="DJ38" s="1240"/>
      <c r="DK38" s="1240"/>
      <c r="DL38" s="1240"/>
      <c r="DM38" s="1240"/>
      <c r="DN38" s="1240"/>
      <c r="DO38" s="1240"/>
      <c r="DP38" s="1240"/>
      <c r="DQ38" s="1240"/>
      <c r="DR38" s="1240"/>
      <c r="DS38" s="1240"/>
      <c r="DT38" s="1240"/>
      <c r="DU38" s="1240"/>
      <c r="DV38" s="1240"/>
      <c r="DW38" s="1240"/>
      <c r="DX38" s="1240"/>
      <c r="DY38" s="1240"/>
      <c r="DZ38" s="1240"/>
      <c r="EA38" s="1240"/>
      <c r="EB38" s="1240"/>
      <c r="EC38" s="1240"/>
      <c r="ED38" s="1240"/>
      <c r="EE38" s="1240"/>
      <c r="EF38" s="1240"/>
      <c r="EG38" s="1240"/>
      <c r="EH38" s="1240"/>
      <c r="EI38" s="1240"/>
      <c r="EJ38" s="1240"/>
      <c r="EK38" s="1240"/>
      <c r="EL38" s="1240"/>
      <c r="EM38" s="1240"/>
      <c r="EN38" s="1240"/>
      <c r="EO38" s="1240"/>
      <c r="EP38" s="1240"/>
      <c r="EQ38" s="1240"/>
      <c r="ER38" s="1240"/>
      <c r="ES38" s="1240"/>
      <c r="ET38" s="1240"/>
      <c r="EU38" s="1240"/>
      <c r="EV38" s="1240"/>
      <c r="EW38" s="1240"/>
      <c r="EX38" s="1240"/>
      <c r="EY38" s="1240"/>
      <c r="EZ38" s="1240"/>
      <c r="FA38" s="1240"/>
      <c r="FB38" s="1240"/>
      <c r="FC38" s="1240"/>
      <c r="FD38" s="1240"/>
      <c r="FE38" s="1240"/>
      <c r="FF38" s="1240"/>
    </row>
    <row r="39" spans="1:162" s="1084" customFormat="1" ht="15" customHeight="1" x14ac:dyDescent="0.2">
      <c r="A39" s="1222"/>
      <c r="B39" s="1136" t="s">
        <v>160</v>
      </c>
      <c r="C39" s="1167">
        <v>1.7000000000000001E-2</v>
      </c>
      <c r="D39" s="1232" t="s">
        <v>633</v>
      </c>
      <c r="E39" s="1233">
        <v>152799288.61308527</v>
      </c>
      <c r="F39" s="1265" t="s">
        <v>1166</v>
      </c>
      <c r="G39" s="994"/>
      <c r="H39" s="993"/>
      <c r="I39" s="1265" t="s">
        <v>1166</v>
      </c>
      <c r="J39" s="994"/>
      <c r="K39" s="993"/>
      <c r="L39" s="1265" t="s">
        <v>1166</v>
      </c>
      <c r="M39" s="994"/>
      <c r="N39" s="993"/>
      <c r="O39" s="1265" t="s">
        <v>1166</v>
      </c>
      <c r="P39" s="994"/>
      <c r="Q39" s="993"/>
      <c r="R39" s="1265" t="s">
        <v>1166</v>
      </c>
      <c r="S39" s="994"/>
      <c r="T39" s="993"/>
      <c r="U39" s="1265" t="s">
        <v>1166</v>
      </c>
      <c r="V39" s="994"/>
      <c r="W39" s="993"/>
      <c r="X39" s="1265" t="s">
        <v>1166</v>
      </c>
      <c r="Y39" s="994"/>
      <c r="Z39" s="993"/>
      <c r="AA39" s="1265" t="s">
        <v>1166</v>
      </c>
      <c r="AB39" s="994"/>
      <c r="AC39" s="993"/>
      <c r="AD39" s="1265" t="s">
        <v>1166</v>
      </c>
      <c r="AE39" s="994"/>
      <c r="AF39" s="993"/>
      <c r="AG39" s="1265" t="s">
        <v>1166</v>
      </c>
      <c r="AH39" s="994"/>
      <c r="AI39" s="993"/>
      <c r="AJ39" s="1265" t="s">
        <v>1166</v>
      </c>
      <c r="AK39" s="994"/>
      <c r="AL39" s="993"/>
      <c r="AM39" s="1265" t="s">
        <v>1166</v>
      </c>
      <c r="AN39" s="994"/>
      <c r="AO39" s="993"/>
      <c r="AP39" s="1265" t="s">
        <v>1166</v>
      </c>
      <c r="AQ39" s="994"/>
      <c r="AR39" s="993"/>
      <c r="AS39" s="1265" t="s">
        <v>1166</v>
      </c>
      <c r="AT39" s="994"/>
      <c r="AU39" s="993"/>
      <c r="AV39" s="1265" t="s">
        <v>1166</v>
      </c>
      <c r="AW39" s="994"/>
      <c r="AX39" s="993"/>
      <c r="AY39" s="1265" t="s">
        <v>1166</v>
      </c>
      <c r="AZ39" s="994"/>
      <c r="BA39" s="993"/>
      <c r="BB39" s="1265" t="s">
        <v>1166</v>
      </c>
      <c r="BC39" s="994"/>
      <c r="BD39" s="993"/>
      <c r="BE39" s="1265" t="s">
        <v>1166</v>
      </c>
      <c r="BF39" s="994"/>
      <c r="BG39" s="993"/>
      <c r="BH39" s="1265" t="s">
        <v>1166</v>
      </c>
      <c r="BI39" s="994"/>
      <c r="BJ39" s="993"/>
      <c r="BK39" s="1265" t="s">
        <v>1166</v>
      </c>
      <c r="BL39" s="994"/>
      <c r="BM39" s="993"/>
      <c r="BN39" s="1265" t="s">
        <v>1166</v>
      </c>
      <c r="BO39" s="994"/>
      <c r="BP39" s="993"/>
      <c r="BQ39" s="1265" t="s">
        <v>1166</v>
      </c>
      <c r="BR39" s="994"/>
      <c r="BS39" s="993"/>
      <c r="BT39" s="1265" t="s">
        <v>1166</v>
      </c>
      <c r="BU39" s="994"/>
      <c r="BV39" s="993"/>
      <c r="BW39" s="1265" t="s">
        <v>1166</v>
      </c>
      <c r="BX39" s="994"/>
      <c r="BY39" s="993"/>
      <c r="BZ39" s="1265" t="s">
        <v>1166</v>
      </c>
      <c r="CA39" s="994"/>
      <c r="CB39" s="993"/>
      <c r="CC39" s="1265" t="s">
        <v>1166</v>
      </c>
      <c r="CD39" s="994"/>
      <c r="CE39" s="993"/>
      <c r="CF39" s="1265" t="s">
        <v>1166</v>
      </c>
      <c r="CG39" s="994"/>
      <c r="CH39" s="993"/>
      <c r="CI39" s="1265" t="s">
        <v>1166</v>
      </c>
      <c r="CJ39" s="994"/>
      <c r="CK39" s="993"/>
      <c r="CL39" s="1240"/>
      <c r="CM39" s="1240"/>
      <c r="CN39" s="1240"/>
      <c r="CO39" s="1240"/>
      <c r="CP39" s="1240"/>
      <c r="CQ39" s="1240"/>
      <c r="CR39" s="1240"/>
      <c r="CS39" s="1240"/>
      <c r="CT39" s="1240"/>
      <c r="CU39" s="1240"/>
      <c r="CV39" s="1240"/>
      <c r="CW39" s="1240"/>
      <c r="CX39" s="1240"/>
      <c r="CY39" s="1240"/>
      <c r="CZ39" s="1240"/>
      <c r="DA39" s="1240"/>
      <c r="DB39" s="1240"/>
      <c r="DC39" s="1240"/>
      <c r="DD39" s="1240"/>
      <c r="DE39" s="1240"/>
      <c r="DF39" s="1240"/>
      <c r="DG39" s="1240"/>
      <c r="DH39" s="1240"/>
      <c r="DI39" s="1240"/>
      <c r="DJ39" s="1240"/>
      <c r="DK39" s="1240"/>
      <c r="DL39" s="1240"/>
      <c r="DM39" s="1240"/>
      <c r="DN39" s="1240"/>
      <c r="DO39" s="1240"/>
      <c r="DP39" s="1240"/>
      <c r="DQ39" s="1240"/>
      <c r="DR39" s="1240"/>
      <c r="DS39" s="1240"/>
      <c r="DT39" s="1240"/>
      <c r="DU39" s="1240"/>
      <c r="DV39" s="1240"/>
      <c r="DW39" s="1240"/>
      <c r="DX39" s="1240"/>
      <c r="DY39" s="1240"/>
      <c r="DZ39" s="1240"/>
      <c r="EA39" s="1240"/>
      <c r="EB39" s="1240"/>
      <c r="EC39" s="1240"/>
      <c r="ED39" s="1240"/>
      <c r="EE39" s="1240"/>
      <c r="EF39" s="1240"/>
      <c r="EG39" s="1240"/>
      <c r="EH39" s="1240"/>
      <c r="EI39" s="1240"/>
      <c r="EJ39" s="1240"/>
      <c r="EK39" s="1240"/>
      <c r="EL39" s="1240"/>
      <c r="EM39" s="1240"/>
      <c r="EN39" s="1240"/>
      <c r="EO39" s="1240"/>
      <c r="EP39" s="1240"/>
      <c r="EQ39" s="1240"/>
      <c r="ER39" s="1240"/>
      <c r="ES39" s="1240"/>
      <c r="ET39" s="1240"/>
      <c r="EU39" s="1240"/>
      <c r="EV39" s="1240"/>
      <c r="EW39" s="1240"/>
      <c r="EX39" s="1240"/>
      <c r="EY39" s="1240"/>
      <c r="EZ39" s="1240"/>
      <c r="FA39" s="1240"/>
      <c r="FB39" s="1240"/>
      <c r="FC39" s="1240"/>
      <c r="FD39" s="1240"/>
      <c r="FE39" s="1240"/>
      <c r="FF39" s="1240"/>
    </row>
    <row r="40" spans="1:162" s="1084" customFormat="1" ht="15.75" customHeight="1" thickBot="1" x14ac:dyDescent="0.25">
      <c r="A40" s="1234"/>
      <c r="B40" s="1211" t="s">
        <v>160</v>
      </c>
      <c r="C40" s="1169">
        <v>1.7999999999999999E-2</v>
      </c>
      <c r="D40" s="1232" t="s">
        <v>634</v>
      </c>
      <c r="E40" s="1233">
        <v>130700701.18282001</v>
      </c>
      <c r="F40" s="1267" t="s">
        <v>1166</v>
      </c>
      <c r="G40" s="994"/>
      <c r="H40" s="993"/>
      <c r="I40" s="1267" t="s">
        <v>1166</v>
      </c>
      <c r="J40" s="994"/>
      <c r="K40" s="993"/>
      <c r="L40" s="1267" t="s">
        <v>1166</v>
      </c>
      <c r="M40" s="994"/>
      <c r="N40" s="993"/>
      <c r="O40" s="1267" t="s">
        <v>1166</v>
      </c>
      <c r="P40" s="994"/>
      <c r="Q40" s="993"/>
      <c r="R40" s="1267" t="s">
        <v>1166</v>
      </c>
      <c r="S40" s="994"/>
      <c r="T40" s="993"/>
      <c r="U40" s="1267" t="s">
        <v>1166</v>
      </c>
      <c r="V40" s="994"/>
      <c r="W40" s="993"/>
      <c r="X40" s="1267" t="s">
        <v>1166</v>
      </c>
      <c r="Y40" s="994"/>
      <c r="Z40" s="993"/>
      <c r="AA40" s="1267" t="s">
        <v>1166</v>
      </c>
      <c r="AB40" s="994"/>
      <c r="AC40" s="993"/>
      <c r="AD40" s="1267" t="s">
        <v>1166</v>
      </c>
      <c r="AE40" s="994"/>
      <c r="AF40" s="993"/>
      <c r="AG40" s="1267" t="s">
        <v>1166</v>
      </c>
      <c r="AH40" s="994"/>
      <c r="AI40" s="993"/>
      <c r="AJ40" s="1267" t="s">
        <v>1166</v>
      </c>
      <c r="AK40" s="994"/>
      <c r="AL40" s="993"/>
      <c r="AM40" s="1267" t="s">
        <v>1166</v>
      </c>
      <c r="AN40" s="994"/>
      <c r="AO40" s="993"/>
      <c r="AP40" s="1267" t="s">
        <v>1166</v>
      </c>
      <c r="AQ40" s="994"/>
      <c r="AR40" s="993"/>
      <c r="AS40" s="1267" t="s">
        <v>1166</v>
      </c>
      <c r="AT40" s="994"/>
      <c r="AU40" s="993"/>
      <c r="AV40" s="1267" t="s">
        <v>1166</v>
      </c>
      <c r="AW40" s="994"/>
      <c r="AX40" s="993"/>
      <c r="AY40" s="1267" t="s">
        <v>1166</v>
      </c>
      <c r="AZ40" s="994"/>
      <c r="BA40" s="993"/>
      <c r="BB40" s="1267" t="s">
        <v>1166</v>
      </c>
      <c r="BC40" s="994"/>
      <c r="BD40" s="993"/>
      <c r="BE40" s="1267" t="s">
        <v>1166</v>
      </c>
      <c r="BF40" s="994"/>
      <c r="BG40" s="993"/>
      <c r="BH40" s="1267" t="s">
        <v>1166</v>
      </c>
      <c r="BI40" s="994"/>
      <c r="BJ40" s="993"/>
      <c r="BK40" s="1267" t="s">
        <v>1166</v>
      </c>
      <c r="BL40" s="994"/>
      <c r="BM40" s="993"/>
      <c r="BN40" s="1267" t="s">
        <v>1166</v>
      </c>
      <c r="BO40" s="994"/>
      <c r="BP40" s="993"/>
      <c r="BQ40" s="1267" t="s">
        <v>1166</v>
      </c>
      <c r="BR40" s="994"/>
      <c r="BS40" s="993"/>
      <c r="BT40" s="1267" t="s">
        <v>1166</v>
      </c>
      <c r="BU40" s="994"/>
      <c r="BV40" s="993"/>
      <c r="BW40" s="1267" t="s">
        <v>1166</v>
      </c>
      <c r="BX40" s="994"/>
      <c r="BY40" s="993"/>
      <c r="BZ40" s="1267" t="s">
        <v>1166</v>
      </c>
      <c r="CA40" s="994"/>
      <c r="CB40" s="993"/>
      <c r="CC40" s="1267" t="s">
        <v>1166</v>
      </c>
      <c r="CD40" s="994"/>
      <c r="CE40" s="993"/>
      <c r="CF40" s="1267" t="s">
        <v>1166</v>
      </c>
      <c r="CG40" s="994"/>
      <c r="CH40" s="993"/>
      <c r="CI40" s="1267" t="s">
        <v>1166</v>
      </c>
      <c r="CJ40" s="994"/>
      <c r="CK40" s="993"/>
      <c r="CL40" s="1240"/>
      <c r="CM40" s="1240"/>
      <c r="CN40" s="1240"/>
      <c r="CO40" s="1240"/>
      <c r="CP40" s="1240"/>
      <c r="CQ40" s="1240"/>
      <c r="CR40" s="1240"/>
      <c r="CS40" s="1240"/>
      <c r="CT40" s="1240"/>
      <c r="CU40" s="1240"/>
      <c r="CV40" s="1240"/>
      <c r="CW40" s="1240"/>
      <c r="CX40" s="1240"/>
      <c r="CY40" s="1240"/>
      <c r="CZ40" s="1240"/>
      <c r="DA40" s="1240"/>
      <c r="DB40" s="1240"/>
      <c r="DC40" s="1240"/>
      <c r="DD40" s="1240"/>
      <c r="DE40" s="1240"/>
      <c r="DF40" s="1240"/>
      <c r="DG40" s="1240"/>
      <c r="DH40" s="1240"/>
      <c r="DI40" s="1240"/>
      <c r="DJ40" s="1240"/>
      <c r="DK40" s="1240"/>
      <c r="DL40" s="1240"/>
      <c r="DM40" s="1240"/>
      <c r="DN40" s="1240"/>
      <c r="DO40" s="1240"/>
      <c r="DP40" s="1240"/>
      <c r="DQ40" s="1240"/>
      <c r="DR40" s="1240"/>
      <c r="DS40" s="1240"/>
      <c r="DT40" s="1240"/>
      <c r="DU40" s="1240"/>
      <c r="DV40" s="1240"/>
      <c r="DW40" s="1240"/>
      <c r="DX40" s="1240"/>
      <c r="DY40" s="1240"/>
      <c r="DZ40" s="1240"/>
      <c r="EA40" s="1240"/>
      <c r="EB40" s="1240"/>
      <c r="EC40" s="1240"/>
      <c r="ED40" s="1240"/>
      <c r="EE40" s="1240"/>
      <c r="EF40" s="1240"/>
      <c r="EG40" s="1240"/>
      <c r="EH40" s="1240"/>
      <c r="EI40" s="1240"/>
      <c r="EJ40" s="1240"/>
      <c r="EK40" s="1240"/>
      <c r="EL40" s="1240"/>
      <c r="EM40" s="1240"/>
      <c r="EN40" s="1240"/>
      <c r="EO40" s="1240"/>
      <c r="EP40" s="1240"/>
      <c r="EQ40" s="1240"/>
      <c r="ER40" s="1240"/>
      <c r="ES40" s="1240"/>
      <c r="ET40" s="1240"/>
      <c r="EU40" s="1240"/>
      <c r="EV40" s="1240"/>
      <c r="EW40" s="1240"/>
      <c r="EX40" s="1240"/>
      <c r="EY40" s="1240"/>
      <c r="EZ40" s="1240"/>
      <c r="FA40" s="1240"/>
      <c r="FB40" s="1240"/>
      <c r="FC40" s="1240"/>
      <c r="FD40" s="1240"/>
      <c r="FE40" s="1240"/>
      <c r="FF40" s="1240"/>
    </row>
    <row r="41" spans="1:162" s="1084" customFormat="1" ht="45.75" customHeight="1" thickBot="1" x14ac:dyDescent="0.25">
      <c r="A41" s="1215" t="s">
        <v>635</v>
      </c>
      <c r="B41" s="1235" t="s">
        <v>172</v>
      </c>
      <c r="C41" s="1236" t="s">
        <v>636</v>
      </c>
      <c r="D41" s="1257" t="s">
        <v>637</v>
      </c>
      <c r="E41" s="1258">
        <v>3351069044.3621464</v>
      </c>
      <c r="F41" s="1269" t="s">
        <v>1166</v>
      </c>
      <c r="G41" s="1274" t="s">
        <v>1166</v>
      </c>
      <c r="H41" s="1276" t="s">
        <v>1166</v>
      </c>
      <c r="I41" s="1277" t="s">
        <v>1166</v>
      </c>
      <c r="J41" s="1274" t="s">
        <v>1166</v>
      </c>
      <c r="K41" s="1275" t="s">
        <v>1166</v>
      </c>
      <c r="L41" s="1277" t="s">
        <v>1166</v>
      </c>
      <c r="M41" s="1274" t="s">
        <v>1166</v>
      </c>
      <c r="N41" s="1275" t="s">
        <v>1166</v>
      </c>
      <c r="O41" s="1277" t="s">
        <v>1166</v>
      </c>
      <c r="P41" s="1274" t="s">
        <v>1166</v>
      </c>
      <c r="Q41" s="1275" t="s">
        <v>1166</v>
      </c>
      <c r="R41" s="1277" t="s">
        <v>1166</v>
      </c>
      <c r="S41" s="1274" t="s">
        <v>1166</v>
      </c>
      <c r="T41" s="1275" t="s">
        <v>1166</v>
      </c>
      <c r="U41" s="1277" t="s">
        <v>1166</v>
      </c>
      <c r="V41" s="1274" t="s">
        <v>1166</v>
      </c>
      <c r="W41" s="1275" t="s">
        <v>1166</v>
      </c>
      <c r="X41" s="1277" t="s">
        <v>1166</v>
      </c>
      <c r="Y41" s="1274" t="s">
        <v>1166</v>
      </c>
      <c r="Z41" s="1275" t="s">
        <v>1166</v>
      </c>
      <c r="AA41" s="1277" t="s">
        <v>1166</v>
      </c>
      <c r="AB41" s="1274" t="s">
        <v>1166</v>
      </c>
      <c r="AC41" s="1275" t="s">
        <v>1166</v>
      </c>
      <c r="AD41" s="1277" t="s">
        <v>1166</v>
      </c>
      <c r="AE41" s="1274" t="s">
        <v>1166</v>
      </c>
      <c r="AF41" s="1275" t="s">
        <v>1166</v>
      </c>
      <c r="AG41" s="1277" t="s">
        <v>1166</v>
      </c>
      <c r="AH41" s="1274" t="s">
        <v>1166</v>
      </c>
      <c r="AI41" s="1275" t="s">
        <v>1166</v>
      </c>
      <c r="AJ41" s="1277" t="s">
        <v>1166</v>
      </c>
      <c r="AK41" s="1274" t="s">
        <v>1166</v>
      </c>
      <c r="AL41" s="1275" t="s">
        <v>1166</v>
      </c>
      <c r="AM41" s="1277" t="s">
        <v>1166</v>
      </c>
      <c r="AN41" s="1274" t="s">
        <v>1166</v>
      </c>
      <c r="AO41" s="1275" t="s">
        <v>1166</v>
      </c>
      <c r="AP41" s="1277" t="s">
        <v>1166</v>
      </c>
      <c r="AQ41" s="1274" t="s">
        <v>1166</v>
      </c>
      <c r="AR41" s="1275" t="s">
        <v>1166</v>
      </c>
      <c r="AS41" s="1277" t="s">
        <v>1166</v>
      </c>
      <c r="AT41" s="1274" t="s">
        <v>1166</v>
      </c>
      <c r="AU41" s="1275" t="s">
        <v>1166</v>
      </c>
      <c r="AV41" s="1277" t="s">
        <v>1166</v>
      </c>
      <c r="AW41" s="1274" t="s">
        <v>1166</v>
      </c>
      <c r="AX41" s="1275" t="s">
        <v>1166</v>
      </c>
      <c r="AY41" s="1277" t="s">
        <v>1166</v>
      </c>
      <c r="AZ41" s="1274" t="s">
        <v>1166</v>
      </c>
      <c r="BA41" s="1275" t="s">
        <v>1166</v>
      </c>
      <c r="BB41" s="1277" t="s">
        <v>1166</v>
      </c>
      <c r="BC41" s="1274" t="s">
        <v>1166</v>
      </c>
      <c r="BD41" s="1275" t="s">
        <v>1166</v>
      </c>
      <c r="BE41" s="1277" t="s">
        <v>1166</v>
      </c>
      <c r="BF41" s="1274" t="s">
        <v>1166</v>
      </c>
      <c r="BG41" s="1275" t="s">
        <v>1166</v>
      </c>
      <c r="BH41" s="1277" t="s">
        <v>1166</v>
      </c>
      <c r="BI41" s="1274" t="s">
        <v>1166</v>
      </c>
      <c r="BJ41" s="1275" t="s">
        <v>1166</v>
      </c>
      <c r="BK41" s="1277" t="s">
        <v>1166</v>
      </c>
      <c r="BL41" s="1274" t="s">
        <v>1166</v>
      </c>
      <c r="BM41" s="1275" t="s">
        <v>1166</v>
      </c>
      <c r="BN41" s="1277" t="s">
        <v>1166</v>
      </c>
      <c r="BO41" s="1274" t="s">
        <v>1166</v>
      </c>
      <c r="BP41" s="1275" t="s">
        <v>1166</v>
      </c>
      <c r="BQ41" s="1277" t="s">
        <v>1166</v>
      </c>
      <c r="BR41" s="1274" t="s">
        <v>1166</v>
      </c>
      <c r="BS41" s="1275" t="s">
        <v>1166</v>
      </c>
      <c r="BT41" s="1277" t="s">
        <v>1166</v>
      </c>
      <c r="BU41" s="1274" t="s">
        <v>1166</v>
      </c>
      <c r="BV41" s="1275" t="s">
        <v>1166</v>
      </c>
      <c r="BW41" s="1277" t="s">
        <v>1166</v>
      </c>
      <c r="BX41" s="1274" t="s">
        <v>1166</v>
      </c>
      <c r="BY41" s="1275" t="s">
        <v>1166</v>
      </c>
      <c r="BZ41" s="1277" t="s">
        <v>1166</v>
      </c>
      <c r="CA41" s="1274" t="s">
        <v>1166</v>
      </c>
      <c r="CB41" s="1275" t="s">
        <v>1166</v>
      </c>
      <c r="CC41" s="1277" t="s">
        <v>1166</v>
      </c>
      <c r="CD41" s="1274" t="s">
        <v>1166</v>
      </c>
      <c r="CE41" s="1275" t="s">
        <v>1166</v>
      </c>
      <c r="CF41" s="1277" t="s">
        <v>1166</v>
      </c>
      <c r="CG41" s="1274" t="s">
        <v>1166</v>
      </c>
      <c r="CH41" s="1275" t="s">
        <v>1166</v>
      </c>
      <c r="CI41" s="1277" t="s">
        <v>1166</v>
      </c>
      <c r="CJ41" s="1274" t="s">
        <v>1166</v>
      </c>
      <c r="CK41" s="1275" t="s">
        <v>1166</v>
      </c>
      <c r="CL41" s="1240"/>
      <c r="CM41" s="1240"/>
      <c r="CN41" s="1240"/>
      <c r="CO41" s="1240"/>
      <c r="CP41" s="1240"/>
      <c r="CQ41" s="1240"/>
      <c r="CR41" s="1240"/>
      <c r="CS41" s="1240"/>
      <c r="CT41" s="1240"/>
      <c r="CU41" s="1240"/>
      <c r="CV41" s="1240"/>
      <c r="CW41" s="1240"/>
      <c r="CX41" s="1240"/>
      <c r="CY41" s="1240"/>
      <c r="CZ41" s="1240"/>
      <c r="DA41" s="1240"/>
      <c r="DB41" s="1240"/>
      <c r="DC41" s="1240"/>
      <c r="DD41" s="1240"/>
      <c r="DE41" s="1240"/>
      <c r="DF41" s="1240"/>
      <c r="DG41" s="1240"/>
      <c r="DH41" s="1240"/>
      <c r="DI41" s="1240"/>
      <c r="DJ41" s="1240"/>
      <c r="DK41" s="1240"/>
      <c r="DL41" s="1240"/>
      <c r="DM41" s="1240"/>
      <c r="DN41" s="1240"/>
      <c r="DO41" s="1240"/>
      <c r="DP41" s="1240"/>
      <c r="DQ41" s="1240"/>
      <c r="DR41" s="1240"/>
      <c r="DS41" s="1240"/>
      <c r="DT41" s="1240"/>
      <c r="DU41" s="1240"/>
      <c r="DV41" s="1240"/>
      <c r="DW41" s="1240"/>
      <c r="DX41" s="1240"/>
      <c r="DY41" s="1240"/>
      <c r="DZ41" s="1240"/>
      <c r="EA41" s="1240"/>
      <c r="EB41" s="1240"/>
      <c r="EC41" s="1240"/>
      <c r="ED41" s="1240"/>
      <c r="EE41" s="1240"/>
      <c r="EF41" s="1240"/>
      <c r="EG41" s="1240"/>
      <c r="EH41" s="1240"/>
      <c r="EI41" s="1240"/>
      <c r="EJ41" s="1240"/>
      <c r="EK41" s="1240"/>
      <c r="EL41" s="1240"/>
      <c r="EM41" s="1240"/>
      <c r="EN41" s="1240"/>
      <c r="EO41" s="1240"/>
      <c r="EP41" s="1240"/>
      <c r="EQ41" s="1240"/>
      <c r="ER41" s="1240"/>
      <c r="ES41" s="1240"/>
      <c r="ET41" s="1240"/>
      <c r="EU41" s="1240"/>
      <c r="EV41" s="1240"/>
      <c r="EW41" s="1240"/>
      <c r="EX41" s="1240"/>
      <c r="EY41" s="1240"/>
      <c r="EZ41" s="1240"/>
      <c r="FA41" s="1240"/>
      <c r="FB41" s="1240"/>
      <c r="FC41" s="1240"/>
      <c r="FD41" s="1240"/>
      <c r="FE41" s="1240"/>
      <c r="FF41" s="1240"/>
    </row>
    <row r="42" spans="1:162" s="1084" customFormat="1" x14ac:dyDescent="0.2">
      <c r="A42" s="1222"/>
      <c r="B42" s="1237" t="s">
        <v>172</v>
      </c>
      <c r="C42" s="1238" t="s">
        <v>619</v>
      </c>
      <c r="D42" s="1239" t="s">
        <v>638</v>
      </c>
      <c r="E42" s="1259">
        <v>606238488.93781173</v>
      </c>
      <c r="F42" s="1270" t="s">
        <v>1166</v>
      </c>
      <c r="G42" s="1240"/>
      <c r="H42" s="1240"/>
      <c r="I42" s="1278" t="s">
        <v>1166</v>
      </c>
      <c r="J42" s="1240"/>
      <c r="K42" s="1240"/>
      <c r="L42" s="1278" t="s">
        <v>1166</v>
      </c>
      <c r="M42" s="1240"/>
      <c r="N42" s="1240"/>
      <c r="O42" s="1278" t="s">
        <v>1166</v>
      </c>
      <c r="P42" s="1240"/>
      <c r="Q42" s="1240"/>
      <c r="R42" s="1278" t="s">
        <v>1166</v>
      </c>
      <c r="S42" s="1240"/>
      <c r="T42" s="1240"/>
      <c r="U42" s="1278" t="s">
        <v>1166</v>
      </c>
      <c r="V42" s="1240"/>
      <c r="W42" s="1240"/>
      <c r="X42" s="1278" t="s">
        <v>1166</v>
      </c>
      <c r="Y42" s="1240"/>
      <c r="Z42" s="1240"/>
      <c r="AA42" s="1278" t="s">
        <v>1166</v>
      </c>
      <c r="AB42" s="1240"/>
      <c r="AC42" s="1240"/>
      <c r="AD42" s="1278" t="s">
        <v>1166</v>
      </c>
      <c r="AE42" s="1240"/>
      <c r="AF42" s="1240"/>
      <c r="AG42" s="1278" t="s">
        <v>1166</v>
      </c>
      <c r="AH42" s="1240"/>
      <c r="AI42" s="1240"/>
      <c r="AJ42" s="1278" t="s">
        <v>1166</v>
      </c>
      <c r="AK42" s="1240"/>
      <c r="AL42" s="1240"/>
      <c r="AM42" s="1278" t="s">
        <v>1166</v>
      </c>
      <c r="AN42" s="1240"/>
      <c r="AO42" s="1240"/>
      <c r="AP42" s="1278" t="s">
        <v>1166</v>
      </c>
      <c r="AQ42" s="1240"/>
      <c r="AR42" s="1240"/>
      <c r="AS42" s="1278" t="s">
        <v>1166</v>
      </c>
      <c r="AT42" s="1240"/>
      <c r="AU42" s="1240"/>
      <c r="AV42" s="1278" t="s">
        <v>1166</v>
      </c>
      <c r="AW42" s="1240"/>
      <c r="AX42" s="1240"/>
      <c r="AY42" s="1278" t="s">
        <v>1166</v>
      </c>
      <c r="AZ42" s="1240"/>
      <c r="BA42" s="1240"/>
      <c r="BB42" s="1278" t="s">
        <v>1166</v>
      </c>
      <c r="BC42" s="1240"/>
      <c r="BD42" s="1240"/>
      <c r="BE42" s="1278" t="s">
        <v>1166</v>
      </c>
      <c r="BF42" s="1240"/>
      <c r="BG42" s="1240"/>
      <c r="BH42" s="1278" t="s">
        <v>1166</v>
      </c>
      <c r="BI42" s="1240"/>
      <c r="BJ42" s="1240"/>
      <c r="BK42" s="1278" t="s">
        <v>1166</v>
      </c>
      <c r="BL42" s="1240"/>
      <c r="BM42" s="1240"/>
      <c r="BN42" s="1278" t="s">
        <v>1166</v>
      </c>
      <c r="BO42" s="1240"/>
      <c r="BP42" s="1240"/>
      <c r="BQ42" s="1278" t="s">
        <v>1166</v>
      </c>
      <c r="BR42" s="1240"/>
      <c r="BS42" s="1240"/>
      <c r="BT42" s="1278" t="s">
        <v>1166</v>
      </c>
      <c r="BU42" s="1240"/>
      <c r="BV42" s="1240"/>
      <c r="BW42" s="1278" t="s">
        <v>1166</v>
      </c>
      <c r="BX42" s="1240"/>
      <c r="BY42" s="1240"/>
      <c r="BZ42" s="1278" t="s">
        <v>1166</v>
      </c>
      <c r="CA42" s="1240"/>
      <c r="CB42" s="1240"/>
      <c r="CC42" s="1278" t="s">
        <v>1166</v>
      </c>
      <c r="CD42" s="1240"/>
      <c r="CE42" s="1240"/>
      <c r="CF42" s="1278" t="s">
        <v>1166</v>
      </c>
      <c r="CG42" s="1240"/>
      <c r="CH42" s="1240"/>
      <c r="CI42" s="1278" t="s">
        <v>1166</v>
      </c>
      <c r="CJ42" s="1240"/>
      <c r="CK42" s="1240"/>
      <c r="CL42" s="1240"/>
      <c r="CM42" s="1240"/>
      <c r="CN42" s="1240"/>
      <c r="CO42" s="1240"/>
      <c r="CP42" s="1240"/>
      <c r="CQ42" s="1240"/>
      <c r="CR42" s="1240"/>
      <c r="CS42" s="1240"/>
      <c r="CT42" s="1240"/>
      <c r="CU42" s="1240"/>
      <c r="CV42" s="1240"/>
      <c r="CW42" s="1240"/>
      <c r="CX42" s="1240"/>
      <c r="CY42" s="1240"/>
      <c r="CZ42" s="1240"/>
      <c r="DA42" s="1240"/>
      <c r="DB42" s="1240"/>
      <c r="DC42" s="1240"/>
      <c r="DD42" s="1240"/>
      <c r="DE42" s="1240"/>
      <c r="DF42" s="1240"/>
      <c r="DG42" s="1240"/>
      <c r="DH42" s="1240"/>
      <c r="DI42" s="1240"/>
      <c r="DJ42" s="1240"/>
      <c r="DK42" s="1240"/>
      <c r="DL42" s="1240"/>
      <c r="DM42" s="1240"/>
      <c r="DN42" s="1240"/>
      <c r="DO42" s="1240"/>
      <c r="DP42" s="1240"/>
      <c r="DQ42" s="1240"/>
      <c r="DR42" s="1240"/>
      <c r="DS42" s="1240"/>
      <c r="DT42" s="1240"/>
      <c r="DU42" s="1240"/>
      <c r="DV42" s="1240"/>
      <c r="DW42" s="1240"/>
      <c r="DX42" s="1240"/>
      <c r="DY42" s="1240"/>
      <c r="DZ42" s="1240"/>
      <c r="EA42" s="1240"/>
      <c r="EB42" s="1240"/>
      <c r="EC42" s="1240"/>
      <c r="ED42" s="1240"/>
      <c r="EE42" s="1240"/>
      <c r="EF42" s="1240"/>
      <c r="EG42" s="1240"/>
      <c r="EH42" s="1240"/>
      <c r="EI42" s="1240"/>
      <c r="EJ42" s="1240"/>
      <c r="EK42" s="1240"/>
      <c r="EL42" s="1240"/>
      <c r="EM42" s="1240"/>
      <c r="EN42" s="1240"/>
      <c r="EO42" s="1240"/>
      <c r="EP42" s="1240"/>
      <c r="EQ42" s="1240"/>
      <c r="ER42" s="1240"/>
      <c r="ES42" s="1240"/>
      <c r="ET42" s="1240"/>
      <c r="EU42" s="1240"/>
      <c r="EV42" s="1240"/>
      <c r="EW42" s="1240"/>
      <c r="EX42" s="1240"/>
      <c r="EY42" s="1240"/>
      <c r="EZ42" s="1240"/>
      <c r="FA42" s="1240"/>
      <c r="FB42" s="1240"/>
      <c r="FC42" s="1240"/>
      <c r="FD42" s="1240"/>
      <c r="FE42" s="1240"/>
      <c r="FF42" s="1240"/>
    </row>
    <row r="43" spans="1:162" s="1084" customFormat="1" ht="15" x14ac:dyDescent="0.25">
      <c r="A43" s="1222"/>
      <c r="B43" s="1242" t="s">
        <v>172</v>
      </c>
      <c r="C43" s="1243">
        <v>7.0000000000000007E-2</v>
      </c>
      <c r="D43" s="1244" t="s">
        <v>639</v>
      </c>
      <c r="E43" s="1259">
        <v>2221629407.9642482</v>
      </c>
      <c r="F43" s="1271" t="s">
        <v>1166</v>
      </c>
      <c r="G43" s="1207"/>
      <c r="H43" s="1240"/>
      <c r="I43" s="1279" t="s">
        <v>1166</v>
      </c>
      <c r="J43" s="1207"/>
      <c r="K43" s="1240"/>
      <c r="L43" s="1279" t="s">
        <v>1166</v>
      </c>
      <c r="M43" s="1207"/>
      <c r="N43" s="1240"/>
      <c r="O43" s="1279" t="s">
        <v>1166</v>
      </c>
      <c r="P43" s="1207"/>
      <c r="Q43" s="1240"/>
      <c r="R43" s="1279" t="s">
        <v>1166</v>
      </c>
      <c r="S43" s="1207"/>
      <c r="T43" s="1240"/>
      <c r="U43" s="1279" t="s">
        <v>1166</v>
      </c>
      <c r="V43" s="1207"/>
      <c r="W43" s="1240"/>
      <c r="X43" s="1279" t="s">
        <v>1166</v>
      </c>
      <c r="Y43" s="1207"/>
      <c r="Z43" s="1240"/>
      <c r="AA43" s="1279" t="s">
        <v>1166</v>
      </c>
      <c r="AB43" s="1207"/>
      <c r="AC43" s="1240"/>
      <c r="AD43" s="1279" t="s">
        <v>1166</v>
      </c>
      <c r="AE43" s="1207"/>
      <c r="AF43" s="1240"/>
      <c r="AG43" s="1279" t="s">
        <v>1166</v>
      </c>
      <c r="AH43" s="1207"/>
      <c r="AI43" s="1240"/>
      <c r="AJ43" s="1279" t="s">
        <v>1166</v>
      </c>
      <c r="AK43" s="1207"/>
      <c r="AL43" s="1240"/>
      <c r="AM43" s="1279" t="s">
        <v>1166</v>
      </c>
      <c r="AN43" s="1207"/>
      <c r="AO43" s="1240"/>
      <c r="AP43" s="1279" t="s">
        <v>1166</v>
      </c>
      <c r="AQ43" s="1207"/>
      <c r="AR43" s="1240"/>
      <c r="AS43" s="1279" t="s">
        <v>1166</v>
      </c>
      <c r="AT43" s="1207"/>
      <c r="AU43" s="1240"/>
      <c r="AV43" s="1279" t="s">
        <v>1166</v>
      </c>
      <c r="AW43" s="1207"/>
      <c r="AX43" s="1240"/>
      <c r="AY43" s="1279" t="s">
        <v>1166</v>
      </c>
      <c r="AZ43" s="1207"/>
      <c r="BA43" s="1240"/>
      <c r="BB43" s="1279" t="s">
        <v>1166</v>
      </c>
      <c r="BC43" s="1207"/>
      <c r="BD43" s="1240"/>
      <c r="BE43" s="1279" t="s">
        <v>1166</v>
      </c>
      <c r="BF43" s="1207"/>
      <c r="BG43" s="1240"/>
      <c r="BH43" s="1279" t="s">
        <v>1166</v>
      </c>
      <c r="BI43" s="1207"/>
      <c r="BJ43" s="1240"/>
      <c r="BK43" s="1279" t="s">
        <v>1166</v>
      </c>
      <c r="BL43" s="1207"/>
      <c r="BM43" s="1240"/>
      <c r="BN43" s="1279" t="s">
        <v>1166</v>
      </c>
      <c r="BO43" s="1207"/>
      <c r="BP43" s="1240"/>
      <c r="BQ43" s="1279" t="s">
        <v>1166</v>
      </c>
      <c r="BR43" s="1207"/>
      <c r="BS43" s="1240"/>
      <c r="BT43" s="1279" t="s">
        <v>1166</v>
      </c>
      <c r="BU43" s="1207"/>
      <c r="BV43" s="1240"/>
      <c r="BW43" s="1279" t="s">
        <v>1166</v>
      </c>
      <c r="BX43" s="1207"/>
      <c r="BY43" s="1240"/>
      <c r="BZ43" s="1279" t="s">
        <v>1166</v>
      </c>
      <c r="CA43" s="1207"/>
      <c r="CB43" s="1240"/>
      <c r="CC43" s="1279" t="s">
        <v>1166</v>
      </c>
      <c r="CD43" s="1207"/>
      <c r="CE43" s="1240"/>
      <c r="CF43" s="1279" t="s">
        <v>1166</v>
      </c>
      <c r="CG43" s="1207"/>
      <c r="CH43" s="1240"/>
      <c r="CI43" s="1279" t="s">
        <v>1166</v>
      </c>
      <c r="CJ43" s="1207"/>
      <c r="CK43" s="1240"/>
      <c r="CL43" s="1240"/>
      <c r="CM43" s="1240"/>
      <c r="CN43" s="1240"/>
      <c r="CO43" s="1240"/>
      <c r="CP43" s="1240"/>
      <c r="CQ43" s="1240"/>
      <c r="CR43" s="1240"/>
      <c r="CS43" s="1240"/>
      <c r="CT43" s="1240"/>
      <c r="CU43" s="1240"/>
      <c r="CV43" s="1240"/>
      <c r="CW43" s="1240"/>
      <c r="CX43" s="1240"/>
      <c r="CY43" s="1240"/>
      <c r="CZ43" s="1240"/>
      <c r="DA43" s="1240"/>
      <c r="DB43" s="1240"/>
      <c r="DC43" s="1240"/>
      <c r="DD43" s="1240"/>
      <c r="DE43" s="1240"/>
      <c r="DF43" s="1240"/>
      <c r="DG43" s="1240"/>
      <c r="DH43" s="1240"/>
      <c r="DI43" s="1240"/>
      <c r="DJ43" s="1240"/>
      <c r="DK43" s="1240"/>
      <c r="DL43" s="1240"/>
      <c r="DM43" s="1240"/>
      <c r="DN43" s="1240"/>
      <c r="DO43" s="1240"/>
      <c r="DP43" s="1240"/>
      <c r="DQ43" s="1240"/>
      <c r="DR43" s="1240"/>
      <c r="DS43" s="1240"/>
      <c r="DT43" s="1240"/>
      <c r="DU43" s="1240"/>
      <c r="DV43" s="1240"/>
      <c r="DW43" s="1240"/>
      <c r="DX43" s="1240"/>
      <c r="DY43" s="1240"/>
      <c r="DZ43" s="1240"/>
      <c r="EA43" s="1240"/>
      <c r="EB43" s="1240"/>
      <c r="EC43" s="1240"/>
      <c r="ED43" s="1240"/>
      <c r="EE43" s="1240"/>
      <c r="EF43" s="1240"/>
      <c r="EG43" s="1240"/>
      <c r="EH43" s="1240"/>
      <c r="EI43" s="1240"/>
      <c r="EJ43" s="1240"/>
      <c r="EK43" s="1240"/>
      <c r="EL43" s="1240"/>
      <c r="EM43" s="1240"/>
      <c r="EN43" s="1240"/>
      <c r="EO43" s="1240"/>
      <c r="EP43" s="1240"/>
      <c r="EQ43" s="1240"/>
      <c r="ER43" s="1240"/>
      <c r="ES43" s="1240"/>
      <c r="ET43" s="1240"/>
      <c r="EU43" s="1240"/>
      <c r="EV43" s="1240"/>
      <c r="EW43" s="1240"/>
      <c r="EX43" s="1240"/>
      <c r="EY43" s="1240"/>
      <c r="EZ43" s="1240"/>
      <c r="FA43" s="1240"/>
      <c r="FB43" s="1240"/>
      <c r="FC43" s="1240"/>
      <c r="FD43" s="1240"/>
      <c r="FE43" s="1240"/>
      <c r="FF43" s="1240"/>
    </row>
    <row r="44" spans="1:162" s="1084" customFormat="1" x14ac:dyDescent="0.2">
      <c r="A44" s="1222"/>
      <c r="B44" s="1242" t="s">
        <v>172</v>
      </c>
      <c r="C44" s="1245">
        <v>0.08</v>
      </c>
      <c r="D44" s="1244" t="s">
        <v>640</v>
      </c>
      <c r="E44" s="1259">
        <v>114827279.2105052</v>
      </c>
      <c r="F44" s="1271" t="s">
        <v>1166</v>
      </c>
      <c r="G44" s="1240"/>
      <c r="H44" s="1240"/>
      <c r="I44" s="1279" t="s">
        <v>1166</v>
      </c>
      <c r="J44" s="1240"/>
      <c r="K44" s="1240"/>
      <c r="L44" s="1279" t="s">
        <v>1166</v>
      </c>
      <c r="M44" s="1240"/>
      <c r="N44" s="1240"/>
      <c r="O44" s="1279" t="s">
        <v>1166</v>
      </c>
      <c r="P44" s="1240"/>
      <c r="Q44" s="1240"/>
      <c r="R44" s="1279" t="s">
        <v>1166</v>
      </c>
      <c r="S44" s="1240"/>
      <c r="T44" s="1240"/>
      <c r="U44" s="1279" t="s">
        <v>1166</v>
      </c>
      <c r="V44" s="1240"/>
      <c r="W44" s="1240"/>
      <c r="X44" s="1279" t="s">
        <v>1166</v>
      </c>
      <c r="Y44" s="1240"/>
      <c r="Z44" s="1240"/>
      <c r="AA44" s="1279" t="s">
        <v>1166</v>
      </c>
      <c r="AB44" s="1240"/>
      <c r="AC44" s="1240"/>
      <c r="AD44" s="1279" t="s">
        <v>1166</v>
      </c>
      <c r="AE44" s="1240"/>
      <c r="AF44" s="1240"/>
      <c r="AG44" s="1279" t="s">
        <v>1166</v>
      </c>
      <c r="AH44" s="1240"/>
      <c r="AI44" s="1240"/>
      <c r="AJ44" s="1279" t="s">
        <v>1166</v>
      </c>
      <c r="AK44" s="1240"/>
      <c r="AL44" s="1240"/>
      <c r="AM44" s="1279" t="s">
        <v>1166</v>
      </c>
      <c r="AN44" s="1240"/>
      <c r="AO44" s="1240"/>
      <c r="AP44" s="1279" t="s">
        <v>1166</v>
      </c>
      <c r="AQ44" s="1240"/>
      <c r="AR44" s="1240"/>
      <c r="AS44" s="1279" t="s">
        <v>1166</v>
      </c>
      <c r="AT44" s="1240"/>
      <c r="AU44" s="1240"/>
      <c r="AV44" s="1279" t="s">
        <v>1166</v>
      </c>
      <c r="AW44" s="1240"/>
      <c r="AX44" s="1240"/>
      <c r="AY44" s="1279" t="s">
        <v>1166</v>
      </c>
      <c r="AZ44" s="1240"/>
      <c r="BA44" s="1240"/>
      <c r="BB44" s="1279" t="s">
        <v>1166</v>
      </c>
      <c r="BC44" s="1240"/>
      <c r="BD44" s="1240"/>
      <c r="BE44" s="1279" t="s">
        <v>1166</v>
      </c>
      <c r="BF44" s="1240"/>
      <c r="BG44" s="1240"/>
      <c r="BH44" s="1279" t="s">
        <v>1166</v>
      </c>
      <c r="BI44" s="1240"/>
      <c r="BJ44" s="1240"/>
      <c r="BK44" s="1279" t="s">
        <v>1166</v>
      </c>
      <c r="BL44" s="1240"/>
      <c r="BM44" s="1240"/>
      <c r="BN44" s="1279" t="s">
        <v>1166</v>
      </c>
      <c r="BO44" s="1240"/>
      <c r="BP44" s="1240"/>
      <c r="BQ44" s="1279" t="s">
        <v>1166</v>
      </c>
      <c r="BR44" s="1240"/>
      <c r="BS44" s="1240"/>
      <c r="BT44" s="1279" t="s">
        <v>1166</v>
      </c>
      <c r="BU44" s="1240"/>
      <c r="BV44" s="1240"/>
      <c r="BW44" s="1279" t="s">
        <v>1166</v>
      </c>
      <c r="BX44" s="1240"/>
      <c r="BY44" s="1240"/>
      <c r="BZ44" s="1279" t="s">
        <v>1166</v>
      </c>
      <c r="CA44" s="1240"/>
      <c r="CB44" s="1240"/>
      <c r="CC44" s="1279" t="s">
        <v>1166</v>
      </c>
      <c r="CD44" s="1240"/>
      <c r="CE44" s="1240"/>
      <c r="CF44" s="1279" t="s">
        <v>1166</v>
      </c>
      <c r="CG44" s="1240"/>
      <c r="CH44" s="1240"/>
      <c r="CI44" s="1279" t="s">
        <v>1166</v>
      </c>
      <c r="CJ44" s="1240"/>
      <c r="CK44" s="1240"/>
      <c r="CL44" s="1240"/>
      <c r="CM44" s="1240"/>
      <c r="CN44" s="1240"/>
      <c r="CO44" s="1240"/>
      <c r="CP44" s="1240"/>
      <c r="CQ44" s="1240"/>
      <c r="CR44" s="1240"/>
      <c r="CS44" s="1240"/>
      <c r="CT44" s="1240"/>
      <c r="CU44" s="1240"/>
      <c r="CV44" s="1240"/>
      <c r="CW44" s="1240"/>
      <c r="CX44" s="1240"/>
      <c r="CY44" s="1240"/>
      <c r="CZ44" s="1240"/>
      <c r="DA44" s="1240"/>
      <c r="DB44" s="1240"/>
      <c r="DC44" s="1240"/>
      <c r="DD44" s="1240"/>
      <c r="DE44" s="1240"/>
      <c r="DF44" s="1240"/>
      <c r="DG44" s="1240"/>
      <c r="DH44" s="1240"/>
      <c r="DI44" s="1240"/>
      <c r="DJ44" s="1240"/>
      <c r="DK44" s="1240"/>
      <c r="DL44" s="1240"/>
      <c r="DM44" s="1240"/>
      <c r="DN44" s="1240"/>
      <c r="DO44" s="1240"/>
      <c r="DP44" s="1240"/>
      <c r="DQ44" s="1240"/>
      <c r="DR44" s="1240"/>
      <c r="DS44" s="1240"/>
      <c r="DT44" s="1240"/>
      <c r="DU44" s="1240"/>
      <c r="DV44" s="1240"/>
      <c r="DW44" s="1240"/>
      <c r="DX44" s="1240"/>
      <c r="DY44" s="1240"/>
      <c r="DZ44" s="1240"/>
      <c r="EA44" s="1240"/>
      <c r="EB44" s="1240"/>
      <c r="EC44" s="1240"/>
      <c r="ED44" s="1240"/>
      <c r="EE44" s="1240"/>
      <c r="EF44" s="1240"/>
      <c r="EG44" s="1240"/>
      <c r="EH44" s="1240"/>
      <c r="EI44" s="1240"/>
      <c r="EJ44" s="1240"/>
      <c r="EK44" s="1240"/>
      <c r="EL44" s="1240"/>
      <c r="EM44" s="1240"/>
      <c r="EN44" s="1240"/>
      <c r="EO44" s="1240"/>
      <c r="EP44" s="1240"/>
      <c r="EQ44" s="1240"/>
      <c r="ER44" s="1240"/>
      <c r="ES44" s="1240"/>
      <c r="ET44" s="1240"/>
      <c r="EU44" s="1240"/>
      <c r="EV44" s="1240"/>
      <c r="EW44" s="1240"/>
      <c r="EX44" s="1240"/>
      <c r="EY44" s="1240"/>
      <c r="EZ44" s="1240"/>
      <c r="FA44" s="1240"/>
      <c r="FB44" s="1240"/>
      <c r="FC44" s="1240"/>
      <c r="FD44" s="1240"/>
      <c r="FE44" s="1240"/>
      <c r="FF44" s="1240"/>
    </row>
    <row r="45" spans="1:162" s="1084" customFormat="1" x14ac:dyDescent="0.2">
      <c r="A45" s="1222"/>
      <c r="B45" s="1242" t="s">
        <v>172</v>
      </c>
      <c r="C45" s="1245">
        <v>0.09</v>
      </c>
      <c r="D45" s="1244" t="s">
        <v>641</v>
      </c>
      <c r="E45" s="1259">
        <v>3520736.6</v>
      </c>
      <c r="F45" s="1271" t="s">
        <v>1166</v>
      </c>
      <c r="G45" s="1240"/>
      <c r="H45" s="1240"/>
      <c r="I45" s="1279" t="s">
        <v>1166</v>
      </c>
      <c r="J45" s="1240"/>
      <c r="K45" s="1240"/>
      <c r="L45" s="1279" t="s">
        <v>1166</v>
      </c>
      <c r="M45" s="1240"/>
      <c r="N45" s="1240"/>
      <c r="O45" s="1279" t="s">
        <v>1166</v>
      </c>
      <c r="P45" s="1240"/>
      <c r="Q45" s="1240"/>
      <c r="R45" s="1279" t="s">
        <v>1166</v>
      </c>
      <c r="S45" s="1240"/>
      <c r="T45" s="1240"/>
      <c r="U45" s="1279" t="s">
        <v>1166</v>
      </c>
      <c r="V45" s="1240"/>
      <c r="W45" s="1240"/>
      <c r="X45" s="1279" t="s">
        <v>1166</v>
      </c>
      <c r="Y45" s="1240"/>
      <c r="Z45" s="1240"/>
      <c r="AA45" s="1279" t="s">
        <v>1166</v>
      </c>
      <c r="AB45" s="1240"/>
      <c r="AC45" s="1240"/>
      <c r="AD45" s="1279" t="s">
        <v>1166</v>
      </c>
      <c r="AE45" s="1240"/>
      <c r="AF45" s="1240"/>
      <c r="AG45" s="1279" t="s">
        <v>1166</v>
      </c>
      <c r="AH45" s="1240"/>
      <c r="AI45" s="1240"/>
      <c r="AJ45" s="1279" t="s">
        <v>1166</v>
      </c>
      <c r="AK45" s="1240"/>
      <c r="AL45" s="1240"/>
      <c r="AM45" s="1279" t="s">
        <v>1166</v>
      </c>
      <c r="AN45" s="1240"/>
      <c r="AO45" s="1240"/>
      <c r="AP45" s="1279" t="s">
        <v>1166</v>
      </c>
      <c r="AQ45" s="1240"/>
      <c r="AR45" s="1240"/>
      <c r="AS45" s="1279" t="s">
        <v>1166</v>
      </c>
      <c r="AT45" s="1240"/>
      <c r="AU45" s="1240"/>
      <c r="AV45" s="1279" t="s">
        <v>1166</v>
      </c>
      <c r="AW45" s="1240"/>
      <c r="AX45" s="1240"/>
      <c r="AY45" s="1279" t="s">
        <v>1166</v>
      </c>
      <c r="AZ45" s="1240"/>
      <c r="BA45" s="1240"/>
      <c r="BB45" s="1279" t="s">
        <v>1166</v>
      </c>
      <c r="BC45" s="1240"/>
      <c r="BD45" s="1240"/>
      <c r="BE45" s="1279" t="s">
        <v>1166</v>
      </c>
      <c r="BF45" s="1240"/>
      <c r="BG45" s="1240"/>
      <c r="BH45" s="1279" t="s">
        <v>1166</v>
      </c>
      <c r="BI45" s="1240"/>
      <c r="BJ45" s="1240"/>
      <c r="BK45" s="1279" t="s">
        <v>1166</v>
      </c>
      <c r="BL45" s="1240"/>
      <c r="BM45" s="1240"/>
      <c r="BN45" s="1279" t="s">
        <v>1166</v>
      </c>
      <c r="BO45" s="1240"/>
      <c r="BP45" s="1240"/>
      <c r="BQ45" s="1279" t="s">
        <v>1166</v>
      </c>
      <c r="BR45" s="1240"/>
      <c r="BS45" s="1240"/>
      <c r="BT45" s="1279" t="s">
        <v>1166</v>
      </c>
      <c r="BU45" s="1240"/>
      <c r="BV45" s="1240"/>
      <c r="BW45" s="1279" t="s">
        <v>1166</v>
      </c>
      <c r="BX45" s="1240"/>
      <c r="BY45" s="1240"/>
      <c r="BZ45" s="1279" t="s">
        <v>1166</v>
      </c>
      <c r="CA45" s="1240"/>
      <c r="CB45" s="1240"/>
      <c r="CC45" s="1279" t="s">
        <v>1166</v>
      </c>
      <c r="CD45" s="1240"/>
      <c r="CE45" s="1240"/>
      <c r="CF45" s="1279" t="s">
        <v>1166</v>
      </c>
      <c r="CG45" s="1240"/>
      <c r="CH45" s="1240"/>
      <c r="CI45" s="1279" t="s">
        <v>1166</v>
      </c>
      <c r="CJ45" s="1240"/>
      <c r="CK45" s="1240"/>
      <c r="CL45" s="1240"/>
      <c r="CM45" s="1240"/>
      <c r="CN45" s="1240"/>
      <c r="CO45" s="1240"/>
      <c r="CP45" s="1240"/>
      <c r="CQ45" s="1240"/>
      <c r="CR45" s="1240"/>
      <c r="CS45" s="1240"/>
      <c r="CT45" s="1240"/>
      <c r="CU45" s="1240"/>
      <c r="CV45" s="1240"/>
      <c r="CW45" s="1240"/>
      <c r="CX45" s="1240"/>
      <c r="CY45" s="1240"/>
      <c r="CZ45" s="1240"/>
      <c r="DA45" s="1240"/>
      <c r="DB45" s="1240"/>
      <c r="DC45" s="1240"/>
      <c r="DD45" s="1240"/>
      <c r="DE45" s="1240"/>
      <c r="DF45" s="1240"/>
      <c r="DG45" s="1240"/>
      <c r="DH45" s="1240"/>
      <c r="DI45" s="1240"/>
      <c r="DJ45" s="1240"/>
      <c r="DK45" s="1240"/>
      <c r="DL45" s="1240"/>
      <c r="DM45" s="1240"/>
      <c r="DN45" s="1240"/>
      <c r="DO45" s="1240"/>
      <c r="DP45" s="1240"/>
      <c r="DQ45" s="1240"/>
      <c r="DR45" s="1240"/>
      <c r="DS45" s="1240"/>
      <c r="DT45" s="1240"/>
      <c r="DU45" s="1240"/>
      <c r="DV45" s="1240"/>
      <c r="DW45" s="1240"/>
      <c r="DX45" s="1240"/>
      <c r="DY45" s="1240"/>
      <c r="DZ45" s="1240"/>
      <c r="EA45" s="1240"/>
      <c r="EB45" s="1240"/>
      <c r="EC45" s="1240"/>
      <c r="ED45" s="1240"/>
      <c r="EE45" s="1240"/>
      <c r="EF45" s="1240"/>
      <c r="EG45" s="1240"/>
      <c r="EH45" s="1240"/>
      <c r="EI45" s="1240"/>
      <c r="EJ45" s="1240"/>
      <c r="EK45" s="1240"/>
      <c r="EL45" s="1240"/>
      <c r="EM45" s="1240"/>
      <c r="EN45" s="1240"/>
      <c r="EO45" s="1240"/>
      <c r="EP45" s="1240"/>
      <c r="EQ45" s="1240"/>
      <c r="ER45" s="1240"/>
      <c r="ES45" s="1240"/>
      <c r="ET45" s="1240"/>
      <c r="EU45" s="1240"/>
      <c r="EV45" s="1240"/>
      <c r="EW45" s="1240"/>
      <c r="EX45" s="1240"/>
      <c r="EY45" s="1240"/>
      <c r="EZ45" s="1240"/>
      <c r="FA45" s="1240"/>
      <c r="FB45" s="1240"/>
      <c r="FC45" s="1240"/>
      <c r="FD45" s="1240"/>
      <c r="FE45" s="1240"/>
      <c r="FF45" s="1240"/>
    </row>
    <row r="46" spans="1:162" s="1084" customFormat="1" x14ac:dyDescent="0.2">
      <c r="A46" s="1222"/>
      <c r="B46" s="1242" t="s">
        <v>172</v>
      </c>
      <c r="C46" s="1246">
        <v>0.01</v>
      </c>
      <c r="D46" s="1244" t="s">
        <v>642</v>
      </c>
      <c r="E46" s="1259">
        <v>89548592.659999996</v>
      </c>
      <c r="F46" s="1271" t="s">
        <v>1166</v>
      </c>
      <c r="G46" s="1240"/>
      <c r="H46" s="1240"/>
      <c r="I46" s="1279" t="s">
        <v>1166</v>
      </c>
      <c r="J46" s="1240"/>
      <c r="K46" s="1240"/>
      <c r="L46" s="1279" t="s">
        <v>1166</v>
      </c>
      <c r="M46" s="1240"/>
      <c r="N46" s="1240"/>
      <c r="O46" s="1279" t="s">
        <v>1166</v>
      </c>
      <c r="P46" s="1240"/>
      <c r="Q46" s="1240"/>
      <c r="R46" s="1279" t="s">
        <v>1166</v>
      </c>
      <c r="S46" s="1240"/>
      <c r="T46" s="1240"/>
      <c r="U46" s="1279" t="s">
        <v>1166</v>
      </c>
      <c r="V46" s="1240"/>
      <c r="W46" s="1240"/>
      <c r="X46" s="1279" t="s">
        <v>1166</v>
      </c>
      <c r="Y46" s="1240"/>
      <c r="Z46" s="1240"/>
      <c r="AA46" s="1279" t="s">
        <v>1166</v>
      </c>
      <c r="AB46" s="1240"/>
      <c r="AC46" s="1240"/>
      <c r="AD46" s="1279" t="s">
        <v>1166</v>
      </c>
      <c r="AE46" s="1240"/>
      <c r="AF46" s="1240"/>
      <c r="AG46" s="1279" t="s">
        <v>1166</v>
      </c>
      <c r="AH46" s="1240"/>
      <c r="AI46" s="1240"/>
      <c r="AJ46" s="1279" t="s">
        <v>1166</v>
      </c>
      <c r="AK46" s="1240"/>
      <c r="AL46" s="1240"/>
      <c r="AM46" s="1279" t="s">
        <v>1166</v>
      </c>
      <c r="AN46" s="1240"/>
      <c r="AO46" s="1240"/>
      <c r="AP46" s="1279" t="s">
        <v>1166</v>
      </c>
      <c r="AQ46" s="1240"/>
      <c r="AR46" s="1240"/>
      <c r="AS46" s="1279" t="s">
        <v>1166</v>
      </c>
      <c r="AT46" s="1240"/>
      <c r="AU46" s="1240"/>
      <c r="AV46" s="1279" t="s">
        <v>1166</v>
      </c>
      <c r="AW46" s="1240"/>
      <c r="AX46" s="1240"/>
      <c r="AY46" s="1279" t="s">
        <v>1166</v>
      </c>
      <c r="AZ46" s="1240"/>
      <c r="BA46" s="1240"/>
      <c r="BB46" s="1279" t="s">
        <v>1166</v>
      </c>
      <c r="BC46" s="1240"/>
      <c r="BD46" s="1240"/>
      <c r="BE46" s="1279" t="s">
        <v>1166</v>
      </c>
      <c r="BF46" s="1240"/>
      <c r="BG46" s="1240"/>
      <c r="BH46" s="1279" t="s">
        <v>1166</v>
      </c>
      <c r="BI46" s="1240"/>
      <c r="BJ46" s="1240"/>
      <c r="BK46" s="1279" t="s">
        <v>1166</v>
      </c>
      <c r="BL46" s="1240"/>
      <c r="BM46" s="1240"/>
      <c r="BN46" s="1279" t="s">
        <v>1166</v>
      </c>
      <c r="BO46" s="1240"/>
      <c r="BP46" s="1240"/>
      <c r="BQ46" s="1279" t="s">
        <v>1166</v>
      </c>
      <c r="BR46" s="1240"/>
      <c r="BS46" s="1240"/>
      <c r="BT46" s="1279" t="s">
        <v>1166</v>
      </c>
      <c r="BU46" s="1240"/>
      <c r="BV46" s="1240"/>
      <c r="BW46" s="1279" t="s">
        <v>1166</v>
      </c>
      <c r="BX46" s="1240"/>
      <c r="BY46" s="1240"/>
      <c r="BZ46" s="1279" t="s">
        <v>1166</v>
      </c>
      <c r="CA46" s="1240"/>
      <c r="CB46" s="1240"/>
      <c r="CC46" s="1279" t="s">
        <v>1166</v>
      </c>
      <c r="CD46" s="1240"/>
      <c r="CE46" s="1240"/>
      <c r="CF46" s="1279" t="s">
        <v>1166</v>
      </c>
      <c r="CG46" s="1240"/>
      <c r="CH46" s="1240"/>
      <c r="CI46" s="1279" t="s">
        <v>1166</v>
      </c>
      <c r="CJ46" s="1240"/>
      <c r="CK46" s="1240"/>
      <c r="CL46" s="1240"/>
      <c r="CM46" s="1240"/>
      <c r="CN46" s="1240"/>
      <c r="CO46" s="1240"/>
      <c r="CP46" s="1240"/>
      <c r="CQ46" s="1240"/>
      <c r="CR46" s="1240"/>
      <c r="CS46" s="1240"/>
      <c r="CT46" s="1240"/>
      <c r="CU46" s="1240"/>
      <c r="CV46" s="1240"/>
      <c r="CW46" s="1240"/>
      <c r="CX46" s="1240"/>
      <c r="CY46" s="1240"/>
      <c r="CZ46" s="1240"/>
      <c r="DA46" s="1240"/>
      <c r="DB46" s="1240"/>
      <c r="DC46" s="1240"/>
      <c r="DD46" s="1240"/>
      <c r="DE46" s="1240"/>
      <c r="DF46" s="1240"/>
      <c r="DG46" s="1240"/>
      <c r="DH46" s="1240"/>
      <c r="DI46" s="1240"/>
      <c r="DJ46" s="1240"/>
      <c r="DK46" s="1240"/>
      <c r="DL46" s="1240"/>
      <c r="DM46" s="1240"/>
      <c r="DN46" s="1240"/>
      <c r="DO46" s="1240"/>
      <c r="DP46" s="1240"/>
      <c r="DQ46" s="1240"/>
      <c r="DR46" s="1240"/>
      <c r="DS46" s="1240"/>
      <c r="DT46" s="1240"/>
      <c r="DU46" s="1240"/>
      <c r="DV46" s="1240"/>
      <c r="DW46" s="1240"/>
      <c r="DX46" s="1240"/>
      <c r="DY46" s="1240"/>
      <c r="DZ46" s="1240"/>
      <c r="EA46" s="1240"/>
      <c r="EB46" s="1240"/>
      <c r="EC46" s="1240"/>
      <c r="ED46" s="1240"/>
      <c r="EE46" s="1240"/>
      <c r="EF46" s="1240"/>
      <c r="EG46" s="1240"/>
      <c r="EH46" s="1240"/>
      <c r="EI46" s="1240"/>
      <c r="EJ46" s="1240"/>
      <c r="EK46" s="1240"/>
      <c r="EL46" s="1240"/>
      <c r="EM46" s="1240"/>
      <c r="EN46" s="1240"/>
      <c r="EO46" s="1240"/>
      <c r="EP46" s="1240"/>
      <c r="EQ46" s="1240"/>
      <c r="ER46" s="1240"/>
      <c r="ES46" s="1240"/>
      <c r="ET46" s="1240"/>
      <c r="EU46" s="1240"/>
      <c r="EV46" s="1240"/>
      <c r="EW46" s="1240"/>
      <c r="EX46" s="1240"/>
      <c r="EY46" s="1240"/>
      <c r="EZ46" s="1240"/>
      <c r="FA46" s="1240"/>
      <c r="FB46" s="1240"/>
      <c r="FC46" s="1240"/>
      <c r="FD46" s="1240"/>
      <c r="FE46" s="1240"/>
      <c r="FF46" s="1240"/>
    </row>
    <row r="47" spans="1:162" s="1084" customFormat="1" x14ac:dyDescent="0.2">
      <c r="A47" s="1222"/>
      <c r="B47" s="1247" t="s">
        <v>172</v>
      </c>
      <c r="C47" s="1245">
        <v>1.0999999999999999E-2</v>
      </c>
      <c r="D47" s="1244" t="s">
        <v>643</v>
      </c>
      <c r="E47" s="1259">
        <v>228530135.22743452</v>
      </c>
      <c r="F47" s="1273" t="s">
        <v>1166</v>
      </c>
      <c r="G47" s="1240"/>
      <c r="H47" s="1240"/>
      <c r="I47" s="1280" t="s">
        <v>1166</v>
      </c>
      <c r="J47" s="1240"/>
      <c r="K47" s="1240"/>
      <c r="L47" s="1280" t="s">
        <v>1166</v>
      </c>
      <c r="M47" s="1240"/>
      <c r="N47" s="1240"/>
      <c r="O47" s="1280" t="s">
        <v>1166</v>
      </c>
      <c r="P47" s="1240"/>
      <c r="Q47" s="1240"/>
      <c r="R47" s="1280" t="s">
        <v>1166</v>
      </c>
      <c r="S47" s="1240"/>
      <c r="T47" s="1240"/>
      <c r="U47" s="1280" t="s">
        <v>1166</v>
      </c>
      <c r="V47" s="1240"/>
      <c r="W47" s="1240"/>
      <c r="X47" s="1280" t="s">
        <v>1166</v>
      </c>
      <c r="Y47" s="1240"/>
      <c r="Z47" s="1240"/>
      <c r="AA47" s="1280" t="s">
        <v>1166</v>
      </c>
      <c r="AB47" s="1240"/>
      <c r="AC47" s="1240"/>
      <c r="AD47" s="1280" t="s">
        <v>1166</v>
      </c>
      <c r="AE47" s="1240"/>
      <c r="AF47" s="1240"/>
      <c r="AG47" s="1280" t="s">
        <v>1166</v>
      </c>
      <c r="AH47" s="1240"/>
      <c r="AI47" s="1240"/>
      <c r="AJ47" s="1280" t="s">
        <v>1166</v>
      </c>
      <c r="AK47" s="1240"/>
      <c r="AL47" s="1240"/>
      <c r="AM47" s="1280" t="s">
        <v>1166</v>
      </c>
      <c r="AN47" s="1240"/>
      <c r="AO47" s="1240"/>
      <c r="AP47" s="1280" t="s">
        <v>1166</v>
      </c>
      <c r="AQ47" s="1240"/>
      <c r="AR47" s="1240"/>
      <c r="AS47" s="1280" t="s">
        <v>1166</v>
      </c>
      <c r="AT47" s="1240"/>
      <c r="AU47" s="1240"/>
      <c r="AV47" s="1280" t="s">
        <v>1166</v>
      </c>
      <c r="AW47" s="1240"/>
      <c r="AX47" s="1240"/>
      <c r="AY47" s="1280" t="s">
        <v>1166</v>
      </c>
      <c r="AZ47" s="1240"/>
      <c r="BA47" s="1240"/>
      <c r="BB47" s="1280" t="s">
        <v>1166</v>
      </c>
      <c r="BC47" s="1240"/>
      <c r="BD47" s="1240"/>
      <c r="BE47" s="1280" t="s">
        <v>1166</v>
      </c>
      <c r="BF47" s="1240"/>
      <c r="BG47" s="1240"/>
      <c r="BH47" s="1280" t="s">
        <v>1166</v>
      </c>
      <c r="BI47" s="1240"/>
      <c r="BJ47" s="1240"/>
      <c r="BK47" s="1280" t="s">
        <v>1166</v>
      </c>
      <c r="BL47" s="1240"/>
      <c r="BM47" s="1240"/>
      <c r="BN47" s="1280" t="s">
        <v>1166</v>
      </c>
      <c r="BO47" s="1240"/>
      <c r="BP47" s="1240"/>
      <c r="BQ47" s="1280" t="s">
        <v>1166</v>
      </c>
      <c r="BR47" s="1240"/>
      <c r="BS47" s="1240"/>
      <c r="BT47" s="1280" t="s">
        <v>1166</v>
      </c>
      <c r="BU47" s="1240"/>
      <c r="BV47" s="1240"/>
      <c r="BW47" s="1280" t="s">
        <v>1166</v>
      </c>
      <c r="BX47" s="1240"/>
      <c r="BY47" s="1240"/>
      <c r="BZ47" s="1280" t="s">
        <v>1166</v>
      </c>
      <c r="CA47" s="1240"/>
      <c r="CB47" s="1240"/>
      <c r="CC47" s="1280" t="s">
        <v>1166</v>
      </c>
      <c r="CD47" s="1240"/>
      <c r="CE47" s="1240"/>
      <c r="CF47" s="1280" t="s">
        <v>1166</v>
      </c>
      <c r="CG47" s="1240"/>
      <c r="CH47" s="1240"/>
      <c r="CI47" s="1280" t="s">
        <v>1166</v>
      </c>
      <c r="CJ47" s="1240"/>
      <c r="CK47" s="1240"/>
      <c r="CL47" s="1240"/>
      <c r="CM47" s="1240"/>
      <c r="CN47" s="1240"/>
      <c r="CO47" s="1240"/>
      <c r="CP47" s="1240"/>
      <c r="CQ47" s="1240"/>
      <c r="CR47" s="1240"/>
      <c r="CS47" s="1240"/>
      <c r="CT47" s="1240"/>
      <c r="CU47" s="1240"/>
      <c r="CV47" s="1240"/>
      <c r="CW47" s="1240"/>
      <c r="CX47" s="1240"/>
      <c r="CY47" s="1240"/>
      <c r="CZ47" s="1240"/>
      <c r="DA47" s="1240"/>
      <c r="DB47" s="1240"/>
      <c r="DC47" s="1240"/>
      <c r="DD47" s="1240"/>
      <c r="DE47" s="1240"/>
      <c r="DF47" s="1240"/>
      <c r="DG47" s="1240"/>
      <c r="DH47" s="1240"/>
      <c r="DI47" s="1240"/>
      <c r="DJ47" s="1240"/>
      <c r="DK47" s="1240"/>
      <c r="DL47" s="1240"/>
      <c r="DM47" s="1240"/>
      <c r="DN47" s="1240"/>
      <c r="DO47" s="1240"/>
      <c r="DP47" s="1240"/>
      <c r="DQ47" s="1240"/>
      <c r="DR47" s="1240"/>
      <c r="DS47" s="1240"/>
      <c r="DT47" s="1240"/>
      <c r="DU47" s="1240"/>
      <c r="DV47" s="1240"/>
      <c r="DW47" s="1240"/>
      <c r="DX47" s="1240"/>
      <c r="DY47" s="1240"/>
      <c r="DZ47" s="1240"/>
      <c r="EA47" s="1240"/>
      <c r="EB47" s="1240"/>
      <c r="EC47" s="1240"/>
      <c r="ED47" s="1240"/>
      <c r="EE47" s="1240"/>
      <c r="EF47" s="1240"/>
      <c r="EG47" s="1240"/>
      <c r="EH47" s="1240"/>
      <c r="EI47" s="1240"/>
      <c r="EJ47" s="1240"/>
      <c r="EK47" s="1240"/>
      <c r="EL47" s="1240"/>
      <c r="EM47" s="1240"/>
      <c r="EN47" s="1240"/>
      <c r="EO47" s="1240"/>
      <c r="EP47" s="1240"/>
      <c r="EQ47" s="1240"/>
      <c r="ER47" s="1240"/>
      <c r="ES47" s="1240"/>
      <c r="ET47" s="1240"/>
      <c r="EU47" s="1240"/>
      <c r="EV47" s="1240"/>
      <c r="EW47" s="1240"/>
      <c r="EX47" s="1240"/>
      <c r="EY47" s="1240"/>
      <c r="EZ47" s="1240"/>
      <c r="FA47" s="1240"/>
      <c r="FB47" s="1240"/>
      <c r="FC47" s="1240"/>
      <c r="FD47" s="1240"/>
      <c r="FE47" s="1240"/>
      <c r="FF47" s="1240"/>
    </row>
    <row r="48" spans="1:162" s="1084" customFormat="1" ht="27" thickBot="1" x14ac:dyDescent="0.3">
      <c r="A48" s="1222"/>
      <c r="B48" s="1249" t="s">
        <v>172</v>
      </c>
      <c r="C48" s="1250" t="s">
        <v>644</v>
      </c>
      <c r="D48" s="1251" t="s">
        <v>645</v>
      </c>
      <c r="E48" s="1259">
        <v>223128947.99614704</v>
      </c>
      <c r="F48" s="1272" t="s">
        <v>1166</v>
      </c>
      <c r="G48" s="1207"/>
      <c r="H48" s="1207"/>
      <c r="I48" s="1281" t="s">
        <v>1166</v>
      </c>
      <c r="J48" s="1207"/>
      <c r="K48" s="1207"/>
      <c r="L48" s="1281" t="s">
        <v>1166</v>
      </c>
      <c r="M48" s="1207"/>
      <c r="N48" s="1207"/>
      <c r="O48" s="1281" t="s">
        <v>1166</v>
      </c>
      <c r="P48" s="1207"/>
      <c r="Q48" s="1207"/>
      <c r="R48" s="1281" t="s">
        <v>1166</v>
      </c>
      <c r="S48" s="1207"/>
      <c r="T48" s="1207"/>
      <c r="U48" s="1281" t="s">
        <v>1166</v>
      </c>
      <c r="V48" s="1207"/>
      <c r="W48" s="1207"/>
      <c r="X48" s="1281" t="s">
        <v>1166</v>
      </c>
      <c r="Y48" s="1207"/>
      <c r="Z48" s="1207"/>
      <c r="AA48" s="1281" t="s">
        <v>1166</v>
      </c>
      <c r="AB48" s="1207"/>
      <c r="AC48" s="1207"/>
      <c r="AD48" s="1281" t="s">
        <v>1166</v>
      </c>
      <c r="AE48" s="1207"/>
      <c r="AF48" s="1207"/>
      <c r="AG48" s="1281" t="s">
        <v>1166</v>
      </c>
      <c r="AH48" s="1207"/>
      <c r="AI48" s="1207"/>
      <c r="AJ48" s="1281" t="s">
        <v>1166</v>
      </c>
      <c r="AK48" s="1207"/>
      <c r="AL48" s="1207"/>
      <c r="AM48" s="1281" t="s">
        <v>1166</v>
      </c>
      <c r="AN48" s="1207"/>
      <c r="AO48" s="1207"/>
      <c r="AP48" s="1281" t="s">
        <v>1166</v>
      </c>
      <c r="AQ48" s="1207"/>
      <c r="AR48" s="1207"/>
      <c r="AS48" s="1281" t="s">
        <v>1166</v>
      </c>
      <c r="AT48" s="1207"/>
      <c r="AU48" s="1207"/>
      <c r="AV48" s="1281" t="s">
        <v>1166</v>
      </c>
      <c r="AW48" s="1207"/>
      <c r="AX48" s="1207"/>
      <c r="AY48" s="1281" t="s">
        <v>1166</v>
      </c>
      <c r="AZ48" s="1207"/>
      <c r="BA48" s="1207"/>
      <c r="BB48" s="1281" t="s">
        <v>1166</v>
      </c>
      <c r="BC48" s="1207"/>
      <c r="BD48" s="1207"/>
      <c r="BE48" s="1281" t="s">
        <v>1166</v>
      </c>
      <c r="BF48" s="1207"/>
      <c r="BG48" s="1207"/>
      <c r="BH48" s="1281" t="s">
        <v>1166</v>
      </c>
      <c r="BI48" s="1207"/>
      <c r="BJ48" s="1207"/>
      <c r="BK48" s="1281" t="s">
        <v>1166</v>
      </c>
      <c r="BL48" s="1207"/>
      <c r="BM48" s="1207"/>
      <c r="BN48" s="1281" t="s">
        <v>1166</v>
      </c>
      <c r="BO48" s="1207"/>
      <c r="BP48" s="1207"/>
      <c r="BQ48" s="1281" t="s">
        <v>1166</v>
      </c>
      <c r="BR48" s="1207"/>
      <c r="BS48" s="1207"/>
      <c r="BT48" s="1281" t="s">
        <v>1166</v>
      </c>
      <c r="BU48" s="1207"/>
      <c r="BV48" s="1207"/>
      <c r="BW48" s="1281" t="s">
        <v>1166</v>
      </c>
      <c r="BX48" s="1207"/>
      <c r="BY48" s="1207"/>
      <c r="BZ48" s="1281" t="s">
        <v>1166</v>
      </c>
      <c r="CA48" s="1207"/>
      <c r="CB48" s="1207"/>
      <c r="CC48" s="1281" t="s">
        <v>1166</v>
      </c>
      <c r="CD48" s="1207"/>
      <c r="CE48" s="1207"/>
      <c r="CF48" s="1281" t="s">
        <v>1166</v>
      </c>
      <c r="CG48" s="1207"/>
      <c r="CH48" s="1207"/>
      <c r="CI48" s="1281" t="s">
        <v>1166</v>
      </c>
      <c r="CJ48" s="1207"/>
      <c r="CK48" s="1207"/>
      <c r="CL48" s="1240"/>
      <c r="CM48" s="1240"/>
      <c r="CN48" s="1240"/>
      <c r="CO48" s="1240"/>
      <c r="CP48" s="1240"/>
      <c r="CQ48" s="1240"/>
      <c r="CR48" s="1240"/>
      <c r="CS48" s="1240"/>
      <c r="CT48" s="1240"/>
      <c r="CU48" s="1240"/>
      <c r="CV48" s="1240"/>
      <c r="CW48" s="1240"/>
      <c r="CX48" s="1240"/>
      <c r="CY48" s="1240"/>
      <c r="CZ48" s="1240"/>
      <c r="DA48" s="1240"/>
      <c r="DB48" s="1240"/>
      <c r="DC48" s="1240"/>
      <c r="DD48" s="1240"/>
      <c r="DE48" s="1240"/>
      <c r="DF48" s="1240"/>
      <c r="DG48" s="1240"/>
      <c r="DH48" s="1240"/>
      <c r="DI48" s="1240"/>
      <c r="DJ48" s="1240"/>
      <c r="DK48" s="1240"/>
      <c r="DL48" s="1240"/>
      <c r="DM48" s="1240"/>
      <c r="DN48" s="1240"/>
      <c r="DO48" s="1240"/>
      <c r="DP48" s="1240"/>
      <c r="DQ48" s="1240"/>
      <c r="DR48" s="1240"/>
      <c r="DS48" s="1240"/>
      <c r="DT48" s="1240"/>
      <c r="DU48" s="1240"/>
      <c r="DV48" s="1240"/>
      <c r="DW48" s="1240"/>
      <c r="DX48" s="1240"/>
      <c r="DY48" s="1240"/>
      <c r="DZ48" s="1240"/>
      <c r="EA48" s="1240"/>
      <c r="EB48" s="1240"/>
      <c r="EC48" s="1240"/>
      <c r="ED48" s="1240"/>
      <c r="EE48" s="1240"/>
      <c r="EF48" s="1240"/>
      <c r="EG48" s="1240"/>
      <c r="EH48" s="1240"/>
      <c r="EI48" s="1240"/>
      <c r="EJ48" s="1240"/>
      <c r="EK48" s="1240"/>
      <c r="EL48" s="1240"/>
      <c r="EM48" s="1240"/>
      <c r="EN48" s="1240"/>
      <c r="EO48" s="1240"/>
      <c r="EP48" s="1240"/>
      <c r="EQ48" s="1240"/>
      <c r="ER48" s="1240"/>
      <c r="ES48" s="1240"/>
      <c r="ET48" s="1240"/>
      <c r="EU48" s="1240"/>
      <c r="EV48" s="1240"/>
      <c r="EW48" s="1240"/>
      <c r="EX48" s="1240"/>
      <c r="EY48" s="1240"/>
      <c r="EZ48" s="1240"/>
      <c r="FA48" s="1240"/>
      <c r="FB48" s="1240"/>
      <c r="FC48" s="1240"/>
      <c r="FD48" s="1240"/>
      <c r="FE48" s="1240"/>
      <c r="FF48" s="1240"/>
    </row>
    <row r="49" spans="1:162" s="1084" customFormat="1" ht="25.5" x14ac:dyDescent="0.2">
      <c r="A49" s="1222"/>
      <c r="B49" s="1146" t="s">
        <v>172</v>
      </c>
      <c r="C49" s="1252" t="s">
        <v>646</v>
      </c>
      <c r="D49" s="1255" t="s">
        <v>647</v>
      </c>
      <c r="E49" s="1259">
        <v>2917204799.7606015</v>
      </c>
      <c r="F49" s="1270" t="s">
        <v>1166</v>
      </c>
      <c r="G49" s="1240"/>
      <c r="H49" s="1240"/>
      <c r="I49" s="1278" t="s">
        <v>1166</v>
      </c>
      <c r="J49" s="1240"/>
      <c r="K49" s="1240"/>
      <c r="L49" s="1278" t="s">
        <v>1166</v>
      </c>
      <c r="M49" s="1240"/>
      <c r="N49" s="1240"/>
      <c r="O49" s="1278" t="s">
        <v>1166</v>
      </c>
      <c r="P49" s="1240"/>
      <c r="Q49" s="1240"/>
      <c r="R49" s="1278" t="s">
        <v>1166</v>
      </c>
      <c r="S49" s="1240"/>
      <c r="T49" s="1240"/>
      <c r="U49" s="1278" t="s">
        <v>1166</v>
      </c>
      <c r="V49" s="1240"/>
      <c r="W49" s="1240"/>
      <c r="X49" s="1278" t="s">
        <v>1166</v>
      </c>
      <c r="Y49" s="1240"/>
      <c r="Z49" s="1240"/>
      <c r="AA49" s="1278" t="s">
        <v>1166</v>
      </c>
      <c r="AB49" s="1240"/>
      <c r="AC49" s="1240"/>
      <c r="AD49" s="1278" t="s">
        <v>1166</v>
      </c>
      <c r="AE49" s="1240"/>
      <c r="AF49" s="1240"/>
      <c r="AG49" s="1278" t="s">
        <v>1166</v>
      </c>
      <c r="AH49" s="1240"/>
      <c r="AI49" s="1240"/>
      <c r="AJ49" s="1278" t="s">
        <v>1166</v>
      </c>
      <c r="AK49" s="1240"/>
      <c r="AL49" s="1240"/>
      <c r="AM49" s="1278" t="s">
        <v>1166</v>
      </c>
      <c r="AN49" s="1240"/>
      <c r="AO49" s="1240"/>
      <c r="AP49" s="1278" t="s">
        <v>1166</v>
      </c>
      <c r="AQ49" s="1240"/>
      <c r="AR49" s="1240"/>
      <c r="AS49" s="1278" t="s">
        <v>1166</v>
      </c>
      <c r="AT49" s="1240"/>
      <c r="AU49" s="1240"/>
      <c r="AV49" s="1278" t="s">
        <v>1166</v>
      </c>
      <c r="AW49" s="1240"/>
      <c r="AX49" s="1240"/>
      <c r="AY49" s="1278" t="s">
        <v>1166</v>
      </c>
      <c r="AZ49" s="1240"/>
      <c r="BA49" s="1240"/>
      <c r="BB49" s="1278" t="s">
        <v>1166</v>
      </c>
      <c r="BC49" s="1240"/>
      <c r="BD49" s="1240"/>
      <c r="BE49" s="1278" t="s">
        <v>1166</v>
      </c>
      <c r="BF49" s="1240"/>
      <c r="BG49" s="1240"/>
      <c r="BH49" s="1278" t="s">
        <v>1166</v>
      </c>
      <c r="BI49" s="1240"/>
      <c r="BJ49" s="1240"/>
      <c r="BK49" s="1278" t="s">
        <v>1166</v>
      </c>
      <c r="BL49" s="1240"/>
      <c r="BM49" s="1240"/>
      <c r="BN49" s="1278" t="s">
        <v>1166</v>
      </c>
      <c r="BO49" s="1240"/>
      <c r="BP49" s="1240"/>
      <c r="BQ49" s="1278" t="s">
        <v>1166</v>
      </c>
      <c r="BR49" s="1240"/>
      <c r="BS49" s="1240"/>
      <c r="BT49" s="1278" t="s">
        <v>1166</v>
      </c>
      <c r="BU49" s="1240"/>
      <c r="BV49" s="1240"/>
      <c r="BW49" s="1278" t="s">
        <v>1166</v>
      </c>
      <c r="BX49" s="1240"/>
      <c r="BY49" s="1240"/>
      <c r="BZ49" s="1278" t="s">
        <v>1166</v>
      </c>
      <c r="CA49" s="1240"/>
      <c r="CB49" s="1240"/>
      <c r="CC49" s="1278" t="s">
        <v>1166</v>
      </c>
      <c r="CD49" s="1240"/>
      <c r="CE49" s="1240"/>
      <c r="CF49" s="1278" t="s">
        <v>1166</v>
      </c>
      <c r="CG49" s="1240"/>
      <c r="CH49" s="1240"/>
      <c r="CI49" s="1278" t="s">
        <v>1166</v>
      </c>
      <c r="CJ49" s="1240"/>
      <c r="CK49" s="1240"/>
      <c r="CL49" s="1240"/>
      <c r="CM49" s="1240"/>
      <c r="CN49" s="1240"/>
      <c r="CO49" s="1240"/>
      <c r="CP49" s="1240"/>
      <c r="CQ49" s="1240"/>
      <c r="CR49" s="1240"/>
      <c r="CS49" s="1240"/>
      <c r="CT49" s="1240"/>
      <c r="CU49" s="1240"/>
      <c r="CV49" s="1240"/>
      <c r="CW49" s="1240"/>
      <c r="CX49" s="1240"/>
      <c r="CY49" s="1240"/>
      <c r="CZ49" s="1240"/>
      <c r="DA49" s="1240"/>
      <c r="DB49" s="1240"/>
      <c r="DC49" s="1240"/>
      <c r="DD49" s="1240"/>
      <c r="DE49" s="1240"/>
      <c r="DF49" s="1240"/>
      <c r="DG49" s="1240"/>
      <c r="DH49" s="1240"/>
      <c r="DI49" s="1240"/>
      <c r="DJ49" s="1240"/>
      <c r="DK49" s="1240"/>
      <c r="DL49" s="1240"/>
      <c r="DM49" s="1240"/>
      <c r="DN49" s="1240"/>
      <c r="DO49" s="1240"/>
      <c r="DP49" s="1240"/>
      <c r="DQ49" s="1240"/>
      <c r="DR49" s="1240"/>
      <c r="DS49" s="1240"/>
      <c r="DT49" s="1240"/>
      <c r="DU49" s="1240"/>
      <c r="DV49" s="1240"/>
      <c r="DW49" s="1240"/>
      <c r="DX49" s="1240"/>
      <c r="DY49" s="1240"/>
      <c r="DZ49" s="1240"/>
      <c r="EA49" s="1240"/>
      <c r="EB49" s="1240"/>
      <c r="EC49" s="1240"/>
      <c r="ED49" s="1240"/>
      <c r="EE49" s="1240"/>
      <c r="EF49" s="1240"/>
      <c r="EG49" s="1240"/>
      <c r="EH49" s="1240"/>
      <c r="EI49" s="1240"/>
      <c r="EJ49" s="1240"/>
      <c r="EK49" s="1240"/>
      <c r="EL49" s="1240"/>
      <c r="EM49" s="1240"/>
      <c r="EN49" s="1240"/>
      <c r="EO49" s="1240"/>
      <c r="EP49" s="1240"/>
      <c r="EQ49" s="1240"/>
      <c r="ER49" s="1240"/>
      <c r="ES49" s="1240"/>
      <c r="ET49" s="1240"/>
      <c r="EU49" s="1240"/>
      <c r="EV49" s="1240"/>
      <c r="EW49" s="1240"/>
      <c r="EX49" s="1240"/>
      <c r="EY49" s="1240"/>
      <c r="EZ49" s="1240"/>
      <c r="FA49" s="1240"/>
      <c r="FB49" s="1240"/>
      <c r="FC49" s="1240"/>
      <c r="FD49" s="1240"/>
      <c r="FE49" s="1240"/>
      <c r="FF49" s="1240"/>
    </row>
    <row r="50" spans="1:162" s="1084" customFormat="1" ht="27" thickBot="1" x14ac:dyDescent="0.3">
      <c r="A50" s="1234"/>
      <c r="B50" s="1163" t="s">
        <v>172</v>
      </c>
      <c r="C50" s="1253" t="s">
        <v>648</v>
      </c>
      <c r="D50" s="1254" t="s">
        <v>649</v>
      </c>
      <c r="E50" s="1256">
        <v>816800348.08939922</v>
      </c>
      <c r="F50" s="1273" t="s">
        <v>1166</v>
      </c>
      <c r="G50" s="1207"/>
      <c r="H50" s="1207"/>
      <c r="I50" s="1280" t="s">
        <v>1166</v>
      </c>
      <c r="J50" s="1207"/>
      <c r="K50" s="1207"/>
      <c r="L50" s="1280" t="s">
        <v>1166</v>
      </c>
      <c r="M50" s="1207"/>
      <c r="N50" s="1207"/>
      <c r="O50" s="1280" t="s">
        <v>1166</v>
      </c>
      <c r="P50" s="1207"/>
      <c r="Q50" s="1207"/>
      <c r="R50" s="1280" t="s">
        <v>1166</v>
      </c>
      <c r="S50" s="1207"/>
      <c r="T50" s="1207"/>
      <c r="U50" s="1280" t="s">
        <v>1166</v>
      </c>
      <c r="V50" s="1207"/>
      <c r="W50" s="1207"/>
      <c r="X50" s="1280" t="s">
        <v>1166</v>
      </c>
      <c r="Y50" s="1207"/>
      <c r="Z50" s="1207"/>
      <c r="AA50" s="1280" t="s">
        <v>1166</v>
      </c>
      <c r="AB50" s="1207"/>
      <c r="AC50" s="1207"/>
      <c r="AD50" s="1280" t="s">
        <v>1166</v>
      </c>
      <c r="AE50" s="1207"/>
      <c r="AF50" s="1207"/>
      <c r="AG50" s="1280" t="s">
        <v>1166</v>
      </c>
      <c r="AH50" s="1207"/>
      <c r="AI50" s="1207"/>
      <c r="AJ50" s="1280" t="s">
        <v>1166</v>
      </c>
      <c r="AK50" s="1207"/>
      <c r="AL50" s="1207"/>
      <c r="AM50" s="1280" t="s">
        <v>1166</v>
      </c>
      <c r="AN50" s="1207"/>
      <c r="AO50" s="1207"/>
      <c r="AP50" s="1280" t="s">
        <v>1166</v>
      </c>
      <c r="AQ50" s="1207"/>
      <c r="AR50" s="1207"/>
      <c r="AS50" s="1280" t="s">
        <v>1166</v>
      </c>
      <c r="AT50" s="1207"/>
      <c r="AU50" s="1207"/>
      <c r="AV50" s="1280" t="s">
        <v>1166</v>
      </c>
      <c r="AW50" s="1207"/>
      <c r="AX50" s="1207"/>
      <c r="AY50" s="1280" t="s">
        <v>1166</v>
      </c>
      <c r="AZ50" s="1207"/>
      <c r="BA50" s="1207"/>
      <c r="BB50" s="1280" t="s">
        <v>1166</v>
      </c>
      <c r="BC50" s="1207"/>
      <c r="BD50" s="1207"/>
      <c r="BE50" s="1280" t="s">
        <v>1166</v>
      </c>
      <c r="BF50" s="1207"/>
      <c r="BG50" s="1207"/>
      <c r="BH50" s="1280" t="s">
        <v>1166</v>
      </c>
      <c r="BI50" s="1207"/>
      <c r="BJ50" s="1207"/>
      <c r="BK50" s="1280" t="s">
        <v>1166</v>
      </c>
      <c r="BL50" s="1207"/>
      <c r="BM50" s="1207"/>
      <c r="BN50" s="1280" t="s">
        <v>1166</v>
      </c>
      <c r="BO50" s="1207"/>
      <c r="BP50" s="1207"/>
      <c r="BQ50" s="1280" t="s">
        <v>1166</v>
      </c>
      <c r="BR50" s="1207"/>
      <c r="BS50" s="1207"/>
      <c r="BT50" s="1280" t="s">
        <v>1166</v>
      </c>
      <c r="BU50" s="1207"/>
      <c r="BV50" s="1207"/>
      <c r="BW50" s="1280" t="s">
        <v>1166</v>
      </c>
      <c r="BX50" s="1207"/>
      <c r="BY50" s="1207"/>
      <c r="BZ50" s="1280" t="s">
        <v>1166</v>
      </c>
      <c r="CA50" s="1207"/>
      <c r="CB50" s="1207"/>
      <c r="CC50" s="1280" t="s">
        <v>1166</v>
      </c>
      <c r="CD50" s="1207"/>
      <c r="CE50" s="1207"/>
      <c r="CF50" s="1280" t="s">
        <v>1166</v>
      </c>
      <c r="CG50" s="1207"/>
      <c r="CH50" s="1207"/>
      <c r="CI50" s="1280" t="s">
        <v>1166</v>
      </c>
      <c r="CJ50" s="1207"/>
      <c r="CK50" s="1207"/>
      <c r="CL50" s="1240"/>
      <c r="CM50" s="1240"/>
      <c r="CN50" s="1240"/>
      <c r="CO50" s="1240"/>
      <c r="CP50" s="1240"/>
      <c r="CQ50" s="1240"/>
      <c r="CR50" s="1240"/>
      <c r="CS50" s="1240"/>
      <c r="CT50" s="1240"/>
      <c r="CU50" s="1240"/>
      <c r="CV50" s="1240"/>
      <c r="CW50" s="1240"/>
      <c r="CX50" s="1240"/>
      <c r="CY50" s="1240"/>
      <c r="CZ50" s="1240"/>
      <c r="DA50" s="1240"/>
      <c r="DB50" s="1240"/>
      <c r="DC50" s="1240"/>
      <c r="DD50" s="1240"/>
      <c r="DE50" s="1240"/>
      <c r="DF50" s="1240"/>
      <c r="DG50" s="1240"/>
      <c r="DH50" s="1240"/>
      <c r="DI50" s="1240"/>
      <c r="DJ50" s="1240"/>
      <c r="DK50" s="1240"/>
      <c r="DL50" s="1240"/>
      <c r="DM50" s="1240"/>
      <c r="DN50" s="1240"/>
      <c r="DO50" s="1240"/>
      <c r="DP50" s="1240"/>
      <c r="DQ50" s="1240"/>
      <c r="DR50" s="1240"/>
      <c r="DS50" s="1240"/>
      <c r="DT50" s="1240"/>
      <c r="DU50" s="1240"/>
      <c r="DV50" s="1240"/>
      <c r="DW50" s="1240"/>
      <c r="DX50" s="1240"/>
      <c r="DY50" s="1240"/>
      <c r="DZ50" s="1240"/>
      <c r="EA50" s="1240"/>
      <c r="EB50" s="1240"/>
      <c r="EC50" s="1240"/>
      <c r="ED50" s="1240"/>
      <c r="EE50" s="1240"/>
      <c r="EF50" s="1240"/>
      <c r="EG50" s="1240"/>
      <c r="EH50" s="1240"/>
      <c r="EI50" s="1240"/>
      <c r="EJ50" s="1240"/>
      <c r="EK50" s="1240"/>
      <c r="EL50" s="1240"/>
      <c r="EM50" s="1240"/>
      <c r="EN50" s="1240"/>
      <c r="EO50" s="1240"/>
      <c r="EP50" s="1240"/>
      <c r="EQ50" s="1240"/>
      <c r="ER50" s="1240"/>
      <c r="ES50" s="1240"/>
      <c r="ET50" s="1240"/>
      <c r="EU50" s="1240"/>
      <c r="EV50" s="1240"/>
      <c r="EW50" s="1240"/>
      <c r="EX50" s="1240"/>
      <c r="EY50" s="1240"/>
      <c r="EZ50" s="1240"/>
      <c r="FA50" s="1240"/>
      <c r="FB50" s="1240"/>
      <c r="FC50" s="1240"/>
      <c r="FD50" s="1240"/>
      <c r="FE50" s="1240"/>
      <c r="FF50" s="1240"/>
    </row>
    <row r="51" spans="1:162" s="321" customFormat="1" ht="26.25" customHeight="1" x14ac:dyDescent="0.25">
      <c r="A51" s="113" t="s">
        <v>650</v>
      </c>
      <c r="E51" s="321">
        <f>+F51+I51+L51+O51+R51+U51+X51+AA51+AD51+AG51+AJ51+AM51+AP51+AS51+AV51</f>
        <v>0</v>
      </c>
      <c r="G51" s="322"/>
      <c r="I51" s="323"/>
      <c r="J51" s="323"/>
      <c r="K51" s="323"/>
      <c r="L51" s="323"/>
      <c r="M51" s="323"/>
      <c r="N51" s="323"/>
      <c r="O51" s="323"/>
      <c r="P51" s="323"/>
      <c r="Q51" s="323"/>
      <c r="R51" s="323"/>
      <c r="S51" s="323"/>
      <c r="T51" s="323"/>
      <c r="U51" s="323"/>
      <c r="V51" s="323"/>
      <c r="W51" s="323"/>
      <c r="X51" s="323"/>
      <c r="Y51" s="323"/>
      <c r="Z51" s="323"/>
      <c r="AA51" s="323"/>
      <c r="AB51" s="323"/>
      <c r="CL51" s="323"/>
      <c r="CM51" s="323"/>
      <c r="CN51" s="323"/>
      <c r="CO51" s="323"/>
      <c r="CP51" s="323"/>
      <c r="CQ51" s="323"/>
      <c r="CR51" s="323"/>
      <c r="CS51" s="323"/>
      <c r="CT51" s="323"/>
      <c r="CU51" s="323"/>
      <c r="CV51" s="323"/>
      <c r="CW51" s="323"/>
      <c r="CX51" s="323"/>
      <c r="CY51" s="323"/>
      <c r="CZ51" s="323"/>
      <c r="DA51" s="323"/>
      <c r="DB51" s="323"/>
      <c r="DC51" s="323"/>
      <c r="DD51" s="323"/>
      <c r="DE51" s="323"/>
      <c r="DF51" s="323"/>
      <c r="DG51" s="323"/>
      <c r="DH51" s="323"/>
      <c r="DI51" s="323"/>
      <c r="DJ51" s="323"/>
      <c r="DK51" s="323"/>
      <c r="DL51" s="323"/>
      <c r="DM51" s="323"/>
      <c r="DN51" s="323"/>
      <c r="DO51" s="323"/>
      <c r="DP51" s="323"/>
      <c r="DQ51" s="323"/>
      <c r="DR51" s="323"/>
      <c r="DS51" s="323"/>
      <c r="DT51" s="323"/>
      <c r="DU51" s="323"/>
      <c r="DV51" s="323"/>
      <c r="DW51" s="323"/>
      <c r="DX51" s="323"/>
      <c r="DY51" s="323"/>
      <c r="DZ51" s="323"/>
      <c r="EA51" s="323"/>
      <c r="EB51" s="323"/>
      <c r="EC51" s="323"/>
      <c r="ED51" s="323"/>
      <c r="EE51" s="323"/>
      <c r="EF51" s="323"/>
      <c r="EG51" s="323"/>
      <c r="EH51" s="323"/>
      <c r="EI51" s="323"/>
      <c r="EJ51" s="323"/>
      <c r="EK51" s="323"/>
      <c r="EL51" s="323"/>
      <c r="EM51" s="323"/>
      <c r="EN51" s="323"/>
      <c r="EO51" s="323"/>
      <c r="EP51" s="323"/>
      <c r="EQ51" s="323"/>
      <c r="ER51" s="323"/>
      <c r="ES51" s="323"/>
      <c r="ET51" s="323"/>
      <c r="EU51" s="323"/>
      <c r="EV51" s="323"/>
      <c r="EW51" s="323"/>
      <c r="EX51" s="323"/>
      <c r="EY51" s="323"/>
      <c r="EZ51" s="323"/>
      <c r="FA51" s="323"/>
      <c r="FB51" s="323"/>
      <c r="FC51" s="323"/>
      <c r="FD51" s="323"/>
      <c r="FE51" s="323"/>
      <c r="FF51" s="323"/>
    </row>
    <row r="52" spans="1:162" s="95" customFormat="1" ht="15" x14ac:dyDescent="0.25">
      <c r="A52" s="2" t="s">
        <v>376</v>
      </c>
      <c r="B52" s="2"/>
      <c r="C52" s="2"/>
      <c r="G52" s="98"/>
    </row>
    <row r="53" spans="1:162" s="95" customFormat="1" ht="15" customHeight="1" x14ac:dyDescent="0.2">
      <c r="A53" s="900" t="s">
        <v>377</v>
      </c>
      <c r="B53" s="900"/>
      <c r="C53" s="900"/>
      <c r="D53" s="900"/>
      <c r="E53" s="900"/>
      <c r="F53" s="520"/>
    </row>
    <row r="54" spans="1:162" s="95" customFormat="1" ht="15" x14ac:dyDescent="0.2">
      <c r="A54" s="900"/>
      <c r="B54" s="900"/>
      <c r="C54" s="900"/>
      <c r="D54" s="900"/>
      <c r="E54" s="900"/>
      <c r="F54" s="520"/>
    </row>
    <row r="55" spans="1:162" s="95" customFormat="1" ht="15" x14ac:dyDescent="0.2">
      <c r="A55" s="900"/>
      <c r="B55" s="900"/>
      <c r="C55" s="900"/>
      <c r="D55" s="900"/>
      <c r="E55" s="900"/>
      <c r="F55" s="520"/>
    </row>
    <row r="56" spans="1:162" s="95" customFormat="1" ht="15" x14ac:dyDescent="0.2">
      <c r="A56" s="900"/>
      <c r="B56" s="900"/>
      <c r="C56" s="900"/>
      <c r="D56" s="900"/>
      <c r="E56" s="900"/>
      <c r="F56" s="520"/>
    </row>
    <row r="57" spans="1:162" s="95" customFormat="1" ht="15" x14ac:dyDescent="0.2">
      <c r="A57" s="1424" t="s">
        <v>1173</v>
      </c>
      <c r="B57" s="1424"/>
      <c r="C57" s="1424"/>
      <c r="D57" s="1424"/>
      <c r="E57" s="1424"/>
      <c r="F57" s="520"/>
    </row>
    <row r="58" spans="1:162" s="95" customFormat="1" x14ac:dyDescent="0.2">
      <c r="A58" s="1424"/>
      <c r="B58" s="1424"/>
      <c r="C58" s="1424"/>
      <c r="D58" s="1424"/>
      <c r="E58" s="1424"/>
    </row>
    <row r="59" spans="1:162" s="95" customFormat="1" ht="12.75" hidden="1" customHeight="1" x14ac:dyDescent="0.2">
      <c r="A59" s="211">
        <v>5</v>
      </c>
      <c r="B59" s="211">
        <v>27</v>
      </c>
      <c r="C59" s="211"/>
      <c r="D59" s="211">
        <v>26</v>
      </c>
      <c r="E59" s="211">
        <v>26</v>
      </c>
      <c r="F59" s="211"/>
      <c r="G59" s="211">
        <v>26</v>
      </c>
      <c r="H59" s="211">
        <v>25</v>
      </c>
    </row>
    <row r="60" spans="1:162" s="95" customFormat="1" ht="15" x14ac:dyDescent="0.25">
      <c r="A60" s="1423" t="s">
        <v>1172</v>
      </c>
    </row>
    <row r="61" spans="1:162" s="95" customFormat="1" x14ac:dyDescent="0.2">
      <c r="A61" s="114"/>
    </row>
    <row r="62" spans="1:162" s="95" customFormat="1" x14ac:dyDescent="0.2">
      <c r="A62" s="114"/>
    </row>
    <row r="63" spans="1:162" s="95" customFormat="1" x14ac:dyDescent="0.2">
      <c r="A63" s="114"/>
    </row>
    <row r="64" spans="1:162" s="95" customFormat="1" x14ac:dyDescent="0.2">
      <c r="A64" s="114"/>
    </row>
    <row r="65" spans="1:1" s="95" customFormat="1" x14ac:dyDescent="0.2">
      <c r="A65" s="114"/>
    </row>
    <row r="66" spans="1:1" s="95" customFormat="1" x14ac:dyDescent="0.2">
      <c r="A66" s="114"/>
    </row>
    <row r="67" spans="1:1" s="95" customFormat="1" x14ac:dyDescent="0.2">
      <c r="A67" s="114"/>
    </row>
    <row r="68" spans="1:1" s="95" customFormat="1" x14ac:dyDescent="0.2">
      <c r="A68" s="114"/>
    </row>
    <row r="69" spans="1:1" s="95" customFormat="1" x14ac:dyDescent="0.2">
      <c r="A69" s="114"/>
    </row>
    <row r="70" spans="1:1" s="95" customFormat="1" x14ac:dyDescent="0.2">
      <c r="A70" s="114"/>
    </row>
    <row r="71" spans="1:1" s="95" customFormat="1" x14ac:dyDescent="0.2">
      <c r="A71" s="114"/>
    </row>
    <row r="72" spans="1:1" s="95" customFormat="1" x14ac:dyDescent="0.2">
      <c r="A72" s="114"/>
    </row>
    <row r="73" spans="1:1" s="95" customFormat="1" x14ac:dyDescent="0.2">
      <c r="A73" s="114"/>
    </row>
    <row r="74" spans="1:1" s="95" customFormat="1" x14ac:dyDescent="0.2">
      <c r="A74" s="114"/>
    </row>
    <row r="75" spans="1:1" s="95" customFormat="1" x14ac:dyDescent="0.2">
      <c r="A75" s="114"/>
    </row>
    <row r="76" spans="1:1" s="95" customFormat="1" x14ac:dyDescent="0.2">
      <c r="A76" s="114"/>
    </row>
    <row r="77" spans="1:1" s="95" customFormat="1" x14ac:dyDescent="0.2">
      <c r="A77" s="114"/>
    </row>
    <row r="78" spans="1:1" s="95" customFormat="1" x14ac:dyDescent="0.2">
      <c r="A78" s="114"/>
    </row>
    <row r="79" spans="1:1" s="95" customFormat="1" x14ac:dyDescent="0.2">
      <c r="A79" s="114"/>
    </row>
    <row r="80" spans="1:1" s="95" customFormat="1" x14ac:dyDescent="0.2">
      <c r="A80" s="114"/>
    </row>
    <row r="81" spans="1:1" s="95" customFormat="1" x14ac:dyDescent="0.2">
      <c r="A81" s="114"/>
    </row>
    <row r="82" spans="1:1" s="95" customFormat="1" x14ac:dyDescent="0.2">
      <c r="A82" s="114"/>
    </row>
    <row r="83" spans="1:1" s="95" customFormat="1" x14ac:dyDescent="0.2">
      <c r="A83" s="114"/>
    </row>
    <row r="84" spans="1:1" s="95" customFormat="1" x14ac:dyDescent="0.2">
      <c r="A84" s="114"/>
    </row>
    <row r="85" spans="1:1" s="95" customFormat="1" x14ac:dyDescent="0.2">
      <c r="A85" s="114"/>
    </row>
    <row r="86" spans="1:1" s="95" customFormat="1" x14ac:dyDescent="0.2">
      <c r="A86" s="114"/>
    </row>
    <row r="87" spans="1:1" s="95" customFormat="1" x14ac:dyDescent="0.2">
      <c r="A87" s="114"/>
    </row>
    <row r="88" spans="1:1" s="95" customFormat="1" x14ac:dyDescent="0.2">
      <c r="A88" s="114"/>
    </row>
    <row r="89" spans="1:1" s="95" customFormat="1" x14ac:dyDescent="0.2">
      <c r="A89" s="114"/>
    </row>
    <row r="90" spans="1:1" s="95" customFormat="1" x14ac:dyDescent="0.2">
      <c r="A90" s="114"/>
    </row>
    <row r="91" spans="1:1" s="95" customFormat="1" x14ac:dyDescent="0.2">
      <c r="A91" s="114"/>
    </row>
    <row r="92" spans="1:1" s="95" customFormat="1" x14ac:dyDescent="0.2">
      <c r="A92" s="114"/>
    </row>
    <row r="93" spans="1:1" s="95" customFormat="1" x14ac:dyDescent="0.2">
      <c r="A93" s="114"/>
    </row>
    <row r="94" spans="1:1" s="95" customFormat="1" x14ac:dyDescent="0.2">
      <c r="A94" s="114"/>
    </row>
    <row r="95" spans="1:1" s="95" customFormat="1" x14ac:dyDescent="0.2">
      <c r="A95" s="114"/>
    </row>
    <row r="96" spans="1:1" s="95" customFormat="1" x14ac:dyDescent="0.2">
      <c r="A96" s="114"/>
    </row>
    <row r="97" spans="1:1" s="95" customFormat="1" x14ac:dyDescent="0.2">
      <c r="A97" s="114"/>
    </row>
    <row r="98" spans="1:1" s="95" customFormat="1" x14ac:dyDescent="0.2">
      <c r="A98" s="114"/>
    </row>
    <row r="99" spans="1:1" s="95" customFormat="1" x14ac:dyDescent="0.2">
      <c r="A99" s="114"/>
    </row>
    <row r="100" spans="1:1" s="95" customFormat="1" x14ac:dyDescent="0.2">
      <c r="A100" s="114"/>
    </row>
    <row r="101" spans="1:1" s="95" customFormat="1" x14ac:dyDescent="0.2">
      <c r="A101" s="114"/>
    </row>
    <row r="102" spans="1:1" s="95" customFormat="1" x14ac:dyDescent="0.2">
      <c r="A102" s="114"/>
    </row>
    <row r="103" spans="1:1" s="95" customFormat="1" x14ac:dyDescent="0.2">
      <c r="A103" s="114"/>
    </row>
    <row r="104" spans="1:1" s="95" customFormat="1" x14ac:dyDescent="0.2">
      <c r="A104" s="114"/>
    </row>
    <row r="105" spans="1:1" s="95" customFormat="1" x14ac:dyDescent="0.2">
      <c r="A105" s="114"/>
    </row>
    <row r="106" spans="1:1" s="95" customFormat="1" x14ac:dyDescent="0.2">
      <c r="A106" s="114"/>
    </row>
  </sheetData>
  <dataConsolidate/>
  <mergeCells count="94">
    <mergeCell ref="CJ13:CK19"/>
    <mergeCell ref="CJ27:CK33"/>
    <mergeCell ref="CJ34:CK40"/>
    <mergeCell ref="CD13:CE19"/>
    <mergeCell ref="CD27:CE33"/>
    <mergeCell ref="CD34:CE40"/>
    <mergeCell ref="CG13:CH19"/>
    <mergeCell ref="CG27:CH33"/>
    <mergeCell ref="CG34:CH40"/>
    <mergeCell ref="A1:H1"/>
    <mergeCell ref="A5:A12"/>
    <mergeCell ref="A41:A50"/>
    <mergeCell ref="A21:A25"/>
    <mergeCell ref="A13:A20"/>
    <mergeCell ref="A26:A40"/>
    <mergeCell ref="G3:H3"/>
    <mergeCell ref="G34:H40"/>
    <mergeCell ref="G13:H19"/>
    <mergeCell ref="G27:H33"/>
    <mergeCell ref="E21:E25"/>
    <mergeCell ref="A53:E56"/>
    <mergeCell ref="A57:E58"/>
    <mergeCell ref="J13:K19"/>
    <mergeCell ref="J27:K33"/>
    <mergeCell ref="J34:K40"/>
    <mergeCell ref="M13:N19"/>
    <mergeCell ref="M27:N33"/>
    <mergeCell ref="M34:N40"/>
    <mergeCell ref="S13:T19"/>
    <mergeCell ref="S27:T33"/>
    <mergeCell ref="S34:T40"/>
    <mergeCell ref="P13:Q19"/>
    <mergeCell ref="P27:Q33"/>
    <mergeCell ref="P34:Q40"/>
    <mergeCell ref="V13:W19"/>
    <mergeCell ref="V27:W33"/>
    <mergeCell ref="V34:W40"/>
    <mergeCell ref="Y13:Z19"/>
    <mergeCell ref="Y27:Z33"/>
    <mergeCell ref="Y34:Z40"/>
    <mergeCell ref="AB13:AC19"/>
    <mergeCell ref="AB27:AC33"/>
    <mergeCell ref="AB34:AC40"/>
    <mergeCell ref="AE13:AF19"/>
    <mergeCell ref="AE27:AF33"/>
    <mergeCell ref="AE34:AF40"/>
    <mergeCell ref="AN13:AO19"/>
    <mergeCell ref="AN27:AO33"/>
    <mergeCell ref="AN34:AO40"/>
    <mergeCell ref="AH13:AI19"/>
    <mergeCell ref="AH27:AI33"/>
    <mergeCell ref="AH34:AI40"/>
    <mergeCell ref="AK13:AL19"/>
    <mergeCell ref="AK27:AL33"/>
    <mergeCell ref="AK34:AL40"/>
    <mergeCell ref="AW13:AX19"/>
    <mergeCell ref="AW27:AX33"/>
    <mergeCell ref="AW34:AX40"/>
    <mergeCell ref="AQ13:AR19"/>
    <mergeCell ref="AQ27:AR33"/>
    <mergeCell ref="AQ34:AR40"/>
    <mergeCell ref="AT13:AU19"/>
    <mergeCell ref="AT27:AU33"/>
    <mergeCell ref="AT34:AU40"/>
    <mergeCell ref="AZ13:BA19"/>
    <mergeCell ref="AZ27:BA33"/>
    <mergeCell ref="AZ34:BA40"/>
    <mergeCell ref="BC13:BD19"/>
    <mergeCell ref="BC27:BD33"/>
    <mergeCell ref="BC34:BD40"/>
    <mergeCell ref="BF13:BG19"/>
    <mergeCell ref="BF27:BG33"/>
    <mergeCell ref="BF34:BG40"/>
    <mergeCell ref="BI13:BJ19"/>
    <mergeCell ref="BI27:BJ33"/>
    <mergeCell ref="BI34:BJ40"/>
    <mergeCell ref="BL13:BM19"/>
    <mergeCell ref="BL27:BM33"/>
    <mergeCell ref="BL34:BM40"/>
    <mergeCell ref="BO13:BP19"/>
    <mergeCell ref="BO27:BP33"/>
    <mergeCell ref="BO34:BP40"/>
    <mergeCell ref="BR13:BS19"/>
    <mergeCell ref="BR27:BS33"/>
    <mergeCell ref="BR34:BS40"/>
    <mergeCell ref="BU13:BV19"/>
    <mergeCell ref="BU27:BV33"/>
    <mergeCell ref="BU34:BV40"/>
    <mergeCell ref="BX13:BY19"/>
    <mergeCell ref="BX27:BY33"/>
    <mergeCell ref="BX34:BY40"/>
    <mergeCell ref="CA13:CB19"/>
    <mergeCell ref="CA27:CB33"/>
    <mergeCell ref="CA34:CB40"/>
  </mergeCells>
  <conditionalFormatting sqref="G13">
    <cfRule type="containsText" dxfId="89" priority="189" operator="containsText" text="GOOD">
      <formula>NOT(ISERROR(SEARCH("GOOD",G13)))</formula>
    </cfRule>
    <cfRule type="containsText" dxfId="88" priority="190" operator="containsText" text="False">
      <formula>NOT(ISERROR(SEARCH("False",G13)))</formula>
    </cfRule>
  </conditionalFormatting>
  <conditionalFormatting sqref="G27">
    <cfRule type="containsText" dxfId="87" priority="185" operator="containsText" text="GOOD">
      <formula>NOT(ISERROR(SEARCH("GOOD",G27)))</formula>
    </cfRule>
    <cfRule type="containsText" dxfId="86" priority="186" operator="containsText" text="False">
      <formula>NOT(ISERROR(SEARCH("False",G27)))</formula>
    </cfRule>
  </conditionalFormatting>
  <conditionalFormatting sqref="G34">
    <cfRule type="containsText" dxfId="85" priority="183" operator="containsText" text="GOOD">
      <formula>NOT(ISERROR(SEARCH("GOOD",G34)))</formula>
    </cfRule>
    <cfRule type="containsText" dxfId="84" priority="184" operator="containsText" text="False">
      <formula>NOT(ISERROR(SEARCH("False",G34)))</formula>
    </cfRule>
  </conditionalFormatting>
  <conditionalFormatting sqref="J13">
    <cfRule type="containsText" dxfId="83" priority="175" operator="containsText" text="GOOD">
      <formula>NOT(ISERROR(SEARCH("GOOD",J13)))</formula>
    </cfRule>
    <cfRule type="containsText" dxfId="82" priority="176" operator="containsText" text="False">
      <formula>NOT(ISERROR(SEARCH("False",J13)))</formula>
    </cfRule>
  </conditionalFormatting>
  <conditionalFormatting sqref="M13">
    <cfRule type="containsText" dxfId="81" priority="169" operator="containsText" text="GOOD">
      <formula>NOT(ISERROR(SEARCH("GOOD",M13)))</formula>
    </cfRule>
    <cfRule type="containsText" dxfId="80" priority="170" operator="containsText" text="False">
      <formula>NOT(ISERROR(SEARCH("False",M13)))</formula>
    </cfRule>
  </conditionalFormatting>
  <conditionalFormatting sqref="S13">
    <cfRule type="containsText" dxfId="79" priority="157" operator="containsText" text="GOOD">
      <formula>NOT(ISERROR(SEARCH("GOOD",S13)))</formula>
    </cfRule>
    <cfRule type="containsText" dxfId="78" priority="158" operator="containsText" text="False">
      <formula>NOT(ISERROR(SEARCH("False",S13)))</formula>
    </cfRule>
  </conditionalFormatting>
  <conditionalFormatting sqref="P13">
    <cfRule type="containsText" dxfId="77" priority="163" operator="containsText" text="GOOD">
      <formula>NOT(ISERROR(SEARCH("GOOD",P13)))</formula>
    </cfRule>
    <cfRule type="containsText" dxfId="76" priority="164" operator="containsText" text="False">
      <formula>NOT(ISERROR(SEARCH("False",P13)))</formula>
    </cfRule>
  </conditionalFormatting>
  <conditionalFormatting sqref="V13">
    <cfRule type="containsText" dxfId="75" priority="151" operator="containsText" text="GOOD">
      <formula>NOT(ISERROR(SEARCH("GOOD",V13)))</formula>
    </cfRule>
    <cfRule type="containsText" dxfId="74" priority="152" operator="containsText" text="False">
      <formula>NOT(ISERROR(SEARCH("False",V13)))</formula>
    </cfRule>
  </conditionalFormatting>
  <conditionalFormatting sqref="Y13">
    <cfRule type="containsText" dxfId="73" priority="145" operator="containsText" text="GOOD">
      <formula>NOT(ISERROR(SEARCH("GOOD",Y13)))</formula>
    </cfRule>
    <cfRule type="containsText" dxfId="72" priority="146" operator="containsText" text="False">
      <formula>NOT(ISERROR(SEARCH("False",Y13)))</formula>
    </cfRule>
  </conditionalFormatting>
  <conditionalFormatting sqref="AB13">
    <cfRule type="containsText" dxfId="71" priority="139" operator="containsText" text="GOOD">
      <formula>NOT(ISERROR(SEARCH("GOOD",AB13)))</formula>
    </cfRule>
    <cfRule type="containsText" dxfId="70" priority="140" operator="containsText" text="False">
      <formula>NOT(ISERROR(SEARCH("False",AB13)))</formula>
    </cfRule>
  </conditionalFormatting>
  <conditionalFormatting sqref="AE13">
    <cfRule type="containsText" dxfId="69" priority="133" operator="containsText" text="GOOD">
      <formula>NOT(ISERROR(SEARCH("GOOD",AE13)))</formula>
    </cfRule>
    <cfRule type="containsText" dxfId="68" priority="134" operator="containsText" text="False">
      <formula>NOT(ISERROR(SEARCH("False",AE13)))</formula>
    </cfRule>
  </conditionalFormatting>
  <conditionalFormatting sqref="AK13">
    <cfRule type="containsText" dxfId="67" priority="127" operator="containsText" text="GOOD">
      <formula>NOT(ISERROR(SEARCH("GOOD",AK13)))</formula>
    </cfRule>
    <cfRule type="containsText" dxfId="66" priority="128" operator="containsText" text="False">
      <formula>NOT(ISERROR(SEARCH("False",AK13)))</formula>
    </cfRule>
  </conditionalFormatting>
  <conditionalFormatting sqref="AN13">
    <cfRule type="containsText" dxfId="65" priority="121" operator="containsText" text="GOOD">
      <formula>NOT(ISERROR(SEARCH("GOOD",AN13)))</formula>
    </cfRule>
    <cfRule type="containsText" dxfId="64" priority="122" operator="containsText" text="False">
      <formula>NOT(ISERROR(SEARCH("False",AN13)))</formula>
    </cfRule>
  </conditionalFormatting>
  <conditionalFormatting sqref="BC13">
    <cfRule type="containsText" dxfId="63" priority="89" operator="containsText" text="GOOD">
      <formula>NOT(ISERROR(SEARCH("GOOD",BC13)))</formula>
    </cfRule>
    <cfRule type="containsText" dxfId="62" priority="90" operator="containsText" text="False">
      <formula>NOT(ISERROR(SEARCH("False",BC13)))</formula>
    </cfRule>
  </conditionalFormatting>
  <conditionalFormatting sqref="AQ13">
    <cfRule type="containsText" dxfId="61" priority="113" operator="containsText" text="GOOD">
      <formula>NOT(ISERROR(SEARCH("GOOD",AQ13)))</formula>
    </cfRule>
    <cfRule type="containsText" dxfId="60" priority="114" operator="containsText" text="False">
      <formula>NOT(ISERROR(SEARCH("False",AQ13)))</formula>
    </cfRule>
  </conditionalFormatting>
  <conditionalFormatting sqref="AW13">
    <cfRule type="containsText" dxfId="59" priority="101" operator="containsText" text="GOOD">
      <formula>NOT(ISERROR(SEARCH("GOOD",AW13)))</formula>
    </cfRule>
    <cfRule type="containsText" dxfId="58" priority="102" operator="containsText" text="False">
      <formula>NOT(ISERROR(SEARCH("False",AW13)))</formula>
    </cfRule>
  </conditionalFormatting>
  <conditionalFormatting sqref="AT13">
    <cfRule type="containsText" dxfId="57" priority="107" operator="containsText" text="GOOD">
      <formula>NOT(ISERROR(SEARCH("GOOD",AT13)))</formula>
    </cfRule>
    <cfRule type="containsText" dxfId="56" priority="108" operator="containsText" text="False">
      <formula>NOT(ISERROR(SEARCH("False",AT13)))</formula>
    </cfRule>
  </conditionalFormatting>
  <conditionalFormatting sqref="AZ13">
    <cfRule type="containsText" dxfId="55" priority="95" operator="containsText" text="GOOD">
      <formula>NOT(ISERROR(SEARCH("GOOD",AZ13)))</formula>
    </cfRule>
    <cfRule type="containsText" dxfId="54" priority="96" operator="containsText" text="False">
      <formula>NOT(ISERROR(SEARCH("False",AZ13)))</formula>
    </cfRule>
  </conditionalFormatting>
  <conditionalFormatting sqref="BF13">
    <cfRule type="containsText" dxfId="53" priority="83" operator="containsText" text="GOOD">
      <formula>NOT(ISERROR(SEARCH("GOOD",BF13)))</formula>
    </cfRule>
    <cfRule type="containsText" dxfId="52" priority="84" operator="containsText" text="False">
      <formula>NOT(ISERROR(SEARCH("False",BF13)))</formula>
    </cfRule>
  </conditionalFormatting>
  <conditionalFormatting sqref="BI13">
    <cfRule type="containsText" dxfId="51" priority="77" operator="containsText" text="GOOD">
      <formula>NOT(ISERROR(SEARCH("GOOD",BI13)))</formula>
    </cfRule>
    <cfRule type="containsText" dxfId="50" priority="78" operator="containsText" text="False">
      <formula>NOT(ISERROR(SEARCH("False",BI13)))</formula>
    </cfRule>
  </conditionalFormatting>
  <conditionalFormatting sqref="BL13">
    <cfRule type="containsText" dxfId="49" priority="71" operator="containsText" text="GOOD">
      <formula>NOT(ISERROR(SEARCH("GOOD",BL13)))</formula>
    </cfRule>
    <cfRule type="containsText" dxfId="48" priority="72" operator="containsText" text="False">
      <formula>NOT(ISERROR(SEARCH("False",BL13)))</formula>
    </cfRule>
  </conditionalFormatting>
  <conditionalFormatting sqref="BO13">
    <cfRule type="containsText" dxfId="47" priority="65" operator="containsText" text="GOOD">
      <formula>NOT(ISERROR(SEARCH("GOOD",BO13)))</formula>
    </cfRule>
    <cfRule type="containsText" dxfId="46" priority="66" operator="containsText" text="False">
      <formula>NOT(ISERROR(SEARCH("False",BO13)))</formula>
    </cfRule>
  </conditionalFormatting>
  <conditionalFormatting sqref="BR13">
    <cfRule type="containsText" dxfId="45" priority="59" operator="containsText" text="GOOD">
      <formula>NOT(ISERROR(SEARCH("GOOD",BR13)))</formula>
    </cfRule>
    <cfRule type="containsText" dxfId="44" priority="60" operator="containsText" text="False">
      <formula>NOT(ISERROR(SEARCH("False",BR13)))</formula>
    </cfRule>
  </conditionalFormatting>
  <conditionalFormatting sqref="BU13">
    <cfRule type="containsText" dxfId="43" priority="53" operator="containsText" text="GOOD">
      <formula>NOT(ISERROR(SEARCH("GOOD",BU13)))</formula>
    </cfRule>
    <cfRule type="containsText" dxfId="42" priority="54" operator="containsText" text="False">
      <formula>NOT(ISERROR(SEARCH("False",BU13)))</formula>
    </cfRule>
  </conditionalFormatting>
  <conditionalFormatting sqref="BX13">
    <cfRule type="containsText" dxfId="41" priority="47" operator="containsText" text="GOOD">
      <formula>NOT(ISERROR(SEARCH("GOOD",BX13)))</formula>
    </cfRule>
    <cfRule type="containsText" dxfId="40" priority="48" operator="containsText" text="False">
      <formula>NOT(ISERROR(SEARCH("False",BX13)))</formula>
    </cfRule>
  </conditionalFormatting>
  <conditionalFormatting sqref="CA13">
    <cfRule type="containsText" dxfId="39" priority="41" operator="containsText" text="GOOD">
      <formula>NOT(ISERROR(SEARCH("GOOD",CA13)))</formula>
    </cfRule>
    <cfRule type="containsText" dxfId="38" priority="42" operator="containsText" text="False">
      <formula>NOT(ISERROR(SEARCH("False",CA13)))</formula>
    </cfRule>
  </conditionalFormatting>
  <conditionalFormatting sqref="CG13">
    <cfRule type="containsText" dxfId="37" priority="29" operator="containsText" text="GOOD">
      <formula>NOT(ISERROR(SEARCH("GOOD",CG13)))</formula>
    </cfRule>
    <cfRule type="containsText" dxfId="36" priority="30" operator="containsText" text="False">
      <formula>NOT(ISERROR(SEARCH("False",CG13)))</formula>
    </cfRule>
  </conditionalFormatting>
  <conditionalFormatting sqref="CD13">
    <cfRule type="containsText" dxfId="35" priority="17" operator="containsText" text="GOOD">
      <formula>NOT(ISERROR(SEARCH("GOOD",CD13)))</formula>
    </cfRule>
    <cfRule type="containsText" dxfId="34" priority="18" operator="containsText" text="False">
      <formula>NOT(ISERROR(SEARCH("False",CD13)))</formula>
    </cfRule>
  </conditionalFormatting>
  <conditionalFormatting sqref="CJ13">
    <cfRule type="containsText" dxfId="33" priority="23" operator="containsText" text="GOOD">
      <formula>NOT(ISERROR(SEARCH("GOOD",CJ13)))</formula>
    </cfRule>
    <cfRule type="containsText" dxfId="32" priority="24" operator="containsText" text="False">
      <formula>NOT(ISERROR(SEARCH("False",CJ13)))</formula>
    </cfRule>
  </conditionalFormatting>
  <conditionalFormatting sqref="J27">
    <cfRule type="containsText" dxfId="31" priority="11" operator="containsText" text="GOOD">
      <formula>NOT(ISERROR(SEARCH("GOOD",J27)))</formula>
    </cfRule>
    <cfRule type="containsText" dxfId="30" priority="12" operator="containsText" text="False">
      <formula>NOT(ISERROR(SEARCH("False",J27)))</formula>
    </cfRule>
  </conditionalFormatting>
  <conditionalFormatting sqref="J34">
    <cfRule type="containsText" dxfId="29" priority="9" operator="containsText" text="GOOD">
      <formula>NOT(ISERROR(SEARCH("GOOD",J34)))</formula>
    </cfRule>
    <cfRule type="containsText" dxfId="28" priority="10" operator="containsText" text="False">
      <formula>NOT(ISERROR(SEARCH("False",J34)))</formula>
    </cfRule>
  </conditionalFormatting>
  <conditionalFormatting sqref="M27 P27 S27 V27 Y27 AB27 AE27 AH27 AK27 AN27 AQ27 AT27 AW27 AZ27 BC27 BF27 BI27 BL27 BO27 BR27 BU27 BX27 CA27 CD27 CG27 CJ27">
    <cfRule type="containsText" dxfId="27" priority="3" operator="containsText" text="GOOD">
      <formula>NOT(ISERROR(SEARCH("GOOD",M27)))</formula>
    </cfRule>
    <cfRule type="containsText" dxfId="26" priority="4" operator="containsText" text="False">
      <formula>NOT(ISERROR(SEARCH("False",M27)))</formula>
    </cfRule>
  </conditionalFormatting>
  <conditionalFormatting sqref="M34 P34 S34 V34 Y34 AB34 AE34 AH34 AK34 AN34 AQ34 AT34 AW34 AZ34 BC34 BF34 BI34 BL34 BO34 BR34 BU34 BX34 CA34 CD34 CG34 CJ34">
    <cfRule type="containsText" dxfId="25" priority="1" operator="containsText" text="GOOD">
      <formula>NOT(ISERROR(SEARCH("GOOD",M34)))</formula>
    </cfRule>
    <cfRule type="containsText" dxfId="24" priority="2" operator="containsText" text="False">
      <formula>NOT(ISERROR(SEARCH("False",M34)))</formula>
    </cfRule>
  </conditionalFormatting>
  <dataValidations count="3">
    <dataValidation type="whole" errorStyle="warning" operator="greaterThanOrEqual" allowBlank="1" showInputMessage="1" showErrorMessage="1" sqref="AV15:AV19 I15:I19 L15:L19 O15:O19 R15:R19 U15:U19 X15:X19 AA15:AA19 AD15:AD19 AG15:AG19 AJ15:AJ19 AM15:AM19 AS15:AS19 BB15:BB19 F15:F19 AY15:AY19 BE15:BE19 BH15:BH19 BK15:BK19 BN15:BN19 BT15:BT19 BQ15:BQ19 BW15:BW19 BZ15:BZ19 CF15:CF19 E26:E40 CC15:CC19">
      <formula1>0</formula1>
    </dataValidation>
    <dataValidation type="custom" allowBlank="1" showInputMessage="1" showErrorMessage="1" error="La suma de las suscripciones por tecnología debe ser igual a la suma de las suscripciones residenciales y no residenciales." sqref="AV5 I5 L5 O5 R5 U5 X5 AA5 AD5 AG5 AJ5 AM5 AS5 F5 AY5 BB5 BE5 BH5 BK5 BN5 BQ5 BT5 BW5 BZ5 CI5 CF5 CC5">
      <formula1>"suma(F5:G5)=suma(E6:E12)"</formula1>
    </dataValidation>
    <dataValidation type="custom" operator="greaterThanOrEqual" allowBlank="1" showInputMessage="1" showErrorMessage="1" errorTitle="Datos no coinciden" error="La suma de las suscripciones por velocidad debe ser igual al total de suscripciones por tecnología." sqref="AV13 I13 L13 O13 R13 U13 X13 AA13 AD13 AG13 AJ13 AM13 AS13 BB13 AY13 F13 BE13 BH13 BK13 BN13 BQ13 BT13 BW13 BZ13 CI13 CF13 CC13">
      <formula1>$E$13=$E$5</formula1>
    </dataValidation>
  </dataValidations>
  <pageMargins left="0.7" right="0.7" top="0.75" bottom="0.75" header="0.3" footer="0.3"/>
  <pageSetup paperSize="9" scale="62" orientation="portrait"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Master!$K$1:$K$7</xm:f>
          </x14:formula1>
          <xm:sqref>D7:D11</xm:sqref>
        </x14:dataValidation>
        <x14:dataValidation type="list" allowBlank="1" showInputMessage="1" showErrorMessage="1">
          <x14:formula1>
            <xm:f>Master!$I$3:$I$11</xm:f>
          </x14:formula1>
          <xm:sqref>E3:F3</xm:sqref>
        </x14:dataValidation>
        <x14:dataValidation type="list" allowBlank="1" showInputMessage="1" showErrorMessage="1">
          <x14:formula1>
            <xm:f>Master!$G$3:$G$6</xm:f>
          </x14:formula1>
          <xm:sqref>E2:F2</xm:sqref>
        </x14:dataValidation>
        <x14:dataValidation type="list" allowBlank="1" showInputMessage="1" showErrorMessage="1">
          <x14:formula1>
            <xm:f>Master!$K$1</xm:f>
          </x14:formula1>
          <xm:sqref>D5</xm:sqref>
        </x14:dataValidation>
        <x14:dataValidation type="list" allowBlank="1" showInputMessage="1" showErrorMessage="1">
          <x14:formula1>
            <xm:f>Master!$K$16:$K$22</xm:f>
          </x14:formula1>
          <xm:sqref>D28:D33</xm:sqref>
        </x14:dataValidation>
        <x14:dataValidation type="list" allowBlank="1" showInputMessage="1" showErrorMessage="1">
          <x14:formula1>
            <xm:f>Master!$K$24:$K$29</xm:f>
          </x14:formula1>
          <xm:sqref>D35:D40</xm:sqref>
        </x14:dataValidation>
        <x14:dataValidation type="list" allowBlank="1" showInputMessage="1" showErrorMessage="1">
          <x14:formula1>
            <xm:f>Master!$K$14:$K$22</xm:f>
          </x14:formula1>
          <xm:sqref>D26:D27</xm:sqref>
        </x14:dataValidation>
        <x14:dataValidation type="list" allowBlank="1" showInputMessage="1" showErrorMessage="1">
          <x14:formula1>
            <xm:f>Master!$K$9:$K$15</xm:f>
          </x14:formula1>
          <xm:sqref>D13:D19</xm:sqref>
        </x14:dataValidation>
        <x14:dataValidation type="list" allowBlank="1" showInputMessage="1" showErrorMessage="1">
          <x14:formula1>
            <xm:f>Master!$K$1:$K$8</xm:f>
          </x14:formula1>
          <xm:sqref>D6</xm:sqref>
        </x14:dataValidation>
        <x14:dataValidation type="list" allowBlank="1" showInputMessage="1" showErrorMessage="1">
          <x14:formula1>
            <xm:f>Master!$K$23:$K$29</xm:f>
          </x14:formula1>
          <xm:sqref>D34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2"/>
  <sheetViews>
    <sheetView zoomScale="70" zoomScaleNormal="70" workbookViewId="0">
      <pane xSplit="8" ySplit="5" topLeftCell="I6" activePane="bottomRight" state="frozen"/>
      <selection pane="topRight" activeCell="F1" sqref="F1"/>
      <selection pane="bottomLeft" activeCell="A6" sqref="A6"/>
      <selection pane="bottomRight" activeCell="E5" sqref="E5"/>
    </sheetView>
  </sheetViews>
  <sheetFormatPr baseColWidth="10" defaultColWidth="11.42578125" defaultRowHeight="15" x14ac:dyDescent="0.25"/>
  <cols>
    <col min="1" max="1" width="17.28515625" style="99" customWidth="1"/>
    <col min="2" max="2" width="18.85546875" style="99" customWidth="1"/>
    <col min="3" max="3" width="15" style="99" customWidth="1"/>
    <col min="4" max="4" width="35" style="99" customWidth="1"/>
    <col min="5" max="5" width="21" style="99" customWidth="1"/>
    <col min="6" max="6" width="16.5703125" style="99" customWidth="1"/>
    <col min="7" max="7" width="16.7109375" style="99" customWidth="1"/>
    <col min="8" max="8" width="21.85546875" style="99" customWidth="1"/>
    <col min="9" max="9" width="17.5703125" style="99" customWidth="1"/>
    <col min="10" max="10" width="15.42578125" style="99" customWidth="1"/>
    <col min="11" max="11" width="20.85546875" style="98" customWidth="1"/>
    <col min="12" max="13" width="12.7109375" style="98" customWidth="1"/>
    <col min="14" max="14" width="20.7109375" style="98" customWidth="1"/>
    <col min="15" max="16" width="12.7109375" style="98" customWidth="1"/>
    <col min="17" max="20" width="20.7109375" style="98" customWidth="1"/>
    <col min="21" max="67" width="20.7109375" style="99" customWidth="1"/>
    <col min="68" max="16384" width="11.42578125" style="99"/>
  </cols>
  <sheetData>
    <row r="1" spans="1:20" ht="26.25" customHeight="1" x14ac:dyDescent="0.25">
      <c r="A1" s="888" t="s">
        <v>378</v>
      </c>
      <c r="B1" s="889"/>
      <c r="C1" s="889"/>
      <c r="D1" s="889"/>
      <c r="E1" s="889"/>
      <c r="F1" s="889"/>
      <c r="G1" s="889"/>
      <c r="H1" s="889"/>
      <c r="I1" s="889"/>
      <c r="J1" s="890"/>
    </row>
    <row r="2" spans="1:20" s="96" customFormat="1" ht="15.75" customHeight="1" thickBot="1" x14ac:dyDescent="0.3">
      <c r="A2" s="302"/>
      <c r="B2" s="303" t="s">
        <v>380</v>
      </c>
      <c r="C2" s="76"/>
      <c r="D2" s="77" t="s">
        <v>366</v>
      </c>
      <c r="E2" s="77"/>
      <c r="F2" s="77"/>
      <c r="G2" s="77"/>
      <c r="H2" s="97" t="s">
        <v>367</v>
      </c>
      <c r="I2" s="76"/>
      <c r="J2" s="214"/>
      <c r="K2" s="98"/>
      <c r="L2" s="95"/>
      <c r="M2" s="95"/>
      <c r="N2" s="95"/>
      <c r="O2" s="95"/>
      <c r="P2" s="95"/>
      <c r="Q2" s="95"/>
      <c r="R2" s="95"/>
      <c r="S2" s="95"/>
      <c r="T2" s="95"/>
    </row>
    <row r="3" spans="1:20" s="96" customFormat="1" ht="26.25" customHeight="1" thickBot="1" x14ac:dyDescent="0.3">
      <c r="A3" s="308"/>
      <c r="B3" s="309" t="s">
        <v>651</v>
      </c>
      <c r="C3" s="309"/>
      <c r="D3" s="300" t="s">
        <v>368</v>
      </c>
      <c r="E3" s="531"/>
      <c r="F3" s="687"/>
      <c r="G3" s="687"/>
      <c r="H3" s="310">
        <v>2022</v>
      </c>
      <c r="I3" s="955" t="s">
        <v>458</v>
      </c>
      <c r="J3" s="956"/>
      <c r="K3" s="98"/>
      <c r="L3" s="95"/>
      <c r="M3" s="95"/>
      <c r="N3" s="95"/>
      <c r="O3" s="95"/>
      <c r="P3" s="95"/>
      <c r="Q3" s="95"/>
      <c r="R3" s="95"/>
      <c r="S3" s="95"/>
      <c r="T3" s="95"/>
    </row>
    <row r="4" spans="1:20" ht="28.5" customHeight="1" thickBot="1" x14ac:dyDescent="0.3">
      <c r="A4" s="215" t="s">
        <v>382</v>
      </c>
      <c r="B4" s="324" t="s">
        <v>6</v>
      </c>
      <c r="C4" s="325" t="s">
        <v>383</v>
      </c>
      <c r="D4" s="324" t="s">
        <v>384</v>
      </c>
      <c r="E4" s="636" t="s">
        <v>1093</v>
      </c>
      <c r="F4" s="1431" t="s">
        <v>513</v>
      </c>
      <c r="G4" s="1431" t="s">
        <v>514</v>
      </c>
      <c r="H4" s="481" t="s">
        <v>749</v>
      </c>
      <c r="I4" s="326" t="s">
        <v>513</v>
      </c>
      <c r="J4" s="327" t="s">
        <v>514</v>
      </c>
      <c r="K4" s="482" t="s">
        <v>762</v>
      </c>
      <c r="L4" s="326" t="s">
        <v>513</v>
      </c>
      <c r="M4" s="327" t="s">
        <v>514</v>
      </c>
      <c r="N4" s="483" t="s">
        <v>385</v>
      </c>
      <c r="O4" s="326" t="s">
        <v>513</v>
      </c>
      <c r="P4" s="327" t="s">
        <v>514</v>
      </c>
    </row>
    <row r="5" spans="1:20" ht="27" thickBot="1" x14ac:dyDescent="0.3">
      <c r="A5" s="965" t="s">
        <v>515</v>
      </c>
      <c r="B5" s="216" t="s">
        <v>362</v>
      </c>
      <c r="C5" s="217" t="s">
        <v>652</v>
      </c>
      <c r="D5" s="201" t="s">
        <v>653</v>
      </c>
      <c r="E5" s="1365">
        <v>8464728</v>
      </c>
      <c r="F5" s="1364">
        <v>6217007</v>
      </c>
      <c r="G5" s="638">
        <v>2247721</v>
      </c>
      <c r="H5" s="1288">
        <f>+H10+H11</f>
        <v>4993473</v>
      </c>
      <c r="I5" s="1289">
        <f>+I10+I11</f>
        <v>3779785</v>
      </c>
      <c r="J5" s="1290">
        <f>+J10+J11</f>
        <v>1213688</v>
      </c>
      <c r="K5" s="1291">
        <v>2954990</v>
      </c>
      <c r="L5" s="1289">
        <v>1971286</v>
      </c>
      <c r="M5" s="1290">
        <v>983704</v>
      </c>
      <c r="N5" s="1292">
        <f>+N10+N11</f>
        <v>516265</v>
      </c>
      <c r="O5" s="1429">
        <f>+O10+O11</f>
        <v>465936</v>
      </c>
      <c r="P5" s="1430">
        <f>+P10+P11</f>
        <v>50329</v>
      </c>
      <c r="Q5" s="1207"/>
    </row>
    <row r="6" spans="1:20" ht="26.25" x14ac:dyDescent="0.25">
      <c r="A6" s="966"/>
      <c r="B6" s="218" t="s">
        <v>362</v>
      </c>
      <c r="C6" s="219" t="s">
        <v>520</v>
      </c>
      <c r="D6" s="190" t="s">
        <v>521</v>
      </c>
      <c r="E6" s="1366">
        <v>7097326.5618376788</v>
      </c>
      <c r="F6" s="2"/>
      <c r="G6" s="2"/>
      <c r="H6" s="1293">
        <f>+H7+H8</f>
        <v>3833393.5618376788</v>
      </c>
      <c r="I6" s="1294" t="str">
        <f>IF(H5=H6+H9,"GOOD"," FALSE. Sumatoria de las suscripciones residencial y no residencial no es igual al total introducido en prepago más pospago. Revise sus datos.")</f>
        <v>GOOD</v>
      </c>
      <c r="J6" s="1295"/>
      <c r="K6" s="1293">
        <v>2752724</v>
      </c>
      <c r="L6" s="1296" t="s">
        <v>1079</v>
      </c>
      <c r="M6" s="1297"/>
      <c r="N6" s="1298">
        <f>+N7+N8</f>
        <v>511209</v>
      </c>
      <c r="O6" s="1299" t="str">
        <f>IF(N5=N6+N9,"GOOD"," FALSE. Sumatoria de las suscripciones residencial y no residencial no es igual al total introducido en prepago más pospago. Revise sus datos.")</f>
        <v>GOOD</v>
      </c>
      <c r="P6" s="1148"/>
      <c r="Q6" s="1207"/>
    </row>
    <row r="7" spans="1:20" ht="26.25" x14ac:dyDescent="0.25">
      <c r="A7" s="966"/>
      <c r="B7" s="220" t="s">
        <v>362</v>
      </c>
      <c r="C7" s="221" t="s">
        <v>655</v>
      </c>
      <c r="D7" s="259" t="s">
        <v>523</v>
      </c>
      <c r="E7" s="1366">
        <v>3716696.4625950912</v>
      </c>
      <c r="F7" s="2"/>
      <c r="G7" s="2"/>
      <c r="H7" s="1300">
        <v>2067153.4625950912</v>
      </c>
      <c r="I7" s="1301"/>
      <c r="J7" s="1302"/>
      <c r="K7" s="1303">
        <v>1351832</v>
      </c>
      <c r="L7" s="1304"/>
      <c r="M7" s="1305"/>
      <c r="N7" s="1303">
        <v>297711</v>
      </c>
      <c r="O7" s="1306"/>
      <c r="P7" s="1160"/>
      <c r="Q7" s="1207"/>
    </row>
    <row r="8" spans="1:20" ht="26.25" x14ac:dyDescent="0.25">
      <c r="A8" s="966"/>
      <c r="B8" s="222" t="s">
        <v>362</v>
      </c>
      <c r="C8" s="221" t="s">
        <v>656</v>
      </c>
      <c r="D8" s="259" t="s">
        <v>525</v>
      </c>
      <c r="E8" s="1366">
        <v>3380630.0992425876</v>
      </c>
      <c r="F8" s="2"/>
      <c r="G8" s="2"/>
      <c r="H8" s="1300">
        <v>1766240.0992425878</v>
      </c>
      <c r="I8" s="1301"/>
      <c r="J8" s="1302"/>
      <c r="K8" s="1303">
        <v>1400892</v>
      </c>
      <c r="L8" s="1304"/>
      <c r="M8" s="1305"/>
      <c r="N8" s="1303">
        <v>213498</v>
      </c>
      <c r="O8" s="1306"/>
      <c r="P8" s="1160"/>
      <c r="Q8" s="1207"/>
    </row>
    <row r="9" spans="1:20" ht="26.25" x14ac:dyDescent="0.25">
      <c r="A9" s="966"/>
      <c r="B9" s="223" t="s">
        <v>362</v>
      </c>
      <c r="C9" s="224" t="s">
        <v>526</v>
      </c>
      <c r="D9" s="260" t="s">
        <v>527</v>
      </c>
      <c r="E9" s="1367">
        <v>1367401.438162321</v>
      </c>
      <c r="F9" s="2"/>
      <c r="G9" s="2"/>
      <c r="H9" s="1300">
        <v>1160079.438162321</v>
      </c>
      <c r="I9" s="1307"/>
      <c r="J9" s="1308"/>
      <c r="K9" s="1303">
        <v>202266</v>
      </c>
      <c r="L9" s="1309"/>
      <c r="M9" s="1310"/>
      <c r="N9" s="1303">
        <v>5056</v>
      </c>
      <c r="O9" s="1311"/>
      <c r="P9" s="1312"/>
      <c r="Q9" s="1207"/>
    </row>
    <row r="10" spans="1:20" ht="26.25" x14ac:dyDescent="0.25">
      <c r="A10" s="966"/>
      <c r="B10" s="218" t="s">
        <v>362</v>
      </c>
      <c r="C10" s="225" t="s">
        <v>657</v>
      </c>
      <c r="D10" s="1348" t="s">
        <v>658</v>
      </c>
      <c r="E10" s="1366">
        <v>7601863</v>
      </c>
      <c r="F10" s="2"/>
      <c r="G10" s="2"/>
      <c r="H10" s="1313">
        <f>SUM(I10:J10)</f>
        <v>4366526</v>
      </c>
      <c r="I10" s="1314">
        <v>3576226</v>
      </c>
      <c r="J10" s="1315">
        <v>790300</v>
      </c>
      <c r="K10" s="1313">
        <v>2740530</v>
      </c>
      <c r="L10" s="1314">
        <v>1966332</v>
      </c>
      <c r="M10" s="1315">
        <v>774198</v>
      </c>
      <c r="N10" s="1316">
        <f>SUM(O10:P10)</f>
        <v>494807</v>
      </c>
      <c r="O10" s="1314">
        <v>457198</v>
      </c>
      <c r="P10" s="1315">
        <v>37609</v>
      </c>
      <c r="Q10" s="1207"/>
    </row>
    <row r="11" spans="1:20" ht="26.25" customHeight="1" thickBot="1" x14ac:dyDescent="0.3">
      <c r="A11" s="966"/>
      <c r="B11" s="226" t="s">
        <v>362</v>
      </c>
      <c r="C11" s="227" t="s">
        <v>659</v>
      </c>
      <c r="D11" s="1349" t="s">
        <v>660</v>
      </c>
      <c r="E11" s="1368">
        <v>862865</v>
      </c>
      <c r="F11" s="2"/>
      <c r="G11" s="2"/>
      <c r="H11" s="1317">
        <f>SUM(I11:J11)</f>
        <v>626947</v>
      </c>
      <c r="I11" s="1318">
        <v>203559</v>
      </c>
      <c r="J11" s="1319">
        <v>423388</v>
      </c>
      <c r="K11" s="1317">
        <v>214460</v>
      </c>
      <c r="L11" s="1318">
        <v>4954</v>
      </c>
      <c r="M11" s="1319">
        <v>209506</v>
      </c>
      <c r="N11" s="1320">
        <f>SUM(O11:P11)</f>
        <v>21458</v>
      </c>
      <c r="O11" s="1318">
        <v>8738</v>
      </c>
      <c r="P11" s="1319">
        <v>12720</v>
      </c>
      <c r="Q11" s="1207"/>
    </row>
    <row r="12" spans="1:20" ht="27" thickBot="1" x14ac:dyDescent="0.3">
      <c r="A12" s="966"/>
      <c r="B12" s="228" t="s">
        <v>362</v>
      </c>
      <c r="C12" s="229" t="s">
        <v>661</v>
      </c>
      <c r="D12" s="666" t="s">
        <v>662</v>
      </c>
      <c r="E12" s="1369">
        <v>7512104</v>
      </c>
      <c r="F12" s="1392">
        <v>5663939</v>
      </c>
      <c r="G12" s="1393">
        <v>1848165</v>
      </c>
      <c r="H12" s="1321">
        <f>+I12+J12</f>
        <v>4123292</v>
      </c>
      <c r="I12" s="1322">
        <v>3283779</v>
      </c>
      <c r="J12" s="1323">
        <v>839513</v>
      </c>
      <c r="K12" s="1321">
        <v>2879504</v>
      </c>
      <c r="L12" s="1322">
        <v>1919585</v>
      </c>
      <c r="M12" s="1323">
        <v>959919</v>
      </c>
      <c r="N12" s="1324">
        <f>+O12+P12</f>
        <v>509308</v>
      </c>
      <c r="O12" s="1322">
        <v>460575</v>
      </c>
      <c r="P12" s="1323">
        <v>48733</v>
      </c>
      <c r="Q12" s="1207"/>
    </row>
    <row r="13" spans="1:20" ht="26.25" x14ac:dyDescent="0.25">
      <c r="A13" s="966"/>
      <c r="B13" s="222" t="s">
        <v>362</v>
      </c>
      <c r="C13" s="230">
        <v>0.1</v>
      </c>
      <c r="D13" s="261" t="s">
        <v>521</v>
      </c>
      <c r="E13" s="1366">
        <v>6685861.0714706965</v>
      </c>
      <c r="F13" s="2"/>
      <c r="G13" s="2"/>
      <c r="H13" s="1303">
        <v>3482784.0714706965</v>
      </c>
      <c r="I13" s="1396" t="str">
        <f>IF(H12=H13+H14,"GOOD"," FALSE. Sumatoria de las suscripciones residencial y no residencial no es igual al total introducido en prepago más pospago. Revise sus datos.")</f>
        <v>GOOD</v>
      </c>
      <c r="J13" s="1397"/>
      <c r="K13" s="1303">
        <v>2698234</v>
      </c>
      <c r="L13" s="1294" t="s">
        <v>1079</v>
      </c>
      <c r="M13" s="1295"/>
      <c r="N13" s="1303">
        <v>504843</v>
      </c>
      <c r="O13" s="1299" t="str">
        <f>IF(N12=N13+N14,"GOOD"," FALSE. Sumatoria de las suscripciones residencial y no residencial no es igual al total introducido en prepago más pospago. Revise sus datos.")</f>
        <v>GOOD</v>
      </c>
      <c r="P13" s="1148"/>
      <c r="Q13" s="1207"/>
    </row>
    <row r="14" spans="1:20" ht="27" thickBot="1" x14ac:dyDescent="0.3">
      <c r="A14" s="966"/>
      <c r="B14" s="231" t="s">
        <v>362</v>
      </c>
      <c r="C14" s="232">
        <v>0.2</v>
      </c>
      <c r="D14" s="262" t="s">
        <v>527</v>
      </c>
      <c r="E14" s="1368">
        <v>826242.92852930387</v>
      </c>
      <c r="F14" s="2"/>
      <c r="G14" s="2"/>
      <c r="H14" s="1325">
        <v>640507.92852930387</v>
      </c>
      <c r="I14" s="1398"/>
      <c r="J14" s="1399"/>
      <c r="K14" s="1325">
        <v>181270</v>
      </c>
      <c r="L14" s="1301"/>
      <c r="M14" s="1302"/>
      <c r="N14" s="1325">
        <v>4465</v>
      </c>
      <c r="O14" s="1306"/>
      <c r="P14" s="1160"/>
      <c r="Q14" s="1207"/>
    </row>
    <row r="15" spans="1:20" ht="27" thickBot="1" x14ac:dyDescent="0.3">
      <c r="A15" s="967"/>
      <c r="B15" s="233" t="s">
        <v>362</v>
      </c>
      <c r="C15" s="234" t="s">
        <v>663</v>
      </c>
      <c r="D15" s="1350" t="s">
        <v>664</v>
      </c>
      <c r="E15" s="1370">
        <v>206159.97999999998</v>
      </c>
      <c r="F15" s="2"/>
      <c r="G15" s="2"/>
      <c r="H15" s="1326">
        <v>189518.97999999998</v>
      </c>
      <c r="I15" s="1327"/>
      <c r="J15" s="1328"/>
      <c r="K15" s="1326">
        <v>16641</v>
      </c>
      <c r="L15" s="1329"/>
      <c r="M15" s="1330"/>
      <c r="N15" s="1326"/>
      <c r="O15" s="1331"/>
      <c r="P15" s="1331"/>
      <c r="Q15" s="1207"/>
    </row>
    <row r="16" spans="1:20" ht="52.5" thickBot="1" x14ac:dyDescent="0.3">
      <c r="A16" s="962" t="s">
        <v>665</v>
      </c>
      <c r="B16" s="235" t="s">
        <v>79</v>
      </c>
      <c r="C16" s="236" t="s">
        <v>666</v>
      </c>
      <c r="D16" s="537" t="s">
        <v>667</v>
      </c>
      <c r="E16" s="1371">
        <v>8464728</v>
      </c>
      <c r="F16" s="2"/>
      <c r="G16" s="2"/>
      <c r="H16" s="1332">
        <f>SUM(H17:H20)</f>
        <v>4993473</v>
      </c>
      <c r="I16" s="1207"/>
      <c r="J16" s="1207"/>
      <c r="K16" s="1332">
        <v>2954990</v>
      </c>
      <c r="L16" s="1329"/>
      <c r="M16" s="1329"/>
      <c r="N16" s="1333">
        <f>SUM(N17:N20)</f>
        <v>516265</v>
      </c>
      <c r="O16" s="1331"/>
      <c r="P16" s="1331"/>
      <c r="Q16" s="1207"/>
    </row>
    <row r="17" spans="1:17" ht="26.25" thickBot="1" x14ac:dyDescent="0.3">
      <c r="A17" s="963"/>
      <c r="B17" s="237" t="s">
        <v>79</v>
      </c>
      <c r="C17" s="238" t="s">
        <v>668</v>
      </c>
      <c r="D17" s="1351" t="s">
        <v>669</v>
      </c>
      <c r="E17" s="1370">
        <v>640878.40713179647</v>
      </c>
      <c r="F17" s="2"/>
      <c r="G17" s="2"/>
      <c r="H17" s="1334">
        <v>594112.40713179647</v>
      </c>
      <c r="I17" s="1207"/>
      <c r="J17" s="1207"/>
      <c r="K17" s="1334">
        <v>39809</v>
      </c>
      <c r="L17" s="1329"/>
      <c r="M17" s="1329"/>
      <c r="N17" s="1334">
        <v>6957</v>
      </c>
      <c r="O17" s="1331"/>
      <c r="P17" s="1331"/>
      <c r="Q17" s="1207"/>
    </row>
    <row r="18" spans="1:17" ht="26.25" thickBot="1" x14ac:dyDescent="0.3">
      <c r="A18" s="963"/>
      <c r="B18" s="237" t="s">
        <v>79</v>
      </c>
      <c r="C18" s="238" t="s">
        <v>670</v>
      </c>
      <c r="D18" s="1351" t="s">
        <v>671</v>
      </c>
      <c r="E18" s="1370">
        <v>936174.82343464368</v>
      </c>
      <c r="F18" s="2"/>
      <c r="G18" s="2"/>
      <c r="H18" s="1334">
        <v>888832.82343464368</v>
      </c>
      <c r="I18" s="1327"/>
      <c r="J18" s="1327"/>
      <c r="K18" s="1334">
        <v>35677</v>
      </c>
      <c r="L18" s="1329"/>
      <c r="M18" s="1329"/>
      <c r="N18" s="1334">
        <v>11665</v>
      </c>
      <c r="O18" s="1331"/>
      <c r="P18" s="1331"/>
      <c r="Q18" s="1207"/>
    </row>
    <row r="19" spans="1:17" ht="26.25" thickBot="1" x14ac:dyDescent="0.3">
      <c r="A19" s="963"/>
      <c r="B19" s="237" t="s">
        <v>79</v>
      </c>
      <c r="C19" s="238" t="s">
        <v>672</v>
      </c>
      <c r="D19" s="1351" t="s">
        <v>673</v>
      </c>
      <c r="E19" s="1370">
        <v>6866809.6526562441</v>
      </c>
      <c r="F19" s="2"/>
      <c r="G19" s="2"/>
      <c r="H19" s="1334">
        <v>3501602.6526562441</v>
      </c>
      <c r="I19" s="1327"/>
      <c r="J19" s="1327"/>
      <c r="K19" s="1334">
        <v>2867564</v>
      </c>
      <c r="L19" s="1329"/>
      <c r="M19" s="1329"/>
      <c r="N19" s="1334">
        <v>497643</v>
      </c>
      <c r="O19" s="1331"/>
      <c r="P19" s="1331"/>
      <c r="Q19" s="1207"/>
    </row>
    <row r="20" spans="1:17" ht="26.25" thickBot="1" x14ac:dyDescent="0.3">
      <c r="A20" s="963"/>
      <c r="B20" s="239" t="s">
        <v>79</v>
      </c>
      <c r="C20" s="240" t="s">
        <v>674</v>
      </c>
      <c r="D20" s="262" t="s">
        <v>675</v>
      </c>
      <c r="E20" s="1370">
        <v>20865.116777315798</v>
      </c>
      <c r="F20" s="2"/>
      <c r="G20" s="2"/>
      <c r="H20" s="1335">
        <v>8925.1167773157977</v>
      </c>
      <c r="I20" s="1327"/>
      <c r="J20" s="1327"/>
      <c r="K20" s="1335">
        <v>11940</v>
      </c>
      <c r="L20" s="1329"/>
      <c r="M20" s="1329"/>
      <c r="N20" s="1335"/>
      <c r="O20" s="1331"/>
      <c r="P20" s="1331"/>
      <c r="Q20" s="1207"/>
    </row>
    <row r="21" spans="1:17" ht="51.75" x14ac:dyDescent="0.25">
      <c r="A21" s="963"/>
      <c r="B21" s="241" t="s">
        <v>79</v>
      </c>
      <c r="C21" s="84" t="s">
        <v>666</v>
      </c>
      <c r="D21" s="537" t="s">
        <v>676</v>
      </c>
      <c r="E21" s="1365">
        <v>8369138</v>
      </c>
      <c r="F21" s="2"/>
      <c r="G21" s="2"/>
      <c r="H21" s="1332">
        <f>SUM(H22:H25)</f>
        <v>4897355</v>
      </c>
      <c r="I21" s="1327"/>
      <c r="J21" s="1327"/>
      <c r="K21" s="1332">
        <v>2951008</v>
      </c>
      <c r="L21" s="1329"/>
      <c r="M21" s="1329"/>
      <c r="N21" s="1333">
        <f>SUM(N22:N25)</f>
        <v>520775</v>
      </c>
      <c r="O21" s="1331"/>
      <c r="P21" s="1331"/>
      <c r="Q21" s="1207"/>
    </row>
    <row r="22" spans="1:17" ht="26.25" x14ac:dyDescent="0.25">
      <c r="A22" s="963"/>
      <c r="B22" s="242" t="s">
        <v>79</v>
      </c>
      <c r="C22" s="238" t="s">
        <v>668</v>
      </c>
      <c r="D22" s="1351" t="s">
        <v>669</v>
      </c>
      <c r="E22" s="1366">
        <v>639129.9914136997</v>
      </c>
      <c r="F22" s="2"/>
      <c r="G22" s="2"/>
      <c r="H22" s="1334">
        <v>590634.9914136997</v>
      </c>
      <c r="I22" s="1327"/>
      <c r="J22" s="1327"/>
      <c r="K22" s="1334">
        <v>41391</v>
      </c>
      <c r="L22" s="1329"/>
      <c r="M22" s="1329"/>
      <c r="N22" s="1334">
        <v>7104</v>
      </c>
      <c r="O22" s="1331"/>
      <c r="P22" s="1331"/>
      <c r="Q22" s="1207"/>
    </row>
    <row r="23" spans="1:17" ht="26.25" x14ac:dyDescent="0.25">
      <c r="A23" s="963"/>
      <c r="B23" s="242" t="s">
        <v>79</v>
      </c>
      <c r="C23" s="238" t="s">
        <v>670</v>
      </c>
      <c r="D23" s="1351" t="s">
        <v>671</v>
      </c>
      <c r="E23" s="1367">
        <v>941332.03080126643</v>
      </c>
      <c r="F23" s="2"/>
      <c r="G23" s="2"/>
      <c r="H23" s="1334">
        <v>890695.03080126643</v>
      </c>
      <c r="I23" s="1327"/>
      <c r="J23" s="1327"/>
      <c r="K23" s="1334">
        <v>38896</v>
      </c>
      <c r="L23" s="1329"/>
      <c r="M23" s="1329"/>
      <c r="N23" s="1334">
        <v>11741</v>
      </c>
      <c r="O23" s="1331"/>
      <c r="P23" s="1331"/>
      <c r="Q23" s="1207"/>
    </row>
    <row r="24" spans="1:17" ht="26.25" x14ac:dyDescent="0.25">
      <c r="A24" s="963"/>
      <c r="B24" s="242" t="s">
        <v>79</v>
      </c>
      <c r="C24" s="238" t="s">
        <v>672</v>
      </c>
      <c r="D24" s="1351" t="s">
        <v>673</v>
      </c>
      <c r="E24" s="1366">
        <v>6782681.4497537129</v>
      </c>
      <c r="F24" s="2"/>
      <c r="G24" s="2"/>
      <c r="H24" s="1334">
        <v>3410030.4497537133</v>
      </c>
      <c r="I24" s="1327"/>
      <c r="J24" s="1327"/>
      <c r="K24" s="1334">
        <v>2870721</v>
      </c>
      <c r="L24" s="1329"/>
      <c r="M24" s="1329"/>
      <c r="N24" s="1334">
        <v>501930</v>
      </c>
      <c r="O24" s="1331"/>
      <c r="P24" s="1331"/>
      <c r="Q24" s="1207"/>
    </row>
    <row r="25" spans="1:17" ht="27" thickBot="1" x14ac:dyDescent="0.3">
      <c r="A25" s="963"/>
      <c r="B25" s="243" t="s">
        <v>79</v>
      </c>
      <c r="C25" s="240" t="s">
        <v>674</v>
      </c>
      <c r="D25" s="262" t="s">
        <v>675</v>
      </c>
      <c r="E25" s="1368">
        <v>5994.5280313201256</v>
      </c>
      <c r="F25" s="2"/>
      <c r="G25" s="2"/>
      <c r="H25" s="1335">
        <v>5994.5280313201256</v>
      </c>
      <c r="I25" s="1327"/>
      <c r="J25" s="1327"/>
      <c r="K25" s="1335">
        <v>0</v>
      </c>
      <c r="L25" s="1329"/>
      <c r="M25" s="1329"/>
      <c r="N25" s="1335"/>
      <c r="O25" s="1331"/>
      <c r="P25" s="1331"/>
      <c r="Q25" s="1207"/>
    </row>
    <row r="26" spans="1:17" ht="51.75" x14ac:dyDescent="0.25">
      <c r="A26" s="963"/>
      <c r="B26" s="241" t="s">
        <v>79</v>
      </c>
      <c r="C26" s="84" t="s">
        <v>666</v>
      </c>
      <c r="D26" s="1352" t="s">
        <v>677</v>
      </c>
      <c r="E26" s="1365">
        <v>8380913</v>
      </c>
      <c r="F26" s="2"/>
      <c r="G26" s="2"/>
      <c r="H26" s="1332">
        <f>SUM(H27:H30)</f>
        <v>4918811</v>
      </c>
      <c r="I26" s="1327"/>
      <c r="J26" s="1327"/>
      <c r="K26" s="1332">
        <v>2941752</v>
      </c>
      <c r="L26" s="1329"/>
      <c r="M26" s="1329"/>
      <c r="N26" s="1333">
        <f>SUM(N27:N30)</f>
        <v>520350</v>
      </c>
      <c r="O26" s="1331"/>
      <c r="P26" s="1331"/>
      <c r="Q26" s="1207"/>
    </row>
    <row r="27" spans="1:17" ht="26.25" x14ac:dyDescent="0.25">
      <c r="A27" s="963"/>
      <c r="B27" s="244" t="s">
        <v>79</v>
      </c>
      <c r="C27" s="245" t="s">
        <v>668</v>
      </c>
      <c r="D27" s="1351" t="s">
        <v>669</v>
      </c>
      <c r="E27" s="1366">
        <v>571490.65369378461</v>
      </c>
      <c r="F27" s="2"/>
      <c r="G27" s="2"/>
      <c r="H27" s="1334">
        <v>528889.65369378461</v>
      </c>
      <c r="I27" s="1327"/>
      <c r="J27" s="1327"/>
      <c r="K27" s="1334">
        <v>35409</v>
      </c>
      <c r="L27" s="1329"/>
      <c r="M27" s="1329"/>
      <c r="N27" s="1334">
        <v>7192</v>
      </c>
      <c r="O27" s="1331"/>
      <c r="P27" s="1331"/>
      <c r="Q27" s="1207"/>
    </row>
    <row r="28" spans="1:17" ht="26.25" x14ac:dyDescent="0.25">
      <c r="A28" s="963"/>
      <c r="B28" s="242" t="s">
        <v>79</v>
      </c>
      <c r="C28" s="238" t="s">
        <v>670</v>
      </c>
      <c r="D28" s="1351" t="s">
        <v>671</v>
      </c>
      <c r="E28" s="1366">
        <v>928404.2412140118</v>
      </c>
      <c r="F28" s="2"/>
      <c r="G28" s="2"/>
      <c r="H28" s="1334">
        <v>882517.2412140118</v>
      </c>
      <c r="I28" s="1327"/>
      <c r="J28" s="1327"/>
      <c r="K28" s="1334">
        <v>34082</v>
      </c>
      <c r="L28" s="1329"/>
      <c r="M28" s="1329"/>
      <c r="N28" s="1334">
        <v>11805</v>
      </c>
      <c r="O28" s="1331"/>
      <c r="P28" s="1331"/>
      <c r="Q28" s="1207"/>
    </row>
    <row r="29" spans="1:17" ht="27" thickBot="1" x14ac:dyDescent="0.3">
      <c r="A29" s="963"/>
      <c r="B29" s="242" t="s">
        <v>79</v>
      </c>
      <c r="C29" s="238" t="s">
        <v>672</v>
      </c>
      <c r="D29" s="1351" t="s">
        <v>673</v>
      </c>
      <c r="E29" s="1368">
        <v>6881018.1050922032</v>
      </c>
      <c r="F29" s="2"/>
      <c r="G29" s="2"/>
      <c r="H29" s="1334">
        <v>3507404.1050922037</v>
      </c>
      <c r="I29" s="1327"/>
      <c r="J29" s="1327"/>
      <c r="K29" s="1334">
        <v>2872261</v>
      </c>
      <c r="L29" s="1329"/>
      <c r="M29" s="1329"/>
      <c r="N29" s="1334">
        <v>501353</v>
      </c>
      <c r="O29" s="1331"/>
      <c r="P29" s="1331"/>
      <c r="Q29" s="1207"/>
    </row>
    <row r="30" spans="1:17" ht="27" thickBot="1" x14ac:dyDescent="0.3">
      <c r="A30" s="964"/>
      <c r="B30" s="242" t="s">
        <v>79</v>
      </c>
      <c r="C30" s="246" t="s">
        <v>674</v>
      </c>
      <c r="D30" s="260" t="s">
        <v>675</v>
      </c>
      <c r="E30" s="1370">
        <v>0</v>
      </c>
      <c r="F30" s="2"/>
      <c r="G30" s="2"/>
      <c r="H30" s="1335">
        <v>0</v>
      </c>
      <c r="I30" s="1327"/>
      <c r="J30" s="1327"/>
      <c r="K30" s="1336">
        <v>0</v>
      </c>
      <c r="L30" s="1329"/>
      <c r="M30" s="1329"/>
      <c r="N30" s="1337"/>
      <c r="O30" s="1331"/>
      <c r="P30" s="1331"/>
      <c r="Q30" s="1207"/>
    </row>
    <row r="31" spans="1:17" ht="23.25" customHeight="1" thickBot="1" x14ac:dyDescent="0.3">
      <c r="A31" s="957" t="s">
        <v>487</v>
      </c>
      <c r="B31" s="247" t="s">
        <v>160</v>
      </c>
      <c r="C31" s="248" t="s">
        <v>678</v>
      </c>
      <c r="D31" s="1353" t="s">
        <v>679</v>
      </c>
      <c r="E31" s="1365">
        <v>253454203.60065043</v>
      </c>
      <c r="F31" s="1392">
        <v>175883544.83848506</v>
      </c>
      <c r="G31" s="1393">
        <v>77570658.762165368</v>
      </c>
      <c r="H31" s="1347" t="s">
        <v>1171</v>
      </c>
      <c r="I31" s="1394" t="s">
        <v>1166</v>
      </c>
      <c r="J31" s="1395" t="s">
        <v>1166</v>
      </c>
      <c r="K31" s="1347" t="s">
        <v>1171</v>
      </c>
      <c r="L31" s="1394" t="s">
        <v>1166</v>
      </c>
      <c r="M31" s="1395" t="s">
        <v>1166</v>
      </c>
      <c r="N31" s="1347" t="s">
        <v>1171</v>
      </c>
      <c r="O31" s="1394" t="s">
        <v>1166</v>
      </c>
      <c r="P31" s="1395" t="s">
        <v>1166</v>
      </c>
      <c r="Q31" s="1207"/>
    </row>
    <row r="32" spans="1:17" ht="15" customHeight="1" x14ac:dyDescent="0.25">
      <c r="A32" s="958"/>
      <c r="B32" s="249" t="s">
        <v>160</v>
      </c>
      <c r="C32" s="250">
        <v>0.1</v>
      </c>
      <c r="D32" s="261" t="s">
        <v>521</v>
      </c>
      <c r="E32" s="1366">
        <v>241259993.63429016</v>
      </c>
      <c r="F32" s="2"/>
      <c r="G32" s="2"/>
      <c r="H32" s="1341" t="s">
        <v>1171</v>
      </c>
      <c r="I32" s="1338"/>
      <c r="J32" s="1339"/>
      <c r="K32" s="1341" t="s">
        <v>1171</v>
      </c>
      <c r="L32" s="1338"/>
      <c r="M32" s="1339"/>
      <c r="N32" s="1341" t="s">
        <v>1171</v>
      </c>
      <c r="O32" s="1338"/>
      <c r="P32" s="1339"/>
      <c r="Q32" s="1207"/>
    </row>
    <row r="33" spans="1:17" ht="19.5" customHeight="1" x14ac:dyDescent="0.25">
      <c r="A33" s="958"/>
      <c r="B33" s="249" t="s">
        <v>160</v>
      </c>
      <c r="C33" s="250">
        <v>0.2</v>
      </c>
      <c r="D33" s="1351" t="s">
        <v>527</v>
      </c>
      <c r="E33" s="1366">
        <v>12194209.966360118</v>
      </c>
      <c r="F33" s="2"/>
      <c r="G33" s="2"/>
      <c r="H33" s="1341" t="s">
        <v>1171</v>
      </c>
      <c r="I33" s="1338"/>
      <c r="J33" s="1339"/>
      <c r="K33" s="1341" t="s">
        <v>1171</v>
      </c>
      <c r="L33" s="1338"/>
      <c r="M33" s="1339"/>
      <c r="N33" s="1341" t="s">
        <v>1171</v>
      </c>
      <c r="O33" s="1338"/>
      <c r="P33" s="1339"/>
      <c r="Q33" s="1207"/>
    </row>
    <row r="34" spans="1:17" ht="16.5" customHeight="1" x14ac:dyDescent="0.25">
      <c r="A34" s="958"/>
      <c r="B34" s="263" t="s">
        <v>160</v>
      </c>
      <c r="C34" s="264" t="s">
        <v>680</v>
      </c>
      <c r="D34" s="1354" t="s">
        <v>681</v>
      </c>
      <c r="E34" s="1372">
        <v>253454203.60065025</v>
      </c>
      <c r="F34" s="2"/>
      <c r="G34" s="2"/>
      <c r="H34" s="1342" t="s">
        <v>1171</v>
      </c>
      <c r="I34" s="994" t="str">
        <f>IF(H31=H34,"GOOD"," FALSE. Sumatoria de tráfico por tecnología no es igual al total introducido en tráfico prepago más pospago. Revise sus datos.")</f>
        <v>GOOD</v>
      </c>
      <c r="J34" s="993"/>
      <c r="K34" s="1342" t="s">
        <v>1171</v>
      </c>
      <c r="L34" s="994" t="str">
        <f>IF(K31=K34,"GOOD"," FALSE. Sumatoria de tráfico por tecnología no es igual al total introducido en tráfico prepago más pospago. Revise sus datos.")</f>
        <v>GOOD</v>
      </c>
      <c r="M34" s="993"/>
      <c r="N34" s="1342" t="s">
        <v>1171</v>
      </c>
      <c r="O34" s="994"/>
      <c r="P34" s="993"/>
      <c r="Q34" s="1207"/>
    </row>
    <row r="35" spans="1:17" ht="17.25" customHeight="1" x14ac:dyDescent="0.25">
      <c r="A35" s="958"/>
      <c r="B35" s="263" t="s">
        <v>160</v>
      </c>
      <c r="C35" s="265" t="s">
        <v>682</v>
      </c>
      <c r="D35" s="1355" t="s">
        <v>683</v>
      </c>
      <c r="E35" s="1367">
        <v>201697.84709305927</v>
      </c>
      <c r="F35" s="2"/>
      <c r="G35" s="2"/>
      <c r="H35" s="1343" t="s">
        <v>1171</v>
      </c>
      <c r="I35" s="994"/>
      <c r="J35" s="993"/>
      <c r="K35" s="1343" t="s">
        <v>1171</v>
      </c>
      <c r="L35" s="994"/>
      <c r="M35" s="993"/>
      <c r="N35" s="1343" t="s">
        <v>1171</v>
      </c>
      <c r="O35" s="994"/>
      <c r="P35" s="993"/>
      <c r="Q35" s="1207"/>
    </row>
    <row r="36" spans="1:17" ht="19.5" customHeight="1" x14ac:dyDescent="0.25">
      <c r="A36" s="958"/>
      <c r="B36" s="263" t="s">
        <v>160</v>
      </c>
      <c r="C36" s="265" t="s">
        <v>684</v>
      </c>
      <c r="D36" s="1356" t="s">
        <v>685</v>
      </c>
      <c r="E36" s="1366">
        <v>15389881.985298105</v>
      </c>
      <c r="F36" s="2"/>
      <c r="G36" s="2"/>
      <c r="H36" s="1343" t="s">
        <v>1171</v>
      </c>
      <c r="I36" s="994"/>
      <c r="J36" s="993"/>
      <c r="K36" s="1343" t="s">
        <v>1171</v>
      </c>
      <c r="L36" s="994"/>
      <c r="M36" s="993"/>
      <c r="N36" s="1343" t="s">
        <v>1171</v>
      </c>
      <c r="O36" s="994"/>
      <c r="P36" s="993"/>
      <c r="Q36" s="1207"/>
    </row>
    <row r="37" spans="1:17" ht="21" customHeight="1" x14ac:dyDescent="0.25">
      <c r="A37" s="958"/>
      <c r="B37" s="263" t="s">
        <v>160</v>
      </c>
      <c r="C37" s="265" t="s">
        <v>686</v>
      </c>
      <c r="D37" s="1356" t="s">
        <v>687</v>
      </c>
      <c r="E37" s="1366">
        <v>237590609.59165871</v>
      </c>
      <c r="F37" s="2"/>
      <c r="G37" s="2"/>
      <c r="H37" s="1343" t="s">
        <v>1171</v>
      </c>
      <c r="I37" s="994"/>
      <c r="J37" s="993"/>
      <c r="K37" s="1343" t="s">
        <v>1171</v>
      </c>
      <c r="L37" s="994"/>
      <c r="M37" s="993"/>
      <c r="N37" s="1343" t="s">
        <v>1171</v>
      </c>
      <c r="O37" s="994"/>
      <c r="P37" s="993"/>
      <c r="Q37" s="1207"/>
    </row>
    <row r="38" spans="1:17" ht="21" customHeight="1" thickBot="1" x14ac:dyDescent="0.3">
      <c r="A38" s="958"/>
      <c r="B38" s="266" t="s">
        <v>160</v>
      </c>
      <c r="C38" s="267" t="s">
        <v>688</v>
      </c>
      <c r="D38" s="1357" t="s">
        <v>689</v>
      </c>
      <c r="E38" s="1368">
        <v>272014.17660038406</v>
      </c>
      <c r="F38" s="2"/>
      <c r="G38" s="2"/>
      <c r="H38" s="1344" t="s">
        <v>1171</v>
      </c>
      <c r="I38" s="994"/>
      <c r="J38" s="993"/>
      <c r="K38" s="1344" t="s">
        <v>1171</v>
      </c>
      <c r="L38" s="994"/>
      <c r="M38" s="993"/>
      <c r="N38" s="1344" t="s">
        <v>1171</v>
      </c>
      <c r="O38" s="994"/>
      <c r="P38" s="993"/>
      <c r="Q38" s="1207"/>
    </row>
    <row r="39" spans="1:17" ht="25.5" customHeight="1" thickBot="1" x14ac:dyDescent="0.3">
      <c r="A39" s="958"/>
      <c r="B39" s="251" t="s">
        <v>160</v>
      </c>
      <c r="C39" s="252" t="s">
        <v>690</v>
      </c>
      <c r="D39" s="1358" t="s">
        <v>691</v>
      </c>
      <c r="E39" s="1370">
        <v>831073.27999897581</v>
      </c>
      <c r="F39" s="2"/>
      <c r="G39" s="2"/>
      <c r="H39" s="1275" t="s">
        <v>1171</v>
      </c>
      <c r="I39" s="1331"/>
      <c r="J39" s="1331"/>
      <c r="K39" s="1275" t="s">
        <v>1171</v>
      </c>
      <c r="L39" s="1331"/>
      <c r="M39" s="1331"/>
      <c r="N39" s="1275" t="s">
        <v>1171</v>
      </c>
      <c r="O39" s="1331"/>
      <c r="P39" s="1331"/>
      <c r="Q39" s="1207"/>
    </row>
    <row r="40" spans="1:17" ht="26.25" customHeight="1" thickBot="1" x14ac:dyDescent="0.3">
      <c r="A40" s="958"/>
      <c r="B40" s="233" t="s">
        <v>160</v>
      </c>
      <c r="C40" s="253" t="s">
        <v>692</v>
      </c>
      <c r="D40" s="1359" t="s">
        <v>693</v>
      </c>
      <c r="E40" s="1370">
        <v>1135782.5404710714</v>
      </c>
      <c r="F40" s="2"/>
      <c r="G40" s="2"/>
      <c r="H40" s="1345" t="s">
        <v>1171</v>
      </c>
      <c r="I40" s="1331"/>
      <c r="J40" s="1331"/>
      <c r="K40" s="1345" t="s">
        <v>1171</v>
      </c>
      <c r="L40" s="1331"/>
      <c r="M40" s="1331"/>
      <c r="N40" s="1345" t="s">
        <v>1171</v>
      </c>
      <c r="O40" s="1331"/>
      <c r="P40" s="1331"/>
      <c r="Q40" s="1207"/>
    </row>
    <row r="41" spans="1:17" ht="27" thickBot="1" x14ac:dyDescent="0.3">
      <c r="A41" s="965" t="s">
        <v>635</v>
      </c>
      <c r="B41" s="212" t="s">
        <v>172</v>
      </c>
      <c r="C41" s="254" t="s">
        <v>694</v>
      </c>
      <c r="D41" s="1360" t="s">
        <v>695</v>
      </c>
      <c r="E41" s="1365">
        <v>5936105396.6723852</v>
      </c>
      <c r="F41" s="1392">
        <v>3773938038.636457</v>
      </c>
      <c r="G41" s="1393">
        <v>2162167358.0359278</v>
      </c>
      <c r="H41" s="1277" t="s">
        <v>1171</v>
      </c>
      <c r="I41" s="1394" t="s">
        <v>1166</v>
      </c>
      <c r="J41" s="1395" t="s">
        <v>1166</v>
      </c>
      <c r="K41" s="1277" t="s">
        <v>1171</v>
      </c>
      <c r="L41" s="1394" t="s">
        <v>1166</v>
      </c>
      <c r="M41" s="1395" t="s">
        <v>1166</v>
      </c>
      <c r="N41" s="1277" t="s">
        <v>1171</v>
      </c>
      <c r="O41" s="1394" t="s">
        <v>1166</v>
      </c>
      <c r="P41" s="1395" t="s">
        <v>1166</v>
      </c>
      <c r="Q41" s="1207"/>
    </row>
    <row r="42" spans="1:17" ht="21.75" customHeight="1" x14ac:dyDescent="0.25">
      <c r="A42" s="966"/>
      <c r="B42" s="255" t="s">
        <v>172</v>
      </c>
      <c r="C42" s="213">
        <v>0.1</v>
      </c>
      <c r="D42" s="261" t="s">
        <v>521</v>
      </c>
      <c r="E42" s="1366">
        <v>5803407622.1342115</v>
      </c>
      <c r="F42" s="2"/>
      <c r="G42" s="2"/>
      <c r="H42" s="1279" t="s">
        <v>1171</v>
      </c>
      <c r="I42" s="1331"/>
      <c r="J42" s="1331"/>
      <c r="K42" s="1279" t="s">
        <v>1171</v>
      </c>
      <c r="L42" s="1331"/>
      <c r="M42" s="1331"/>
      <c r="N42" s="1279" t="s">
        <v>1171</v>
      </c>
      <c r="O42" s="1331"/>
      <c r="P42" s="1331"/>
      <c r="Q42" s="1207"/>
    </row>
    <row r="43" spans="1:17" ht="23.25" customHeight="1" thickBot="1" x14ac:dyDescent="0.3">
      <c r="A43" s="967"/>
      <c r="B43" s="144" t="s">
        <v>172</v>
      </c>
      <c r="C43" s="256">
        <v>0.2</v>
      </c>
      <c r="D43" s="262" t="s">
        <v>527</v>
      </c>
      <c r="E43" s="1368">
        <v>132697774.538174</v>
      </c>
      <c r="F43" s="2"/>
      <c r="G43" s="2"/>
      <c r="H43" s="1346" t="s">
        <v>1171</v>
      </c>
      <c r="I43" s="1331"/>
      <c r="J43" s="1331"/>
      <c r="K43" s="1346" t="s">
        <v>1171</v>
      </c>
      <c r="L43" s="1331"/>
      <c r="M43" s="1331"/>
      <c r="N43" s="1346" t="s">
        <v>1171</v>
      </c>
      <c r="O43" s="1331"/>
      <c r="P43" s="1331"/>
      <c r="Q43" s="1207"/>
    </row>
    <row r="44" spans="1:17" ht="26.25" x14ac:dyDescent="0.25">
      <c r="A44" s="959" t="s">
        <v>478</v>
      </c>
      <c r="B44" s="257" t="s">
        <v>172</v>
      </c>
      <c r="C44" s="257" t="s">
        <v>696</v>
      </c>
      <c r="D44" s="1361" t="s">
        <v>697</v>
      </c>
      <c r="E44" s="1373"/>
      <c r="F44" s="2"/>
      <c r="G44" s="2"/>
      <c r="H44" s="1241">
        <v>495</v>
      </c>
      <c r="I44" s="1331"/>
      <c r="J44" s="1331"/>
      <c r="K44" s="1241">
        <v>499</v>
      </c>
      <c r="L44" s="1329"/>
      <c r="M44" s="1329"/>
      <c r="N44" s="1241">
        <v>699</v>
      </c>
      <c r="O44" s="1331"/>
      <c r="P44" s="1331"/>
      <c r="Q44" s="1207"/>
    </row>
    <row r="45" spans="1:17" ht="19.5" customHeight="1" x14ac:dyDescent="0.25">
      <c r="A45" s="960"/>
      <c r="B45" s="176" t="s">
        <v>172</v>
      </c>
      <c r="C45" s="176"/>
      <c r="D45" s="1362" t="s">
        <v>698</v>
      </c>
      <c r="E45" s="1374"/>
      <c r="F45" s="2"/>
      <c r="G45" s="2"/>
      <c r="H45" s="1248">
        <v>995</v>
      </c>
      <c r="I45" s="1331"/>
      <c r="J45" s="1331"/>
      <c r="K45" s="1248">
        <v>999</v>
      </c>
      <c r="L45" s="1329"/>
      <c r="M45" s="1329"/>
      <c r="N45" s="1248">
        <v>1100</v>
      </c>
      <c r="O45" s="1331"/>
      <c r="P45" s="1331"/>
      <c r="Q45" s="1207"/>
    </row>
    <row r="46" spans="1:17" ht="21" customHeight="1" thickBot="1" x14ac:dyDescent="0.3">
      <c r="A46" s="961"/>
      <c r="B46" s="258" t="s">
        <v>172</v>
      </c>
      <c r="C46" s="258"/>
      <c r="D46" s="1363" t="s">
        <v>699</v>
      </c>
      <c r="E46" s="1375"/>
      <c r="F46" s="2"/>
      <c r="G46" s="2"/>
      <c r="H46" s="1340">
        <v>1495</v>
      </c>
      <c r="I46" s="1331"/>
      <c r="J46" s="1331"/>
      <c r="K46" s="1340">
        <v>2090</v>
      </c>
      <c r="L46" s="1329"/>
      <c r="M46" s="1329"/>
      <c r="N46" s="1340"/>
      <c r="O46" s="1331"/>
      <c r="P46" s="1331"/>
      <c r="Q46" s="1207"/>
    </row>
    <row r="47" spans="1:17" s="98" customFormat="1" x14ac:dyDescent="0.25">
      <c r="A47" s="2" t="s">
        <v>376</v>
      </c>
      <c r="B47" s="2"/>
      <c r="C47" s="2"/>
      <c r="D47" s="296"/>
      <c r="E47" s="296"/>
      <c r="F47" s="296"/>
      <c r="G47" s="296"/>
      <c r="H47" s="296"/>
    </row>
    <row r="48" spans="1:17" s="98" customFormat="1" ht="15" customHeight="1" x14ac:dyDescent="0.25">
      <c r="A48" s="900" t="s">
        <v>700</v>
      </c>
      <c r="B48" s="900"/>
      <c r="C48" s="900"/>
      <c r="D48" s="900"/>
      <c r="E48" s="900"/>
      <c r="F48" s="900"/>
      <c r="G48" s="900"/>
      <c r="H48" s="900"/>
    </row>
    <row r="49" spans="1:8" s="98" customFormat="1" x14ac:dyDescent="0.25">
      <c r="A49" s="900"/>
      <c r="B49" s="900"/>
      <c r="C49" s="900"/>
      <c r="D49" s="900"/>
      <c r="E49" s="900"/>
      <c r="F49" s="900"/>
      <c r="G49" s="900"/>
      <c r="H49" s="900"/>
    </row>
    <row r="50" spans="1:8" s="98" customFormat="1" x14ac:dyDescent="0.25">
      <c r="A50" s="900"/>
      <c r="B50" s="900"/>
      <c r="C50" s="900"/>
      <c r="D50" s="900"/>
      <c r="E50" s="900"/>
      <c r="F50" s="900"/>
      <c r="G50" s="900"/>
      <c r="H50" s="900"/>
    </row>
    <row r="51" spans="1:8" s="98" customFormat="1" x14ac:dyDescent="0.25">
      <c r="A51" s="900"/>
      <c r="B51" s="900"/>
      <c r="C51" s="900"/>
      <c r="D51" s="900"/>
      <c r="E51" s="900"/>
      <c r="F51" s="900"/>
      <c r="G51" s="900"/>
      <c r="H51" s="900"/>
    </row>
    <row r="52" spans="1:8" s="98" customFormat="1" x14ac:dyDescent="0.25">
      <c r="A52" s="377" t="s">
        <v>701</v>
      </c>
      <c r="B52" s="313"/>
      <c r="C52" s="313"/>
      <c r="D52" s="313"/>
      <c r="E52" s="313"/>
      <c r="F52" s="313"/>
      <c r="G52" s="313"/>
      <c r="H52" s="313"/>
    </row>
    <row r="53" spans="1:8" s="98" customFormat="1" x14ac:dyDescent="0.25">
      <c r="A53" s="98" t="s">
        <v>654</v>
      </c>
    </row>
    <row r="54" spans="1:8" s="98" customFormat="1" x14ac:dyDescent="0.25">
      <c r="A54" s="99" t="s">
        <v>1076</v>
      </c>
      <c r="B54" s="99"/>
    </row>
    <row r="55" spans="1:8" s="98" customFormat="1" x14ac:dyDescent="0.25">
      <c r="A55" s="417">
        <f>+H16-H5</f>
        <v>0</v>
      </c>
      <c r="B55" s="99" t="s">
        <v>1077</v>
      </c>
    </row>
    <row r="56" spans="1:8" s="98" customFormat="1" x14ac:dyDescent="0.25"/>
    <row r="57" spans="1:8" s="98" customFormat="1" x14ac:dyDescent="0.25">
      <c r="A57" s="98" t="s">
        <v>1078</v>
      </c>
    </row>
    <row r="58" spans="1:8" s="98" customFormat="1" x14ac:dyDescent="0.25"/>
    <row r="59" spans="1:8" s="98" customFormat="1" x14ac:dyDescent="0.25"/>
    <row r="60" spans="1:8" s="98" customFormat="1" x14ac:dyDescent="0.25"/>
    <row r="61" spans="1:8" s="98" customFormat="1" x14ac:dyDescent="0.25"/>
    <row r="62" spans="1:8" s="98" customFormat="1" x14ac:dyDescent="0.25"/>
    <row r="63" spans="1:8" s="98" customFormat="1" x14ac:dyDescent="0.25"/>
    <row r="64" spans="1:8" s="98" customFormat="1" x14ac:dyDescent="0.25"/>
    <row r="65" s="98" customFormat="1" x14ac:dyDescent="0.25"/>
    <row r="66" s="98" customFormat="1" x14ac:dyDescent="0.25"/>
    <row r="67" s="98" customFormat="1" x14ac:dyDescent="0.25"/>
    <row r="68" s="98" customFormat="1" x14ac:dyDescent="0.25"/>
    <row r="69" s="98" customFormat="1" x14ac:dyDescent="0.25"/>
    <row r="70" s="98" customFormat="1" x14ac:dyDescent="0.25"/>
    <row r="71" s="98" customFormat="1" x14ac:dyDescent="0.25"/>
    <row r="72" s="98" customFormat="1" x14ac:dyDescent="0.25"/>
    <row r="73" s="98" customFormat="1" x14ac:dyDescent="0.25"/>
    <row r="74" s="98" customFormat="1" x14ac:dyDescent="0.25"/>
    <row r="75" s="98" customFormat="1" x14ac:dyDescent="0.25"/>
    <row r="76" s="98" customFormat="1" x14ac:dyDescent="0.25"/>
    <row r="77" s="98" customFormat="1" x14ac:dyDescent="0.25"/>
    <row r="78" s="98" customFormat="1" x14ac:dyDescent="0.25"/>
    <row r="79" s="98" customFormat="1" x14ac:dyDescent="0.25"/>
    <row r="80" s="98" customFormat="1" x14ac:dyDescent="0.25"/>
    <row r="81" s="98" customFormat="1" x14ac:dyDescent="0.25"/>
    <row r="82" s="98" customFormat="1" x14ac:dyDescent="0.25"/>
  </sheetData>
  <mergeCells count="20">
    <mergeCell ref="O6:P9"/>
    <mergeCell ref="O13:P14"/>
    <mergeCell ref="O32:P33"/>
    <mergeCell ref="O34:P38"/>
    <mergeCell ref="A48:H51"/>
    <mergeCell ref="A44:A46"/>
    <mergeCell ref="A16:A30"/>
    <mergeCell ref="A5:A15"/>
    <mergeCell ref="A41:A43"/>
    <mergeCell ref="A1:J1"/>
    <mergeCell ref="I3:J3"/>
    <mergeCell ref="A31:A40"/>
    <mergeCell ref="L6:M9"/>
    <mergeCell ref="L13:M14"/>
    <mergeCell ref="L32:M33"/>
    <mergeCell ref="L34:M38"/>
    <mergeCell ref="I6:J9"/>
    <mergeCell ref="I13:J14"/>
    <mergeCell ref="I34:J38"/>
    <mergeCell ref="I32:J33"/>
  </mergeCells>
  <conditionalFormatting sqref="I13">
    <cfRule type="containsText" dxfId="23" priority="31" operator="containsText" text="GOOD">
      <formula>NOT(ISERROR(SEARCH("GOOD",I13)))</formula>
    </cfRule>
    <cfRule type="containsText" dxfId="22" priority="32" operator="containsText" text="False">
      <formula>NOT(ISERROR(SEARCH("False",I13)))</formula>
    </cfRule>
  </conditionalFormatting>
  <conditionalFormatting sqref="I34">
    <cfRule type="containsText" dxfId="21" priority="29" operator="containsText" text="GOOD">
      <formula>NOT(ISERROR(SEARCH("GOOD",I34)))</formula>
    </cfRule>
    <cfRule type="containsText" dxfId="20" priority="30" operator="containsText" text="False">
      <formula>NOT(ISERROR(SEARCH("False",I34)))</formula>
    </cfRule>
  </conditionalFormatting>
  <conditionalFormatting sqref="I32">
    <cfRule type="containsText" dxfId="19" priority="27" operator="containsText" text="GOOD">
      <formula>NOT(ISERROR(SEARCH("GOOD",I32)))</formula>
    </cfRule>
    <cfRule type="containsText" dxfId="18" priority="28" operator="containsText" text="False">
      <formula>NOT(ISERROR(SEARCH("False",I32)))</formula>
    </cfRule>
  </conditionalFormatting>
  <conditionalFormatting sqref="L6">
    <cfRule type="containsText" dxfId="17" priority="25" operator="containsText" text="GOOD">
      <formula>NOT(ISERROR(SEARCH("GOOD",L6)))</formula>
    </cfRule>
    <cfRule type="containsText" dxfId="16" priority="26" operator="containsText" text="False">
      <formula>NOT(ISERROR(SEARCH("False",L6)))</formula>
    </cfRule>
  </conditionalFormatting>
  <conditionalFormatting sqref="L13">
    <cfRule type="containsText" dxfId="15" priority="23" operator="containsText" text="GOOD">
      <formula>NOT(ISERROR(SEARCH("GOOD",L13)))</formula>
    </cfRule>
    <cfRule type="containsText" dxfId="14" priority="24" operator="containsText" text="False">
      <formula>NOT(ISERROR(SEARCH("False",L13)))</formula>
    </cfRule>
  </conditionalFormatting>
  <conditionalFormatting sqref="O6">
    <cfRule type="containsText" dxfId="13" priority="17" operator="containsText" text="GOOD">
      <formula>NOT(ISERROR(SEARCH("GOOD",O6)))</formula>
    </cfRule>
    <cfRule type="containsText" dxfId="12" priority="18" operator="containsText" text="False">
      <formula>NOT(ISERROR(SEARCH("False",O6)))</formula>
    </cfRule>
  </conditionalFormatting>
  <conditionalFormatting sqref="O13">
    <cfRule type="containsText" dxfId="11" priority="15" operator="containsText" text="GOOD">
      <formula>NOT(ISERROR(SEARCH("GOOD",O13)))</formula>
    </cfRule>
    <cfRule type="containsText" dxfId="10" priority="16" operator="containsText" text="False">
      <formula>NOT(ISERROR(SEARCH("False",O13)))</formula>
    </cfRule>
  </conditionalFormatting>
  <conditionalFormatting sqref="I6">
    <cfRule type="containsText" dxfId="9" priority="9" operator="containsText" text="GOOD">
      <formula>NOT(ISERROR(SEARCH("GOOD",I6)))</formula>
    </cfRule>
    <cfRule type="containsText" dxfId="8" priority="10" operator="containsText" text="False">
      <formula>NOT(ISERROR(SEARCH("False",I6)))</formula>
    </cfRule>
  </conditionalFormatting>
  <conditionalFormatting sqref="L34">
    <cfRule type="containsText" dxfId="7" priority="7" operator="containsText" text="GOOD">
      <formula>NOT(ISERROR(SEARCH("GOOD",L34)))</formula>
    </cfRule>
    <cfRule type="containsText" dxfId="6" priority="8" operator="containsText" text="False">
      <formula>NOT(ISERROR(SEARCH("False",L34)))</formula>
    </cfRule>
  </conditionalFormatting>
  <conditionalFormatting sqref="L32">
    <cfRule type="containsText" dxfId="5" priority="5" operator="containsText" text="GOOD">
      <formula>NOT(ISERROR(SEARCH("GOOD",L32)))</formula>
    </cfRule>
    <cfRule type="containsText" dxfId="4" priority="6" operator="containsText" text="False">
      <formula>NOT(ISERROR(SEARCH("False",L32)))</formula>
    </cfRule>
  </conditionalFormatting>
  <conditionalFormatting sqref="O34">
    <cfRule type="containsText" dxfId="3" priority="3" operator="containsText" text="GOOD">
      <formula>NOT(ISERROR(SEARCH("GOOD",O34)))</formula>
    </cfRule>
    <cfRule type="containsText" dxfId="2" priority="4" operator="containsText" text="False">
      <formula>NOT(ISERROR(SEARCH("False",O34)))</formula>
    </cfRule>
  </conditionalFormatting>
  <conditionalFormatting sqref="O32">
    <cfRule type="containsText" dxfId="1" priority="1" operator="containsText" text="GOOD">
      <formula>NOT(ISERROR(SEARCH("GOOD",O32)))</formula>
    </cfRule>
    <cfRule type="containsText" dxfId="0" priority="2" operator="containsText" text="False">
      <formula>NOT(ISERROR(SEARCH("False",O32)))</formula>
    </cfRule>
  </conditionalFormatting>
  <pageMargins left="0.7" right="0.7" top="0.75" bottom="0.75" header="0.3" footer="0.3"/>
  <pageSetup paperSize="9" scale="61"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Master!$L$6:$L$10</xm:f>
          </x14:formula1>
          <xm:sqref>D21</xm:sqref>
        </x14:dataValidation>
        <x14:dataValidation type="list" allowBlank="1" showInputMessage="1" showErrorMessage="1">
          <x14:formula1>
            <xm:f>Master!$L$1:$L$5</xm:f>
          </x14:formula1>
          <xm:sqref>D16</xm:sqref>
        </x14:dataValidation>
        <x14:dataValidation type="list" allowBlank="1" showInputMessage="1" showErrorMessage="1">
          <x14:formula1>
            <xm:f>Master!$L$11:$L$15</xm:f>
          </x14:formula1>
          <xm:sqref>D26</xm:sqref>
        </x14:dataValidation>
        <x14:dataValidation type="list" allowBlank="1" showInputMessage="1" showErrorMessage="1">
          <x14:formula1>
            <xm:f>Master!$G$3:$G$6</xm:f>
          </x14:formula1>
          <xm:sqref>H2</xm:sqref>
        </x14:dataValidation>
        <x14:dataValidation type="list" allowBlank="1" showInputMessage="1" showErrorMessage="1">
          <x14:formula1>
            <xm:f>Master!$I$3:$I$11</xm:f>
          </x14:formula1>
          <xm:sqref>H3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I84"/>
  <sheetViews>
    <sheetView zoomScale="60" zoomScaleNormal="60" workbookViewId="0">
      <pane xSplit="6" ySplit="4" topLeftCell="G5" activePane="bottomRight" state="frozen"/>
      <selection pane="topRight" activeCell="F1" sqref="F1"/>
      <selection pane="bottomLeft" activeCell="A5" sqref="A5"/>
      <selection pane="bottomRight" activeCell="A15" sqref="A15"/>
    </sheetView>
  </sheetViews>
  <sheetFormatPr baseColWidth="10" defaultColWidth="11.42578125" defaultRowHeight="15" x14ac:dyDescent="0.25"/>
  <cols>
    <col min="1" max="1" width="19.85546875" style="99" customWidth="1"/>
    <col min="2" max="3" width="17.140625" style="99" customWidth="1"/>
    <col min="4" max="4" width="37" style="99" customWidth="1"/>
    <col min="5" max="5" width="27.28515625" style="99" customWidth="1"/>
    <col min="6" max="6" width="24.28515625" style="99" bestFit="1" customWidth="1"/>
    <col min="7" max="7" width="14.140625" style="99" customWidth="1"/>
    <col min="8" max="8" width="17.28515625" style="99" customWidth="1"/>
    <col min="9" max="9" width="18.5703125" style="99" customWidth="1"/>
    <col min="10" max="10" width="17.85546875" style="99" customWidth="1"/>
    <col min="11" max="11" width="22.140625" style="99" customWidth="1"/>
    <col min="12" max="12" width="18.42578125" style="99" customWidth="1"/>
    <col min="13" max="13" width="17.5703125" style="99" customWidth="1"/>
    <col min="14" max="14" width="17.140625" style="98" bestFit="1" customWidth="1"/>
    <col min="15" max="15" width="14.85546875" style="98" bestFit="1" customWidth="1"/>
    <col min="16" max="16" width="12.28515625" style="98" customWidth="1"/>
    <col min="17" max="17" width="15" style="98" bestFit="1" customWidth="1"/>
    <col min="18" max="18" width="13.28515625" style="98" customWidth="1"/>
    <col min="19" max="19" width="18.7109375" style="98" customWidth="1"/>
    <col min="20" max="20" width="16.7109375" style="98" customWidth="1"/>
    <col min="21" max="21" width="16.28515625" style="98" customWidth="1"/>
    <col min="22" max="29" width="18.7109375" style="98" customWidth="1"/>
    <col min="30" max="30" width="20.5703125" style="99" bestFit="1" customWidth="1"/>
    <col min="31" max="38" width="18.7109375" style="99" customWidth="1"/>
    <col min="39" max="42" width="11.42578125" style="99"/>
    <col min="43" max="43" width="14.28515625" style="99" bestFit="1" customWidth="1"/>
    <col min="44" max="45" width="11.42578125" style="99"/>
    <col min="46" max="46" width="18.7109375" style="99" bestFit="1" customWidth="1"/>
    <col min="47" max="47" width="15.42578125" style="99" bestFit="1" customWidth="1"/>
    <col min="48" max="50" width="11.42578125" style="99"/>
    <col min="51" max="51" width="18.7109375" style="99" bestFit="1" customWidth="1"/>
    <col min="52" max="53" width="15" style="99" bestFit="1" customWidth="1"/>
    <col min="54" max="54" width="16.42578125" style="99" bestFit="1" customWidth="1"/>
    <col min="55" max="55" width="13.5703125" style="99" bestFit="1" customWidth="1"/>
    <col min="56" max="59" width="11.42578125" style="99"/>
    <col min="60" max="60" width="14" style="99" bestFit="1" customWidth="1"/>
    <col min="61" max="61" width="11.42578125" style="99"/>
    <col min="62" max="62" width="18.85546875" style="99" bestFit="1" customWidth="1"/>
    <col min="63" max="63" width="15.42578125" style="99" bestFit="1" customWidth="1"/>
    <col min="64" max="66" width="11.42578125" style="99"/>
    <col min="67" max="67" width="18.85546875" style="99" bestFit="1" customWidth="1"/>
    <col min="68" max="68" width="15.42578125" style="99" bestFit="1" customWidth="1"/>
    <col min="69" max="69" width="11.42578125" style="99"/>
    <col min="70" max="70" width="23.42578125" style="99" customWidth="1"/>
    <col min="71" max="71" width="15" style="99" bestFit="1" customWidth="1"/>
    <col min="72" max="75" width="11.42578125" style="99"/>
    <col min="76" max="76" width="15" style="99" bestFit="1" customWidth="1"/>
    <col min="77" max="77" width="11.42578125" style="99"/>
    <col min="78" max="78" width="21" style="99" customWidth="1"/>
    <col min="79" max="79" width="13.5703125" style="99" bestFit="1" customWidth="1"/>
    <col min="80" max="82" width="11.42578125" style="99"/>
    <col min="83" max="83" width="16.42578125" style="99" bestFit="1" customWidth="1"/>
    <col min="84" max="85" width="14" style="99" bestFit="1" customWidth="1"/>
    <col min="86" max="86" width="21" style="99" customWidth="1"/>
    <col min="87" max="87" width="15.140625" style="99" customWidth="1"/>
    <col min="88" max="88" width="13.7109375" style="99" customWidth="1"/>
    <col min="89" max="90" width="11.42578125" style="99"/>
    <col min="91" max="91" width="16.140625" style="99" customWidth="1"/>
    <col min="92" max="92" width="14.140625" style="99" customWidth="1"/>
    <col min="93" max="93" width="11.42578125" style="99"/>
    <col min="94" max="94" width="20" style="99" customWidth="1"/>
    <col min="95" max="95" width="15.42578125" style="99" bestFit="1" customWidth="1"/>
    <col min="96" max="98" width="11.42578125" style="99"/>
    <col min="99" max="99" width="18.7109375" style="99" bestFit="1" customWidth="1"/>
    <col min="100" max="100" width="15.42578125" style="99" bestFit="1" customWidth="1"/>
    <col min="101" max="101" width="14" style="99" bestFit="1" customWidth="1"/>
    <col min="102" max="102" width="20.5703125" style="99" customWidth="1"/>
    <col min="103" max="103" width="12.5703125" style="99" bestFit="1" customWidth="1"/>
    <col min="104" max="106" width="11.42578125" style="99"/>
    <col min="107" max="107" width="18.28515625" style="99" bestFit="1" customWidth="1"/>
    <col min="108" max="108" width="11.5703125" style="99" customWidth="1"/>
    <col min="109" max="109" width="11.42578125" style="99"/>
    <col min="110" max="110" width="16.42578125" style="99" bestFit="1" customWidth="1"/>
    <col min="111" max="111" width="13.5703125" style="99" bestFit="1" customWidth="1"/>
    <col min="112" max="114" width="11.42578125" style="99"/>
    <col min="115" max="115" width="16.42578125" style="99" bestFit="1" customWidth="1"/>
    <col min="116" max="116" width="14" style="99" bestFit="1" customWidth="1"/>
    <col min="117" max="117" width="11.42578125" style="99"/>
    <col min="118" max="118" width="15.7109375" style="99" customWidth="1"/>
    <col min="119" max="125" width="11.42578125" style="99"/>
    <col min="126" max="126" width="16" style="99" bestFit="1" customWidth="1"/>
    <col min="127" max="127" width="13.140625" style="99" bestFit="1" customWidth="1"/>
    <col min="128" max="130" width="11.42578125" style="99"/>
    <col min="131" max="131" width="16" style="99" bestFit="1" customWidth="1"/>
    <col min="132" max="132" width="14" style="99" bestFit="1" customWidth="1"/>
    <col min="133" max="133" width="11.42578125" style="99"/>
    <col min="134" max="134" width="20" style="99" customWidth="1"/>
    <col min="135" max="135" width="15.42578125" style="99" bestFit="1" customWidth="1"/>
    <col min="136" max="138" width="11.42578125" style="99"/>
    <col min="139" max="139" width="15" style="99" bestFit="1" customWidth="1"/>
    <col min="140" max="141" width="14" style="99" bestFit="1" customWidth="1"/>
    <col min="142" max="142" width="18.7109375" style="99" bestFit="1" customWidth="1"/>
    <col min="143" max="143" width="15.42578125" style="99" bestFit="1" customWidth="1"/>
    <col min="144" max="146" width="11.42578125" style="99"/>
    <col min="147" max="147" width="18.7109375" style="99" bestFit="1" customWidth="1"/>
    <col min="148" max="148" width="15.42578125" style="99" bestFit="1" customWidth="1"/>
    <col min="149" max="149" width="14" style="99" bestFit="1" customWidth="1"/>
    <col min="150" max="150" width="16" style="99" bestFit="1" customWidth="1"/>
    <col min="151" max="151" width="13.140625" style="99" bestFit="1" customWidth="1"/>
    <col min="152" max="157" width="11.42578125" style="99"/>
    <col min="158" max="158" width="25" style="99" customWidth="1"/>
    <col min="159" max="159" width="16.140625" style="99" customWidth="1"/>
    <col min="160" max="162" width="11.42578125" style="99"/>
    <col min="163" max="163" width="16" style="99" bestFit="1" customWidth="1"/>
    <col min="164" max="164" width="14.5703125" style="99" bestFit="1" customWidth="1"/>
    <col min="165" max="165" width="13" style="99" customWidth="1"/>
    <col min="166" max="166" width="21.140625" style="99" customWidth="1"/>
    <col min="167" max="167" width="13.85546875" style="99" bestFit="1" customWidth="1"/>
    <col min="168" max="170" width="11.42578125" style="99"/>
    <col min="171" max="171" width="16.28515625" style="99" bestFit="1" customWidth="1"/>
    <col min="172" max="172" width="14" style="99" bestFit="1" customWidth="1"/>
    <col min="173" max="173" width="16" style="99" bestFit="1" customWidth="1"/>
    <col min="174" max="174" width="17" style="99" customWidth="1"/>
    <col min="175" max="175" width="14.5703125" style="99" customWidth="1"/>
    <col min="176" max="178" width="11.42578125" style="99"/>
    <col min="179" max="179" width="17" style="99" customWidth="1"/>
    <col min="180" max="180" width="15.5703125" style="99" customWidth="1"/>
    <col min="181" max="181" width="13.5703125" style="99" customWidth="1"/>
    <col min="182" max="182" width="18" style="99" customWidth="1"/>
    <col min="183" max="183" width="14.7109375" style="99" customWidth="1"/>
    <col min="184" max="186" width="11.42578125" style="99"/>
    <col min="187" max="187" width="18.140625" style="99" customWidth="1"/>
    <col min="188" max="188" width="15.28515625" style="99" customWidth="1"/>
    <col min="189" max="189" width="11.42578125" style="99"/>
    <col min="190" max="190" width="18.85546875" style="99" customWidth="1"/>
    <col min="191" max="191" width="16" style="99" customWidth="1"/>
    <col min="192" max="194" width="11.42578125" style="99"/>
    <col min="195" max="195" width="18.5703125" style="99" customWidth="1"/>
    <col min="196" max="196" width="15.140625" style="99" customWidth="1"/>
    <col min="197" max="197" width="11.42578125" style="99"/>
    <col min="198" max="198" width="14.85546875" style="99" customWidth="1"/>
    <col min="199" max="199" width="12.42578125" style="99" customWidth="1"/>
    <col min="200" max="202" width="11.42578125" style="99"/>
    <col min="203" max="203" width="15.140625" style="99" customWidth="1"/>
    <col min="204" max="204" width="14.42578125" style="99" customWidth="1"/>
    <col min="205" max="205" width="11.42578125" style="99"/>
    <col min="206" max="206" width="15.85546875" style="99" customWidth="1"/>
    <col min="207" max="207" width="14.140625" style="99" customWidth="1"/>
    <col min="208" max="210" width="11.42578125" style="99"/>
    <col min="211" max="211" width="16.42578125" style="99" customWidth="1"/>
    <col min="212" max="212" width="13.85546875" style="99" customWidth="1"/>
    <col min="213" max="213" width="11.42578125" style="99"/>
    <col min="214" max="214" width="20" style="99" customWidth="1"/>
    <col min="215" max="215" width="15.85546875" style="99" customWidth="1"/>
    <col min="216" max="218" width="11.42578125" style="99"/>
    <col min="219" max="219" width="19.85546875" style="99" customWidth="1"/>
    <col min="220" max="220" width="14.7109375" style="99" customWidth="1"/>
    <col min="221" max="221" width="16.7109375" style="99" customWidth="1"/>
    <col min="222" max="222" width="17.85546875" style="99" customWidth="1"/>
    <col min="223" max="223" width="15" style="99" bestFit="1" customWidth="1"/>
    <col min="224" max="229" width="11.42578125" style="99"/>
    <col min="230" max="230" width="18.7109375" style="99" customWidth="1"/>
    <col min="231" max="231" width="15.7109375" style="99" customWidth="1"/>
    <col min="232" max="235" width="11.42578125" style="99"/>
    <col min="236" max="236" width="15.5703125" style="99" customWidth="1"/>
    <col min="237" max="237" width="13.85546875" style="99" customWidth="1"/>
    <col min="238" max="245" width="11.42578125" style="99"/>
    <col min="246" max="246" width="17.42578125" style="99" customWidth="1"/>
    <col min="247" max="247" width="14.42578125" style="99" customWidth="1"/>
    <col min="248" max="250" width="11.42578125" style="99"/>
    <col min="251" max="251" width="18.140625" style="99" customWidth="1"/>
    <col min="252" max="252" width="14.28515625" style="99" customWidth="1"/>
    <col min="253" max="253" width="14.42578125" style="99" customWidth="1"/>
    <col min="254" max="254" width="16.140625" style="99" customWidth="1"/>
    <col min="255" max="255" width="13" style="99" customWidth="1"/>
    <col min="256" max="258" width="11.42578125" style="99"/>
    <col min="259" max="259" width="15.42578125" style="99" customWidth="1"/>
    <col min="260" max="260" width="13.7109375" style="99" customWidth="1"/>
    <col min="261" max="261" width="13.85546875" style="99" customWidth="1"/>
    <col min="262" max="262" width="19" style="99" customWidth="1"/>
    <col min="263" max="16384" width="11.42578125" style="99"/>
  </cols>
  <sheetData>
    <row r="1" spans="1:269" ht="27.75" customHeight="1" x14ac:dyDescent="0.25">
      <c r="A1" s="888" t="s">
        <v>378</v>
      </c>
      <c r="B1" s="889"/>
      <c r="C1" s="889"/>
      <c r="D1" s="889"/>
      <c r="E1" s="889"/>
      <c r="F1" s="889"/>
      <c r="G1" s="889"/>
      <c r="H1" s="889"/>
      <c r="I1" s="889"/>
      <c r="J1" s="889"/>
      <c r="K1" s="889"/>
      <c r="L1" s="889"/>
      <c r="M1" s="890"/>
    </row>
    <row r="2" spans="1:269" ht="21.75" customHeight="1" thickBot="1" x14ac:dyDescent="0.3">
      <c r="A2" s="302"/>
      <c r="B2" s="975" t="s">
        <v>380</v>
      </c>
      <c r="C2" s="975"/>
      <c r="D2" s="77" t="s">
        <v>366</v>
      </c>
      <c r="E2" s="77"/>
      <c r="F2" s="97" t="s">
        <v>367</v>
      </c>
      <c r="G2" s="905" t="s">
        <v>458</v>
      </c>
      <c r="H2" s="905"/>
      <c r="I2" s="905"/>
      <c r="J2" s="905"/>
      <c r="K2" s="905"/>
      <c r="L2" s="905"/>
      <c r="M2" s="906"/>
    </row>
    <row r="3" spans="1:269" ht="28.5" customHeight="1" thickBot="1" x14ac:dyDescent="0.3">
      <c r="A3" s="976" t="s">
        <v>702</v>
      </c>
      <c r="B3" s="977"/>
      <c r="C3" s="977"/>
      <c r="D3" s="300" t="s">
        <v>368</v>
      </c>
      <c r="E3" s="522"/>
      <c r="F3" s="310">
        <v>2022</v>
      </c>
      <c r="G3" s="970" t="s">
        <v>703</v>
      </c>
      <c r="H3" s="970"/>
      <c r="I3" s="970"/>
      <c r="J3" s="971"/>
      <c r="K3" s="969" t="s">
        <v>704</v>
      </c>
      <c r="L3" s="970"/>
      <c r="M3" s="971"/>
    </row>
    <row r="4" spans="1:269" ht="36.75" customHeight="1" thickBot="1" x14ac:dyDescent="0.3">
      <c r="A4" s="273" t="s">
        <v>382</v>
      </c>
      <c r="B4" s="274" t="s">
        <v>6</v>
      </c>
      <c r="C4" s="275" t="s">
        <v>383</v>
      </c>
      <c r="D4" s="276" t="s">
        <v>384</v>
      </c>
      <c r="E4" s="555" t="s">
        <v>1093</v>
      </c>
      <c r="F4" s="497" t="s">
        <v>749</v>
      </c>
      <c r="G4" s="277" t="s">
        <v>705</v>
      </c>
      <c r="H4" s="278" t="s">
        <v>706</v>
      </c>
      <c r="I4" s="279" t="s">
        <v>707</v>
      </c>
      <c r="J4" s="280" t="s">
        <v>708</v>
      </c>
      <c r="K4" s="281" t="s">
        <v>709</v>
      </c>
      <c r="L4" s="311" t="s">
        <v>710</v>
      </c>
      <c r="M4" s="280" t="s">
        <v>711</v>
      </c>
      <c r="N4" s="496" t="s">
        <v>762</v>
      </c>
      <c r="O4" s="437" t="s">
        <v>705</v>
      </c>
      <c r="P4" s="438" t="s">
        <v>706</v>
      </c>
      <c r="Q4" s="439" t="s">
        <v>707</v>
      </c>
      <c r="R4" s="440" t="s">
        <v>708</v>
      </c>
      <c r="S4" s="441" t="s">
        <v>709</v>
      </c>
      <c r="T4" s="442" t="s">
        <v>710</v>
      </c>
      <c r="U4" s="440" t="s">
        <v>711</v>
      </c>
      <c r="V4" s="491" t="s">
        <v>1080</v>
      </c>
      <c r="W4" s="419" t="s">
        <v>705</v>
      </c>
      <c r="X4" s="278" t="s">
        <v>706</v>
      </c>
      <c r="Y4" s="279" t="s">
        <v>707</v>
      </c>
      <c r="Z4" s="280" t="s">
        <v>708</v>
      </c>
      <c r="AA4" s="281" t="s">
        <v>709</v>
      </c>
      <c r="AB4" s="418" t="s">
        <v>710</v>
      </c>
      <c r="AC4" s="280" t="s">
        <v>711</v>
      </c>
      <c r="AD4" s="518" t="s">
        <v>1081</v>
      </c>
      <c r="AE4" s="437" t="s">
        <v>705</v>
      </c>
      <c r="AF4" s="438" t="s">
        <v>706</v>
      </c>
      <c r="AG4" s="439" t="s">
        <v>707</v>
      </c>
      <c r="AH4" s="440" t="s">
        <v>708</v>
      </c>
      <c r="AI4" s="441" t="s">
        <v>709</v>
      </c>
      <c r="AJ4" s="442" t="s">
        <v>710</v>
      </c>
      <c r="AK4" s="440" t="s">
        <v>711</v>
      </c>
      <c r="AL4" s="570" t="s">
        <v>1095</v>
      </c>
      <c r="AM4" s="437" t="s">
        <v>705</v>
      </c>
      <c r="AN4" s="438" t="s">
        <v>706</v>
      </c>
      <c r="AO4" s="439" t="s">
        <v>707</v>
      </c>
      <c r="AP4" s="440" t="s">
        <v>708</v>
      </c>
      <c r="AQ4" s="441" t="s">
        <v>709</v>
      </c>
      <c r="AR4" s="442" t="s">
        <v>710</v>
      </c>
      <c r="AS4" s="440" t="s">
        <v>711</v>
      </c>
      <c r="AT4" s="560" t="s">
        <v>1096</v>
      </c>
      <c r="AU4" s="437" t="s">
        <v>705</v>
      </c>
      <c r="AV4" s="438" t="s">
        <v>706</v>
      </c>
      <c r="AW4" s="439" t="s">
        <v>707</v>
      </c>
      <c r="AX4" s="440" t="s">
        <v>708</v>
      </c>
      <c r="AY4" s="441" t="s">
        <v>709</v>
      </c>
      <c r="AZ4" s="442" t="s">
        <v>710</v>
      </c>
      <c r="BA4" s="440" t="s">
        <v>711</v>
      </c>
      <c r="BB4" s="560" t="s">
        <v>1097</v>
      </c>
      <c r="BC4" s="521" t="s">
        <v>705</v>
      </c>
      <c r="BD4" s="278" t="s">
        <v>706</v>
      </c>
      <c r="BE4" s="279" t="s">
        <v>707</v>
      </c>
      <c r="BF4" s="280" t="s">
        <v>708</v>
      </c>
      <c r="BG4" s="281" t="s">
        <v>709</v>
      </c>
      <c r="BH4" s="519" t="s">
        <v>710</v>
      </c>
      <c r="BI4" s="280" t="s">
        <v>711</v>
      </c>
      <c r="BJ4" s="560" t="s">
        <v>1098</v>
      </c>
      <c r="BK4" s="437" t="s">
        <v>705</v>
      </c>
      <c r="BL4" s="438" t="s">
        <v>706</v>
      </c>
      <c r="BM4" s="439" t="s">
        <v>707</v>
      </c>
      <c r="BN4" s="440" t="s">
        <v>708</v>
      </c>
      <c r="BO4" s="441" t="s">
        <v>709</v>
      </c>
      <c r="BP4" s="442" t="s">
        <v>710</v>
      </c>
      <c r="BQ4" s="440" t="s">
        <v>711</v>
      </c>
      <c r="BR4" s="560" t="s">
        <v>1099</v>
      </c>
      <c r="BS4" s="521" t="s">
        <v>705</v>
      </c>
      <c r="BT4" s="278" t="s">
        <v>706</v>
      </c>
      <c r="BU4" s="279" t="s">
        <v>707</v>
      </c>
      <c r="BV4" s="280" t="s">
        <v>708</v>
      </c>
      <c r="BW4" s="281" t="s">
        <v>709</v>
      </c>
      <c r="BX4" s="519" t="s">
        <v>710</v>
      </c>
      <c r="BY4" s="280" t="s">
        <v>711</v>
      </c>
      <c r="BZ4" s="560" t="s">
        <v>1100</v>
      </c>
      <c r="CA4" s="437" t="s">
        <v>705</v>
      </c>
      <c r="CB4" s="438" t="s">
        <v>706</v>
      </c>
      <c r="CC4" s="439" t="s">
        <v>707</v>
      </c>
      <c r="CD4" s="440" t="s">
        <v>708</v>
      </c>
      <c r="CE4" s="441" t="s">
        <v>709</v>
      </c>
      <c r="CF4" s="442" t="s">
        <v>710</v>
      </c>
      <c r="CG4" s="440" t="s">
        <v>711</v>
      </c>
      <c r="CH4" s="560" t="s">
        <v>1101</v>
      </c>
      <c r="CI4" s="437" t="s">
        <v>705</v>
      </c>
      <c r="CJ4" s="438" t="s">
        <v>706</v>
      </c>
      <c r="CK4" s="439" t="s">
        <v>707</v>
      </c>
      <c r="CL4" s="440" t="s">
        <v>708</v>
      </c>
      <c r="CM4" s="441" t="s">
        <v>709</v>
      </c>
      <c r="CN4" s="442" t="s">
        <v>710</v>
      </c>
      <c r="CO4" s="440" t="s">
        <v>711</v>
      </c>
      <c r="CP4" s="560" t="s">
        <v>1102</v>
      </c>
      <c r="CQ4" s="521" t="s">
        <v>705</v>
      </c>
      <c r="CR4" s="278" t="s">
        <v>706</v>
      </c>
      <c r="CS4" s="279" t="s">
        <v>707</v>
      </c>
      <c r="CT4" s="280" t="s">
        <v>708</v>
      </c>
      <c r="CU4" s="281" t="s">
        <v>709</v>
      </c>
      <c r="CV4" s="519" t="s">
        <v>710</v>
      </c>
      <c r="CW4" s="280" t="s">
        <v>711</v>
      </c>
      <c r="CX4" s="560" t="s">
        <v>1103</v>
      </c>
      <c r="CY4" s="521" t="s">
        <v>705</v>
      </c>
      <c r="CZ4" s="278" t="s">
        <v>706</v>
      </c>
      <c r="DA4" s="279" t="s">
        <v>707</v>
      </c>
      <c r="DB4" s="280" t="s">
        <v>708</v>
      </c>
      <c r="DC4" s="281" t="s">
        <v>709</v>
      </c>
      <c r="DD4" s="519" t="s">
        <v>710</v>
      </c>
      <c r="DE4" s="280" t="s">
        <v>711</v>
      </c>
      <c r="DF4" s="560" t="s">
        <v>1105</v>
      </c>
      <c r="DG4" s="437" t="s">
        <v>705</v>
      </c>
      <c r="DH4" s="438" t="s">
        <v>706</v>
      </c>
      <c r="DI4" s="439" t="s">
        <v>707</v>
      </c>
      <c r="DJ4" s="440" t="s">
        <v>708</v>
      </c>
      <c r="DK4" s="441" t="s">
        <v>709</v>
      </c>
      <c r="DL4" s="442" t="s">
        <v>710</v>
      </c>
      <c r="DM4" s="440" t="s">
        <v>711</v>
      </c>
      <c r="DN4" s="560" t="s">
        <v>1106</v>
      </c>
      <c r="DO4" s="437" t="s">
        <v>705</v>
      </c>
      <c r="DP4" s="438" t="s">
        <v>706</v>
      </c>
      <c r="DQ4" s="439" t="s">
        <v>707</v>
      </c>
      <c r="DR4" s="440" t="s">
        <v>708</v>
      </c>
      <c r="DS4" s="441" t="s">
        <v>709</v>
      </c>
      <c r="DT4" s="442" t="s">
        <v>710</v>
      </c>
      <c r="DU4" s="440" t="s">
        <v>711</v>
      </c>
      <c r="DV4" s="560" t="s">
        <v>1107</v>
      </c>
      <c r="DW4" s="437" t="s">
        <v>705</v>
      </c>
      <c r="DX4" s="438" t="s">
        <v>706</v>
      </c>
      <c r="DY4" s="439" t="s">
        <v>707</v>
      </c>
      <c r="DZ4" s="440" t="s">
        <v>708</v>
      </c>
      <c r="EA4" s="441" t="s">
        <v>709</v>
      </c>
      <c r="EB4" s="442" t="s">
        <v>710</v>
      </c>
      <c r="EC4" s="440" t="s">
        <v>711</v>
      </c>
      <c r="ED4" s="560" t="s">
        <v>1108</v>
      </c>
      <c r="EE4" s="437" t="s">
        <v>705</v>
      </c>
      <c r="EF4" s="438" t="s">
        <v>706</v>
      </c>
      <c r="EG4" s="439" t="s">
        <v>707</v>
      </c>
      <c r="EH4" s="440" t="s">
        <v>708</v>
      </c>
      <c r="EI4" s="441" t="s">
        <v>709</v>
      </c>
      <c r="EJ4" s="442" t="s">
        <v>710</v>
      </c>
      <c r="EK4" s="440" t="s">
        <v>711</v>
      </c>
      <c r="EL4" s="560" t="s">
        <v>1109</v>
      </c>
      <c r="EM4" s="521" t="s">
        <v>705</v>
      </c>
      <c r="EN4" s="278" t="s">
        <v>706</v>
      </c>
      <c r="EO4" s="279" t="s">
        <v>707</v>
      </c>
      <c r="EP4" s="280" t="s">
        <v>708</v>
      </c>
      <c r="EQ4" s="281" t="s">
        <v>709</v>
      </c>
      <c r="ER4" s="519" t="s">
        <v>710</v>
      </c>
      <c r="ES4" s="280" t="s">
        <v>711</v>
      </c>
      <c r="ET4" s="560" t="s">
        <v>1112</v>
      </c>
      <c r="EU4" s="521" t="s">
        <v>705</v>
      </c>
      <c r="EV4" s="278" t="s">
        <v>706</v>
      </c>
      <c r="EW4" s="279" t="s">
        <v>707</v>
      </c>
      <c r="EX4" s="280" t="s">
        <v>708</v>
      </c>
      <c r="EY4" s="281" t="s">
        <v>709</v>
      </c>
      <c r="EZ4" s="519" t="s">
        <v>710</v>
      </c>
      <c r="FA4" s="280" t="s">
        <v>711</v>
      </c>
      <c r="FB4" s="560" t="s">
        <v>1113</v>
      </c>
      <c r="FC4" s="521" t="s">
        <v>705</v>
      </c>
      <c r="FD4" s="278" t="s">
        <v>706</v>
      </c>
      <c r="FE4" s="279" t="s">
        <v>707</v>
      </c>
      <c r="FF4" s="280" t="s">
        <v>708</v>
      </c>
      <c r="FG4" s="281" t="s">
        <v>709</v>
      </c>
      <c r="FH4" s="519" t="s">
        <v>710</v>
      </c>
      <c r="FI4" s="280" t="s">
        <v>711</v>
      </c>
      <c r="FJ4" s="560" t="s">
        <v>1114</v>
      </c>
      <c r="FK4" s="437" t="s">
        <v>705</v>
      </c>
      <c r="FL4" s="438" t="s">
        <v>706</v>
      </c>
      <c r="FM4" s="439" t="s">
        <v>707</v>
      </c>
      <c r="FN4" s="440" t="s">
        <v>708</v>
      </c>
      <c r="FO4" s="441" t="s">
        <v>709</v>
      </c>
      <c r="FP4" s="442" t="s">
        <v>710</v>
      </c>
      <c r="FQ4" s="657" t="s">
        <v>711</v>
      </c>
      <c r="FR4" s="662" t="s">
        <v>1127</v>
      </c>
      <c r="FS4" s="437" t="s">
        <v>705</v>
      </c>
      <c r="FT4" s="438" t="s">
        <v>706</v>
      </c>
      <c r="FU4" s="439" t="s">
        <v>707</v>
      </c>
      <c r="FV4" s="440" t="s">
        <v>708</v>
      </c>
      <c r="FW4" s="441" t="s">
        <v>709</v>
      </c>
      <c r="FX4" s="442" t="s">
        <v>710</v>
      </c>
      <c r="FY4" s="440" t="s">
        <v>711</v>
      </c>
      <c r="FZ4" s="664" t="s">
        <v>1129</v>
      </c>
      <c r="GA4" s="437" t="s">
        <v>705</v>
      </c>
      <c r="GB4" s="438" t="s">
        <v>706</v>
      </c>
      <c r="GC4" s="439" t="s">
        <v>707</v>
      </c>
      <c r="GD4" s="440" t="s">
        <v>708</v>
      </c>
      <c r="GE4" s="441" t="s">
        <v>709</v>
      </c>
      <c r="GF4" s="442" t="s">
        <v>710</v>
      </c>
      <c r="GG4" s="440" t="s">
        <v>711</v>
      </c>
      <c r="GH4" s="667" t="s">
        <v>1131</v>
      </c>
      <c r="GI4" s="437" t="s">
        <v>705</v>
      </c>
      <c r="GJ4" s="438" t="s">
        <v>706</v>
      </c>
      <c r="GK4" s="439" t="s">
        <v>707</v>
      </c>
      <c r="GL4" s="440" t="s">
        <v>708</v>
      </c>
      <c r="GM4" s="441" t="s">
        <v>709</v>
      </c>
      <c r="GN4" s="442" t="s">
        <v>710</v>
      </c>
      <c r="GO4" s="440" t="s">
        <v>711</v>
      </c>
      <c r="GP4" s="668" t="s">
        <v>1132</v>
      </c>
      <c r="GQ4" s="437" t="s">
        <v>705</v>
      </c>
      <c r="GR4" s="438" t="s">
        <v>706</v>
      </c>
      <c r="GS4" s="439" t="s">
        <v>707</v>
      </c>
      <c r="GT4" s="440" t="s">
        <v>708</v>
      </c>
      <c r="GU4" s="441" t="s">
        <v>709</v>
      </c>
      <c r="GV4" s="442" t="s">
        <v>710</v>
      </c>
      <c r="GW4" s="440" t="s">
        <v>711</v>
      </c>
      <c r="GX4" s="670" t="s">
        <v>1133</v>
      </c>
      <c r="GY4" s="437" t="s">
        <v>705</v>
      </c>
      <c r="GZ4" s="438" t="s">
        <v>706</v>
      </c>
      <c r="HA4" s="439" t="s">
        <v>707</v>
      </c>
      <c r="HB4" s="440" t="s">
        <v>708</v>
      </c>
      <c r="HC4" s="441" t="s">
        <v>709</v>
      </c>
      <c r="HD4" s="442" t="s">
        <v>710</v>
      </c>
      <c r="HE4" s="440" t="s">
        <v>711</v>
      </c>
      <c r="HF4" s="672" t="s">
        <v>1134</v>
      </c>
      <c r="HG4" s="437" t="s">
        <v>705</v>
      </c>
      <c r="HH4" s="438" t="s">
        <v>706</v>
      </c>
      <c r="HI4" s="439" t="s">
        <v>707</v>
      </c>
      <c r="HJ4" s="440" t="s">
        <v>708</v>
      </c>
      <c r="HK4" s="441" t="s">
        <v>709</v>
      </c>
      <c r="HL4" s="442" t="s">
        <v>710</v>
      </c>
      <c r="HM4" s="440" t="s">
        <v>711</v>
      </c>
      <c r="HN4" s="672" t="s">
        <v>1135</v>
      </c>
      <c r="HO4" s="437" t="s">
        <v>705</v>
      </c>
      <c r="HP4" s="438" t="s">
        <v>706</v>
      </c>
      <c r="HQ4" s="439" t="s">
        <v>707</v>
      </c>
      <c r="HR4" s="440" t="s">
        <v>708</v>
      </c>
      <c r="HS4" s="441" t="s">
        <v>709</v>
      </c>
      <c r="HT4" s="442" t="s">
        <v>710</v>
      </c>
      <c r="HU4" s="440" t="s">
        <v>711</v>
      </c>
      <c r="HV4" s="665" t="s">
        <v>1138</v>
      </c>
      <c r="HW4" s="437" t="s">
        <v>705</v>
      </c>
      <c r="HX4" s="438" t="s">
        <v>706</v>
      </c>
      <c r="HY4" s="439" t="s">
        <v>707</v>
      </c>
      <c r="HZ4" s="440" t="s">
        <v>708</v>
      </c>
      <c r="IA4" s="441" t="s">
        <v>709</v>
      </c>
      <c r="IB4" s="442" t="s">
        <v>710</v>
      </c>
      <c r="IC4" s="440" t="s">
        <v>711</v>
      </c>
      <c r="ID4" s="673" t="s">
        <v>1142</v>
      </c>
      <c r="IE4" s="437" t="s">
        <v>705</v>
      </c>
      <c r="IF4" s="438" t="s">
        <v>706</v>
      </c>
      <c r="IG4" s="439" t="s">
        <v>707</v>
      </c>
      <c r="IH4" s="440" t="s">
        <v>708</v>
      </c>
      <c r="II4" s="441" t="s">
        <v>709</v>
      </c>
      <c r="IJ4" s="442" t="s">
        <v>710</v>
      </c>
      <c r="IK4" s="440" t="s">
        <v>711</v>
      </c>
      <c r="IL4" s="673" t="s">
        <v>1143</v>
      </c>
      <c r="IM4" s="437" t="s">
        <v>705</v>
      </c>
      <c r="IN4" s="438" t="s">
        <v>706</v>
      </c>
      <c r="IO4" s="439" t="s">
        <v>707</v>
      </c>
      <c r="IP4" s="440" t="s">
        <v>708</v>
      </c>
      <c r="IQ4" s="441" t="s">
        <v>709</v>
      </c>
      <c r="IR4" s="442" t="s">
        <v>710</v>
      </c>
      <c r="IS4" s="440" t="s">
        <v>711</v>
      </c>
      <c r="IT4" s="673" t="s">
        <v>983</v>
      </c>
      <c r="IU4" s="437" t="s">
        <v>705</v>
      </c>
      <c r="IV4" s="438" t="s">
        <v>706</v>
      </c>
      <c r="IW4" s="439" t="s">
        <v>707</v>
      </c>
      <c r="IX4" s="440" t="s">
        <v>708</v>
      </c>
      <c r="IY4" s="441" t="s">
        <v>709</v>
      </c>
      <c r="IZ4" s="442" t="s">
        <v>710</v>
      </c>
      <c r="JA4" s="440" t="s">
        <v>711</v>
      </c>
      <c r="JB4" s="681" t="s">
        <v>1141</v>
      </c>
      <c r="JC4" s="437" t="s">
        <v>705</v>
      </c>
      <c r="JD4" s="438" t="s">
        <v>706</v>
      </c>
      <c r="JE4" s="439" t="s">
        <v>707</v>
      </c>
      <c r="JF4" s="440" t="s">
        <v>708</v>
      </c>
      <c r="JG4" s="441" t="s">
        <v>709</v>
      </c>
      <c r="JH4" s="442" t="s">
        <v>710</v>
      </c>
      <c r="JI4" s="440" t="s">
        <v>711</v>
      </c>
    </row>
    <row r="5" spans="1:269" ht="64.5" customHeight="1" thickBot="1" x14ac:dyDescent="0.3">
      <c r="A5" s="972" t="s">
        <v>515</v>
      </c>
      <c r="B5" s="133" t="s">
        <v>48</v>
      </c>
      <c r="C5" s="133" t="s">
        <v>403</v>
      </c>
      <c r="D5" s="1400" t="s">
        <v>734</v>
      </c>
      <c r="E5" s="1409">
        <v>680693</v>
      </c>
      <c r="F5" s="1405">
        <f>SUM(G5:J5)</f>
        <v>457751</v>
      </c>
      <c r="G5" s="268"/>
      <c r="H5" s="379">
        <v>237845</v>
      </c>
      <c r="I5" s="379">
        <v>219906</v>
      </c>
      <c r="J5" s="269"/>
      <c r="K5" s="291">
        <f>SUM(L5:M5)</f>
        <v>457751</v>
      </c>
      <c r="L5" s="381">
        <v>434612</v>
      </c>
      <c r="M5" s="382">
        <v>23139</v>
      </c>
      <c r="N5" s="1425">
        <f>SUM(O5:R5)</f>
        <v>133064</v>
      </c>
      <c r="O5" s="444">
        <v>106451</v>
      </c>
      <c r="P5" s="445">
        <v>0</v>
      </c>
      <c r="Q5" s="445">
        <v>26613</v>
      </c>
      <c r="R5" s="446">
        <v>0</v>
      </c>
      <c r="S5" s="447">
        <f>SUM(T5:U5)</f>
        <v>133064</v>
      </c>
      <c r="T5" s="448">
        <v>123750</v>
      </c>
      <c r="U5" s="449">
        <v>9314</v>
      </c>
      <c r="V5" s="492">
        <f>SUM(W5:Z5)</f>
        <v>1263</v>
      </c>
      <c r="W5" s="268"/>
      <c r="X5" s="484"/>
      <c r="Y5" s="484">
        <v>1263</v>
      </c>
      <c r="Z5" s="269"/>
      <c r="AA5" s="291">
        <f>SUM(AB5:AC5)</f>
        <v>1263</v>
      </c>
      <c r="AB5" s="485">
        <v>1263</v>
      </c>
      <c r="AC5" s="498"/>
      <c r="AD5" s="443">
        <f>SUM(AE5:AH5)</f>
        <v>34019</v>
      </c>
      <c r="AE5" s="444">
        <v>34019</v>
      </c>
      <c r="AF5" s="445"/>
      <c r="AG5" s="445"/>
      <c r="AH5" s="269"/>
      <c r="AI5" s="447">
        <f>SUM(AJ5:AK5)</f>
        <v>34019</v>
      </c>
      <c r="AJ5" s="448">
        <v>28916.15</v>
      </c>
      <c r="AK5" s="449">
        <v>5102.8500000000004</v>
      </c>
      <c r="AL5" s="571">
        <f>SUM(AM5:AP5)</f>
        <v>8</v>
      </c>
      <c r="AM5" s="268" t="s">
        <v>76</v>
      </c>
      <c r="AN5" s="484">
        <v>8</v>
      </c>
      <c r="AO5" s="484"/>
      <c r="AP5" s="269"/>
      <c r="AQ5" s="562">
        <f>SUM(AR5:AS5)</f>
        <v>8</v>
      </c>
      <c r="AR5" s="485"/>
      <c r="AS5" s="498">
        <v>8</v>
      </c>
      <c r="AT5" s="571">
        <f>SUM(AU5:AX5)</f>
        <v>1751</v>
      </c>
      <c r="AU5" s="268">
        <v>1751</v>
      </c>
      <c r="AV5" s="484">
        <v>0</v>
      </c>
      <c r="AW5" s="484">
        <v>0</v>
      </c>
      <c r="AX5" s="269">
        <v>0</v>
      </c>
      <c r="AY5" s="562">
        <f>SUM(AZ5:BA5)</f>
        <v>1751</v>
      </c>
      <c r="AZ5" s="485">
        <v>1746</v>
      </c>
      <c r="BA5" s="498">
        <v>5</v>
      </c>
      <c r="BB5" s="582">
        <f>SUM(BC5:BF5)</f>
        <v>483</v>
      </c>
      <c r="BC5" s="268">
        <v>483</v>
      </c>
      <c r="BD5" s="484"/>
      <c r="BE5" s="484"/>
      <c r="BF5" s="269"/>
      <c r="BG5" s="291">
        <f>SUM(BH5:BI5)</f>
        <v>483</v>
      </c>
      <c r="BH5" s="485">
        <v>483</v>
      </c>
      <c r="BI5" s="498"/>
      <c r="BJ5" s="561">
        <f>SUM(BK5:BN5)</f>
        <v>4860</v>
      </c>
      <c r="BK5" s="268">
        <v>4860</v>
      </c>
      <c r="BL5" s="484"/>
      <c r="BM5" s="484"/>
      <c r="BN5" s="269"/>
      <c r="BO5" s="562">
        <f>SUM(BP5:BQ5)</f>
        <v>4860</v>
      </c>
      <c r="BP5" s="485">
        <v>4860</v>
      </c>
      <c r="BQ5" s="498"/>
      <c r="BR5" s="579">
        <f>SUM(BS5:BV5)</f>
        <v>2128</v>
      </c>
      <c r="BS5" s="268">
        <v>2128</v>
      </c>
      <c r="BT5" s="484"/>
      <c r="BU5" s="484"/>
      <c r="BV5" s="269"/>
      <c r="BW5" s="291">
        <f>SUM(BX5:BY5)</f>
        <v>2128</v>
      </c>
      <c r="BX5" s="485">
        <v>2128</v>
      </c>
      <c r="BY5" s="498"/>
      <c r="BZ5" s="561">
        <f>SUM(CA5:CD5)</f>
        <v>571</v>
      </c>
      <c r="CA5" s="268">
        <v>571</v>
      </c>
      <c r="CB5" s="484">
        <v>0</v>
      </c>
      <c r="CC5" s="484">
        <v>0</v>
      </c>
      <c r="CD5" s="269">
        <v>0</v>
      </c>
      <c r="CE5" s="562">
        <f>SUM(CF5:CG5)</f>
        <v>571</v>
      </c>
      <c r="CF5" s="485">
        <v>571</v>
      </c>
      <c r="CG5" s="498"/>
      <c r="CH5" s="567">
        <f>SUM(CI5:CL5)</f>
        <v>468</v>
      </c>
      <c r="CI5" s="268">
        <v>468</v>
      </c>
      <c r="CJ5" s="484">
        <v>0</v>
      </c>
      <c r="CK5" s="484">
        <v>0</v>
      </c>
      <c r="CL5" s="269">
        <v>0</v>
      </c>
      <c r="CM5" s="562">
        <f>SUM(CN5:CO5)</f>
        <v>468</v>
      </c>
      <c r="CN5" s="485">
        <v>468</v>
      </c>
      <c r="CO5" s="498">
        <v>0</v>
      </c>
      <c r="CP5" s="579">
        <f>SUM(CQ5:CT5)</f>
        <v>1666</v>
      </c>
      <c r="CQ5" s="268">
        <v>1666</v>
      </c>
      <c r="CR5" s="484"/>
      <c r="CS5" s="484"/>
      <c r="CT5" s="269"/>
      <c r="CU5" s="291">
        <f>SUM(CV5:CW5)</f>
        <v>1666</v>
      </c>
      <c r="CV5" s="485">
        <v>1465</v>
      </c>
      <c r="CW5" s="498">
        <v>201</v>
      </c>
      <c r="CX5" s="579">
        <f>SUM(CY5:DB5)</f>
        <v>1394</v>
      </c>
      <c r="CY5" s="268">
        <v>1394</v>
      </c>
      <c r="CZ5" s="484"/>
      <c r="DA5" s="484"/>
      <c r="DB5" s="269"/>
      <c r="DC5" s="291">
        <f>SUM(DD5:DE5)</f>
        <v>1394</v>
      </c>
      <c r="DD5" s="485">
        <v>1344</v>
      </c>
      <c r="DE5" s="498">
        <v>50</v>
      </c>
      <c r="DF5" s="571">
        <f>SUM(DG5:DJ5)</f>
        <v>107</v>
      </c>
      <c r="DG5" s="268">
        <v>107</v>
      </c>
      <c r="DH5" s="484"/>
      <c r="DI5" s="484"/>
      <c r="DJ5" s="269"/>
      <c r="DK5" s="562">
        <f>SUM(DL5:DM5)</f>
        <v>107</v>
      </c>
      <c r="DL5" s="485">
        <v>107</v>
      </c>
      <c r="DM5" s="498"/>
      <c r="DN5" s="567">
        <f>SUM(DO5:DR5)</f>
        <v>169</v>
      </c>
      <c r="DO5" s="268">
        <v>169</v>
      </c>
      <c r="DP5" s="484"/>
      <c r="DQ5" s="484"/>
      <c r="DR5" s="269"/>
      <c r="DS5" s="562">
        <f>SUM(DT5:DU5)</f>
        <v>0</v>
      </c>
      <c r="DT5" s="1415"/>
      <c r="DU5" s="1416"/>
      <c r="DV5" s="561">
        <f>SUM(DW5:DZ5)</f>
        <v>311</v>
      </c>
      <c r="DW5" s="268">
        <v>311</v>
      </c>
      <c r="DX5" s="484">
        <v>0</v>
      </c>
      <c r="DY5" s="484">
        <v>0</v>
      </c>
      <c r="DZ5" s="269">
        <v>0</v>
      </c>
      <c r="EA5" s="562">
        <f>SUM(EB5:EC5)</f>
        <v>311</v>
      </c>
      <c r="EB5" s="485">
        <v>311</v>
      </c>
      <c r="EC5" s="498">
        <v>0</v>
      </c>
      <c r="ED5" s="567">
        <f>SUM(EE5:EH5)</f>
        <v>190</v>
      </c>
      <c r="EE5" s="268">
        <v>190</v>
      </c>
      <c r="EF5" s="484"/>
      <c r="EG5" s="484"/>
      <c r="EH5" s="269"/>
      <c r="EI5" s="562">
        <f>SUM(EJ5:EK5)</f>
        <v>190</v>
      </c>
      <c r="EJ5" s="485">
        <v>190</v>
      </c>
      <c r="EK5" s="498"/>
      <c r="EL5" s="579">
        <f>SUM(EM5:EP5)</f>
        <v>2710</v>
      </c>
      <c r="EM5" s="268">
        <v>2710</v>
      </c>
      <c r="EN5" s="484"/>
      <c r="EO5" s="484"/>
      <c r="EP5" s="269"/>
      <c r="EQ5" s="291">
        <f>SUM(ER5:ES5)</f>
        <v>2710</v>
      </c>
      <c r="ER5" s="485">
        <v>2648</v>
      </c>
      <c r="ES5" s="498">
        <v>62</v>
      </c>
      <c r="ET5" s="579">
        <f>SUM(EU5:EX5)</f>
        <v>153</v>
      </c>
      <c r="EU5" s="268">
        <v>153</v>
      </c>
      <c r="EV5" s="484">
        <v>0</v>
      </c>
      <c r="EW5" s="484"/>
      <c r="EX5" s="269"/>
      <c r="EY5" s="291">
        <f>SUM(EZ5:FA5)</f>
        <v>0</v>
      </c>
      <c r="EZ5" s="1415"/>
      <c r="FA5" s="1416"/>
      <c r="FB5" s="579">
        <f>SUM(FC5:FF5)</f>
        <v>2550</v>
      </c>
      <c r="FC5" s="268">
        <v>2550</v>
      </c>
      <c r="FD5" s="484"/>
      <c r="FE5" s="484"/>
      <c r="FF5" s="269"/>
      <c r="FG5" s="291">
        <f>SUM(FH5:FI5)</f>
        <v>2550</v>
      </c>
      <c r="FH5" s="485">
        <v>2550</v>
      </c>
      <c r="FI5" s="498"/>
      <c r="FJ5" s="561">
        <f>SUM(FK5:FN5)</f>
        <v>1326</v>
      </c>
      <c r="FK5" s="268">
        <v>1326</v>
      </c>
      <c r="FL5" s="484"/>
      <c r="FM5" s="484"/>
      <c r="FN5" s="269"/>
      <c r="FO5" s="562">
        <f>SUM(FP5:FQ5)</f>
        <v>1326</v>
      </c>
      <c r="FP5" s="485">
        <v>1301</v>
      </c>
      <c r="FQ5" s="658">
        <v>25</v>
      </c>
      <c r="FR5" s="561">
        <f>+SUM(FS5:FV5)</f>
        <v>7491</v>
      </c>
      <c r="FS5" s="268">
        <v>7491</v>
      </c>
      <c r="FT5" s="484"/>
      <c r="FU5" s="484"/>
      <c r="FV5" s="269"/>
      <c r="FW5" s="562">
        <f>SUM(FX5:FY5)</f>
        <v>7491</v>
      </c>
      <c r="FX5" s="485">
        <v>7222</v>
      </c>
      <c r="FY5" s="498">
        <v>269</v>
      </c>
      <c r="FZ5" s="561">
        <f>SUM(GA5:GD5)</f>
        <v>715</v>
      </c>
      <c r="GA5" s="268">
        <v>715</v>
      </c>
      <c r="GB5" s="484"/>
      <c r="GC5" s="484"/>
      <c r="GD5" s="269"/>
      <c r="GE5" s="562">
        <f>SUM(GF5:GG5)</f>
        <v>715</v>
      </c>
      <c r="GF5" s="485">
        <v>715</v>
      </c>
      <c r="GG5" s="498"/>
      <c r="GH5" s="561">
        <f>SUM(GI5:GL5)</f>
        <v>3000</v>
      </c>
      <c r="GI5" s="268">
        <v>3000</v>
      </c>
      <c r="GJ5" s="484"/>
      <c r="GK5" s="484"/>
      <c r="GL5" s="269"/>
      <c r="GM5" s="562">
        <f>SUM(GN5:GO5)</f>
        <v>3000</v>
      </c>
      <c r="GN5" s="485">
        <v>3000</v>
      </c>
      <c r="GO5" s="498"/>
      <c r="GP5" s="561">
        <f>SUM(GQ5:GT5)</f>
        <v>370</v>
      </c>
      <c r="GQ5" s="268">
        <v>370</v>
      </c>
      <c r="GR5" s="484"/>
      <c r="GS5" s="484"/>
      <c r="GT5" s="269"/>
      <c r="GU5" s="562">
        <f>SUM(GV5:GW5)</f>
        <v>370</v>
      </c>
      <c r="GV5" s="485">
        <v>370</v>
      </c>
      <c r="GW5" s="498"/>
      <c r="GX5" s="561">
        <f>SUM(GY5:HB5)</f>
        <v>1849</v>
      </c>
      <c r="GY5" s="268">
        <v>1849</v>
      </c>
      <c r="GZ5" s="484"/>
      <c r="HA5" s="484"/>
      <c r="HB5" s="269"/>
      <c r="HC5" s="562">
        <f>SUM(HD5:HE5)</f>
        <v>1849</v>
      </c>
      <c r="HD5" s="485">
        <v>1837</v>
      </c>
      <c r="HE5" s="498">
        <v>12</v>
      </c>
      <c r="HF5" s="561">
        <f>SUM(HG5:HJ5)</f>
        <v>5758</v>
      </c>
      <c r="HG5" s="268">
        <v>5758</v>
      </c>
      <c r="HH5" s="484"/>
      <c r="HI5" s="484"/>
      <c r="HJ5" s="269"/>
      <c r="HK5" s="562">
        <f>SUM(HL5:HM5)</f>
        <v>5758</v>
      </c>
      <c r="HL5" s="485">
        <v>5738</v>
      </c>
      <c r="HM5" s="498">
        <v>20</v>
      </c>
      <c r="HN5" s="561">
        <f>SUM(HO5:HR5)</f>
        <v>1325</v>
      </c>
      <c r="HO5" s="268">
        <v>1325</v>
      </c>
      <c r="HP5" s="484"/>
      <c r="HQ5" s="484"/>
      <c r="HR5" s="269"/>
      <c r="HS5" s="562">
        <f>SUM(HT5:HU5)</f>
        <v>1325</v>
      </c>
      <c r="HT5" s="485">
        <v>1229</v>
      </c>
      <c r="HU5" s="498">
        <v>96</v>
      </c>
      <c r="HV5" s="561">
        <f>SUM(HW5:HZ5)</f>
        <v>4493</v>
      </c>
      <c r="HW5" s="268">
        <v>4493</v>
      </c>
      <c r="HX5" s="484"/>
      <c r="HY5" s="484"/>
      <c r="HZ5" s="269"/>
      <c r="IA5" s="562">
        <f>SUM(IB5:IC5)</f>
        <v>4493</v>
      </c>
      <c r="IB5" s="268">
        <v>4483</v>
      </c>
      <c r="IC5" s="498">
        <v>10</v>
      </c>
      <c r="ID5" s="561">
        <f>SUM(IE5:IH5)</f>
        <v>4067</v>
      </c>
      <c r="IE5" s="268">
        <v>4067</v>
      </c>
      <c r="IF5" s="484"/>
      <c r="IG5" s="484"/>
      <c r="IH5" s="269"/>
      <c r="II5" s="562">
        <f>SUM(IJ5:IK5)</f>
        <v>4067</v>
      </c>
      <c r="IJ5" s="485">
        <v>4067</v>
      </c>
      <c r="IK5" s="498"/>
      <c r="IL5" s="561">
        <f>SUM(IM5:IP5)</f>
        <v>1110</v>
      </c>
      <c r="IM5" s="268">
        <v>1110</v>
      </c>
      <c r="IN5" s="484">
        <v>0</v>
      </c>
      <c r="IO5" s="484">
        <v>0</v>
      </c>
      <c r="IP5" s="269">
        <v>0</v>
      </c>
      <c r="IQ5" s="562">
        <f>SUM(IR5:IS5)</f>
        <v>1110</v>
      </c>
      <c r="IR5" s="485">
        <f>1110-IS5</f>
        <v>1100</v>
      </c>
      <c r="IS5" s="498">
        <v>10</v>
      </c>
      <c r="IT5" s="561">
        <f>SUM(IU5:IX5)</f>
        <v>1694</v>
      </c>
      <c r="IU5" s="268">
        <f>1438+256</f>
        <v>1694</v>
      </c>
      <c r="IV5" s="484"/>
      <c r="IW5" s="484"/>
      <c r="IX5" s="269"/>
      <c r="IY5" s="562">
        <f>SUM(IZ5:JA5)</f>
        <v>1694</v>
      </c>
      <c r="IZ5" s="485">
        <v>1668</v>
      </c>
      <c r="JA5" s="498">
        <v>26</v>
      </c>
      <c r="JB5" s="561">
        <f>SUM(JC5:JF5)</f>
        <v>1879</v>
      </c>
      <c r="JC5" s="268">
        <v>1879</v>
      </c>
      <c r="JD5" s="484"/>
      <c r="JE5" s="484"/>
      <c r="JF5" s="269"/>
      <c r="JG5" s="562">
        <f>SUM(JH5:JI5)</f>
        <v>1879</v>
      </c>
      <c r="JH5" s="485">
        <v>1586</v>
      </c>
      <c r="JI5" s="498">
        <v>293</v>
      </c>
    </row>
    <row r="6" spans="1:269" ht="63.75" customHeight="1" thickBot="1" x14ac:dyDescent="0.3">
      <c r="A6" s="973"/>
      <c r="B6" s="284" t="s">
        <v>48</v>
      </c>
      <c r="C6" s="284" t="s">
        <v>404</v>
      </c>
      <c r="D6" s="1401" t="s">
        <v>789</v>
      </c>
      <c r="E6" s="1410">
        <v>681866</v>
      </c>
      <c r="F6" s="1406">
        <f>SUM(G6:J6)</f>
        <v>457396</v>
      </c>
      <c r="G6" s="270"/>
      <c r="H6" s="380">
        <v>236033</v>
      </c>
      <c r="I6" s="380">
        <v>221363</v>
      </c>
      <c r="J6" s="271"/>
      <c r="K6" s="293">
        <f>SUM(L6:M6)</f>
        <v>457396</v>
      </c>
      <c r="L6" s="381">
        <v>434371</v>
      </c>
      <c r="M6" s="382">
        <v>23025</v>
      </c>
      <c r="N6" s="1426">
        <f>SUM(O6:R6)</f>
        <v>134532</v>
      </c>
      <c r="O6" s="451">
        <v>107626</v>
      </c>
      <c r="P6" s="452">
        <v>0</v>
      </c>
      <c r="Q6" s="452">
        <v>26906</v>
      </c>
      <c r="R6" s="453">
        <v>0</v>
      </c>
      <c r="S6" s="454">
        <f>SUM(T6:U6)</f>
        <v>134532</v>
      </c>
      <c r="T6" s="455">
        <v>125115</v>
      </c>
      <c r="U6" s="456">
        <v>9417</v>
      </c>
      <c r="V6" s="493">
        <f>SUM(W6:Z6)</f>
        <v>1433</v>
      </c>
      <c r="W6" s="270"/>
      <c r="X6" s="486"/>
      <c r="Y6" s="486">
        <v>1433</v>
      </c>
      <c r="Z6" s="271"/>
      <c r="AA6" s="293">
        <f>SUM(AB6:AC6)</f>
        <v>1433</v>
      </c>
      <c r="AB6" s="487">
        <v>1433</v>
      </c>
      <c r="AC6" s="499"/>
      <c r="AD6" s="450">
        <f>SUM(AE6:AH6)</f>
        <v>34416</v>
      </c>
      <c r="AE6" s="451">
        <v>34416</v>
      </c>
      <c r="AF6" s="452"/>
      <c r="AG6" s="452"/>
      <c r="AH6" s="271"/>
      <c r="AI6" s="454">
        <f>SUM(AJ6:AK6)</f>
        <v>34416</v>
      </c>
      <c r="AJ6" s="455">
        <v>29253.599999999999</v>
      </c>
      <c r="AK6" s="456">
        <v>5162.3999999999996</v>
      </c>
      <c r="AL6" s="572">
        <f>SUM(AM6:AP6)</f>
        <v>0</v>
      </c>
      <c r="AM6" s="270"/>
      <c r="AN6" s="486">
        <v>0</v>
      </c>
      <c r="AO6" s="486"/>
      <c r="AP6" s="271"/>
      <c r="AQ6" s="564">
        <f>SUM(AR6:AS6)</f>
        <v>0</v>
      </c>
      <c r="AR6" s="487"/>
      <c r="AS6" s="499"/>
      <c r="AT6" s="572">
        <f>SUM(AU6:AX6)</f>
        <v>1888</v>
      </c>
      <c r="AU6" s="270">
        <v>1888</v>
      </c>
      <c r="AV6" s="486">
        <v>0</v>
      </c>
      <c r="AW6" s="486">
        <v>0</v>
      </c>
      <c r="AX6" s="271">
        <v>0</v>
      </c>
      <c r="AY6" s="564">
        <f>SUM(AZ6:BA6)</f>
        <v>1888</v>
      </c>
      <c r="AZ6" s="487">
        <v>1883</v>
      </c>
      <c r="BA6" s="499">
        <v>5</v>
      </c>
      <c r="BB6" s="583">
        <f>SUM(BC6:BF6)</f>
        <v>466</v>
      </c>
      <c r="BC6" s="270">
        <v>466</v>
      </c>
      <c r="BD6" s="486"/>
      <c r="BE6" s="486"/>
      <c r="BF6" s="271"/>
      <c r="BG6" s="293">
        <f>SUM(BH6:BI6)</f>
        <v>466</v>
      </c>
      <c r="BH6" s="487">
        <v>466</v>
      </c>
      <c r="BI6" s="499"/>
      <c r="BJ6" s="563">
        <f>SUM(BK6:BN6)</f>
        <v>4857</v>
      </c>
      <c r="BK6" s="270">
        <v>4857</v>
      </c>
      <c r="BL6" s="486"/>
      <c r="BM6" s="486"/>
      <c r="BN6" s="271"/>
      <c r="BO6" s="564">
        <f>SUM(BP6:BQ6)</f>
        <v>4857</v>
      </c>
      <c r="BP6" s="487">
        <v>4857</v>
      </c>
      <c r="BQ6" s="499"/>
      <c r="BR6" s="580">
        <f>SUM(BS6:BV6)</f>
        <v>2165</v>
      </c>
      <c r="BS6" s="270">
        <v>2165</v>
      </c>
      <c r="BT6" s="486"/>
      <c r="BU6" s="486"/>
      <c r="BV6" s="271"/>
      <c r="BW6" s="293">
        <f>SUM(BX6:BY6)</f>
        <v>2165</v>
      </c>
      <c r="BX6" s="487">
        <v>2165</v>
      </c>
      <c r="BY6" s="499"/>
      <c r="BZ6" s="563">
        <f>SUM(CA6:CD6)</f>
        <v>564</v>
      </c>
      <c r="CA6" s="270">
        <v>564</v>
      </c>
      <c r="CB6" s="486">
        <v>0</v>
      </c>
      <c r="CC6" s="486">
        <v>0</v>
      </c>
      <c r="CD6" s="271">
        <v>0</v>
      </c>
      <c r="CE6" s="564">
        <f>SUM(CF6:CG6)</f>
        <v>564</v>
      </c>
      <c r="CF6" s="487">
        <v>564</v>
      </c>
      <c r="CG6" s="499"/>
      <c r="CH6" s="568">
        <f>SUM(CI6:CL6)</f>
        <v>471</v>
      </c>
      <c r="CI6" s="270">
        <v>471</v>
      </c>
      <c r="CJ6" s="486">
        <v>0</v>
      </c>
      <c r="CK6" s="486">
        <v>0</v>
      </c>
      <c r="CL6" s="271">
        <v>0</v>
      </c>
      <c r="CM6" s="564">
        <f>SUM(CN6:CO6)</f>
        <v>471</v>
      </c>
      <c r="CN6" s="487">
        <v>471</v>
      </c>
      <c r="CO6" s="499">
        <v>0</v>
      </c>
      <c r="CP6" s="580">
        <f>SUM(CQ6:CT6)</f>
        <v>1670</v>
      </c>
      <c r="CQ6" s="270">
        <v>1670</v>
      </c>
      <c r="CR6" s="486"/>
      <c r="CS6" s="486"/>
      <c r="CT6" s="271"/>
      <c r="CU6" s="293">
        <f>SUM(CV6:CW6)</f>
        <v>1670</v>
      </c>
      <c r="CV6" s="487">
        <v>1472</v>
      </c>
      <c r="CW6" s="499">
        <v>198</v>
      </c>
      <c r="CX6" s="580">
        <f>SUM(CY6:DB6)</f>
        <v>1375</v>
      </c>
      <c r="CY6" s="270">
        <v>1375</v>
      </c>
      <c r="CZ6" s="486"/>
      <c r="DA6" s="486"/>
      <c r="DB6" s="271"/>
      <c r="DC6" s="293">
        <f>SUM(DD6:DE6)</f>
        <v>1375</v>
      </c>
      <c r="DD6" s="487">
        <v>1325</v>
      </c>
      <c r="DE6" s="499">
        <v>50</v>
      </c>
      <c r="DF6" s="572">
        <f>SUM(DG6:DJ6)</f>
        <v>140</v>
      </c>
      <c r="DG6" s="270">
        <v>140</v>
      </c>
      <c r="DH6" s="486"/>
      <c r="DI6" s="486"/>
      <c r="DJ6" s="271"/>
      <c r="DK6" s="564">
        <f>SUM(DL6:DM6)</f>
        <v>140</v>
      </c>
      <c r="DL6" s="487">
        <v>140</v>
      </c>
      <c r="DM6" s="499"/>
      <c r="DN6" s="568">
        <f>SUM(DO6:DR6)</f>
        <v>166</v>
      </c>
      <c r="DO6" s="270">
        <v>166</v>
      </c>
      <c r="DP6" s="486"/>
      <c r="DQ6" s="486"/>
      <c r="DR6" s="271"/>
      <c r="DS6" s="564">
        <f>SUM(DT6:DU6)</f>
        <v>0</v>
      </c>
      <c r="DT6" s="1417"/>
      <c r="DU6" s="1418"/>
      <c r="DV6" s="563">
        <f>SUM(DW6:DZ6)</f>
        <v>311</v>
      </c>
      <c r="DW6" s="270">
        <v>311</v>
      </c>
      <c r="DX6" s="486">
        <v>0</v>
      </c>
      <c r="DY6" s="486">
        <v>0</v>
      </c>
      <c r="DZ6" s="271">
        <v>0</v>
      </c>
      <c r="EA6" s="564">
        <f>SUM(EB6:EC6)</f>
        <v>311</v>
      </c>
      <c r="EB6" s="487">
        <v>311</v>
      </c>
      <c r="EC6" s="499">
        <v>0</v>
      </c>
      <c r="ED6" s="568">
        <f>SUM(EE6:EH6)</f>
        <v>190</v>
      </c>
      <c r="EE6" s="270">
        <v>190</v>
      </c>
      <c r="EF6" s="486"/>
      <c r="EG6" s="486"/>
      <c r="EH6" s="271"/>
      <c r="EI6" s="564">
        <f>SUM(EJ6:EK6)</f>
        <v>190</v>
      </c>
      <c r="EJ6" s="487">
        <v>190</v>
      </c>
      <c r="EK6" s="499"/>
      <c r="EL6" s="580">
        <f>SUM(EM6:EP6)</f>
        <v>2218</v>
      </c>
      <c r="EM6" s="270">
        <v>2218</v>
      </c>
      <c r="EN6" s="486"/>
      <c r="EO6" s="486"/>
      <c r="EP6" s="271"/>
      <c r="EQ6" s="293">
        <f>SUM(ER6:ES6)</f>
        <v>2218</v>
      </c>
      <c r="ER6" s="487">
        <v>2167</v>
      </c>
      <c r="ES6" s="499">
        <v>51</v>
      </c>
      <c r="ET6" s="580">
        <f>SUM(EU6:EX6)</f>
        <v>156</v>
      </c>
      <c r="EU6" s="270">
        <v>156</v>
      </c>
      <c r="EV6" s="486"/>
      <c r="EW6" s="486"/>
      <c r="EX6" s="271"/>
      <c r="EY6" s="293">
        <f>SUM(EZ6:FA6)</f>
        <v>0</v>
      </c>
      <c r="EZ6" s="1417"/>
      <c r="FA6" s="1418"/>
      <c r="FB6" s="580">
        <f>SUM(FC6:FF6)</f>
        <v>2400</v>
      </c>
      <c r="FC6" s="270">
        <v>2400</v>
      </c>
      <c r="FD6" s="486"/>
      <c r="FE6" s="486"/>
      <c r="FF6" s="271"/>
      <c r="FG6" s="293">
        <f>SUM(FH6:FI6)</f>
        <v>2400</v>
      </c>
      <c r="FH6" s="487">
        <v>2400</v>
      </c>
      <c r="FI6" s="499"/>
      <c r="FJ6" s="563">
        <f>SUM(FK6:FN6)</f>
        <v>1323</v>
      </c>
      <c r="FK6" s="270">
        <v>1323</v>
      </c>
      <c r="FL6" s="486"/>
      <c r="FM6" s="486"/>
      <c r="FN6" s="271"/>
      <c r="FO6" s="564">
        <f>SUM(FP6:FQ6)</f>
        <v>1323</v>
      </c>
      <c r="FP6" s="487">
        <f>1323-25</f>
        <v>1298</v>
      </c>
      <c r="FQ6" s="659">
        <v>25</v>
      </c>
      <c r="FR6" s="561">
        <f>+SUM(FS6:FV6)</f>
        <v>7483</v>
      </c>
      <c r="FS6" s="270">
        <v>7483</v>
      </c>
      <c r="FT6" s="486"/>
      <c r="FU6" s="486"/>
      <c r="FV6" s="271"/>
      <c r="FW6" s="564">
        <f>SUM(FX6:FY6)</f>
        <v>7483</v>
      </c>
      <c r="FX6" s="487">
        <v>7203</v>
      </c>
      <c r="FY6" s="499">
        <v>280</v>
      </c>
      <c r="FZ6" s="563">
        <f>SUM(GA6:GD6)</f>
        <v>713</v>
      </c>
      <c r="GA6" s="270">
        <v>713</v>
      </c>
      <c r="GB6" s="486"/>
      <c r="GC6" s="486"/>
      <c r="GD6" s="271"/>
      <c r="GE6" s="564">
        <f>SUM(GF6:GG6)</f>
        <v>713</v>
      </c>
      <c r="GF6" s="487">
        <v>713</v>
      </c>
      <c r="GG6" s="499"/>
      <c r="GH6" s="563">
        <f>SUM(GI6:GL6)</f>
        <v>2987</v>
      </c>
      <c r="GI6" s="270">
        <v>2987</v>
      </c>
      <c r="GJ6" s="486"/>
      <c r="GK6" s="486"/>
      <c r="GL6" s="271"/>
      <c r="GM6" s="564">
        <f>SUM(GN6:GO6)</f>
        <v>2987</v>
      </c>
      <c r="GN6" s="487">
        <v>2987</v>
      </c>
      <c r="GO6" s="499"/>
      <c r="GP6" s="563">
        <f>SUM(GQ6:GT6)</f>
        <v>376</v>
      </c>
      <c r="GQ6" s="270">
        <v>376</v>
      </c>
      <c r="GR6" s="486"/>
      <c r="GS6" s="486"/>
      <c r="GT6" s="271"/>
      <c r="GU6" s="564">
        <f>SUM(GV6:GW6)</f>
        <v>376</v>
      </c>
      <c r="GV6" s="487">
        <v>376</v>
      </c>
      <c r="GW6" s="499"/>
      <c r="GX6" s="563">
        <f>SUM(GY6:HB6)</f>
        <v>1859</v>
      </c>
      <c r="GY6" s="270">
        <v>1859</v>
      </c>
      <c r="GZ6" s="486"/>
      <c r="HA6" s="486"/>
      <c r="HB6" s="271"/>
      <c r="HC6" s="564">
        <f>SUM(HD6:HE6)</f>
        <v>1859</v>
      </c>
      <c r="HD6" s="487">
        <v>1845</v>
      </c>
      <c r="HE6" s="499">
        <v>14</v>
      </c>
      <c r="HF6" s="563">
        <f>SUM(HG6:HJ6)</f>
        <v>5777</v>
      </c>
      <c r="HG6" s="270">
        <v>5777</v>
      </c>
      <c r="HH6" s="486"/>
      <c r="HI6" s="486"/>
      <c r="HJ6" s="271"/>
      <c r="HK6" s="564">
        <f>SUM(HL6:HM6)</f>
        <v>5777</v>
      </c>
      <c r="HL6" s="487">
        <v>5757</v>
      </c>
      <c r="HM6" s="499">
        <v>20</v>
      </c>
      <c r="HN6" s="563">
        <f>SUM(HO6:HR6)</f>
        <v>1334</v>
      </c>
      <c r="HO6" s="270">
        <v>1334</v>
      </c>
      <c r="HP6" s="486"/>
      <c r="HQ6" s="486"/>
      <c r="HR6" s="271"/>
      <c r="HS6" s="564">
        <f>SUM(HT6:HU6)</f>
        <v>1364</v>
      </c>
      <c r="HT6" s="487">
        <v>1268</v>
      </c>
      <c r="HU6" s="499">
        <v>96</v>
      </c>
      <c r="HV6" s="563">
        <f>SUM(HW6:HZ6)</f>
        <v>4550</v>
      </c>
      <c r="HW6" s="270">
        <v>4550</v>
      </c>
      <c r="HX6" s="486"/>
      <c r="HY6" s="486"/>
      <c r="HZ6" s="271"/>
      <c r="IA6" s="564">
        <f>SUM(IB6:IC6)</f>
        <v>4550</v>
      </c>
      <c r="IB6" s="270">
        <v>4540</v>
      </c>
      <c r="IC6" s="499">
        <v>10</v>
      </c>
      <c r="ID6" s="563">
        <f>SUM(IE6:IH6)</f>
        <v>4055</v>
      </c>
      <c r="IE6" s="270">
        <v>4055</v>
      </c>
      <c r="IF6" s="486"/>
      <c r="IG6" s="486"/>
      <c r="IH6" s="271"/>
      <c r="II6" s="564">
        <f>SUM(IJ6:IK6)</f>
        <v>4055</v>
      </c>
      <c r="IJ6" s="487">
        <v>4055</v>
      </c>
      <c r="IK6" s="499"/>
      <c r="IL6" s="563">
        <f>SUM(IM6:IP6)</f>
        <v>1109</v>
      </c>
      <c r="IM6" s="270">
        <v>1109</v>
      </c>
      <c r="IN6" s="486">
        <v>0</v>
      </c>
      <c r="IO6" s="486">
        <v>0</v>
      </c>
      <c r="IP6" s="271">
        <v>0</v>
      </c>
      <c r="IQ6" s="564">
        <f>SUM(IR6:IS6)</f>
        <v>1109</v>
      </c>
      <c r="IR6" s="487">
        <f>1109-IS6</f>
        <v>1100</v>
      </c>
      <c r="IS6" s="499">
        <v>9</v>
      </c>
      <c r="IT6" s="563">
        <f>SUM(IU6:IX6)</f>
        <v>1671</v>
      </c>
      <c r="IU6" s="270">
        <v>1671</v>
      </c>
      <c r="IV6" s="486"/>
      <c r="IW6" s="486"/>
      <c r="IX6" s="271"/>
      <c r="IY6" s="564">
        <f>SUM(IZ6:JA6)</f>
        <v>1671</v>
      </c>
      <c r="IZ6" s="487">
        <v>1644</v>
      </c>
      <c r="JA6" s="499">
        <v>27</v>
      </c>
      <c r="JB6" s="563">
        <f t="shared" ref="JB6:JB8" si="0">SUM(JC6:JF6)</f>
        <v>1815</v>
      </c>
      <c r="JC6" s="270">
        <v>1815</v>
      </c>
      <c r="JD6" s="486"/>
      <c r="JE6" s="486"/>
      <c r="JF6" s="271"/>
      <c r="JG6" s="564">
        <f t="shared" ref="JG6:JG8" si="1">SUM(JH6:JI6)</f>
        <v>1815</v>
      </c>
      <c r="JH6" s="487">
        <v>1545</v>
      </c>
      <c r="JI6" s="499">
        <v>270</v>
      </c>
    </row>
    <row r="7" spans="1:269" ht="57" customHeight="1" thickBot="1" x14ac:dyDescent="0.3">
      <c r="A7" s="974"/>
      <c r="B7" s="285" t="s">
        <v>48</v>
      </c>
      <c r="C7" s="285" t="s">
        <v>405</v>
      </c>
      <c r="D7" s="1402" t="s">
        <v>837</v>
      </c>
      <c r="E7" s="1410">
        <v>682161</v>
      </c>
      <c r="F7" s="1407">
        <f>SUM(G7:J7)</f>
        <v>456471</v>
      </c>
      <c r="G7" s="272"/>
      <c r="H7" s="380">
        <v>234119</v>
      </c>
      <c r="I7" s="380">
        <v>222352</v>
      </c>
      <c r="J7" s="271"/>
      <c r="K7" s="292">
        <f>SUM(L7:M7)</f>
        <v>456471</v>
      </c>
      <c r="L7" s="381">
        <v>433563</v>
      </c>
      <c r="M7" s="382">
        <v>22908</v>
      </c>
      <c r="N7" s="1427">
        <f>SUM(O7:R7)</f>
        <v>135609</v>
      </c>
      <c r="O7" s="458">
        <v>108487</v>
      </c>
      <c r="P7" s="459">
        <v>0</v>
      </c>
      <c r="Q7" s="459">
        <v>27122</v>
      </c>
      <c r="R7" s="460">
        <v>0</v>
      </c>
      <c r="S7" s="461">
        <f>SUM(T7:U7)</f>
        <v>135609</v>
      </c>
      <c r="T7" s="462">
        <v>126116</v>
      </c>
      <c r="U7" s="463">
        <v>9493</v>
      </c>
      <c r="V7" s="494">
        <f>SUM(W7:Z7)</f>
        <v>1634</v>
      </c>
      <c r="W7" s="272"/>
      <c r="X7" s="488"/>
      <c r="Y7" s="488">
        <v>1634</v>
      </c>
      <c r="Z7" s="489"/>
      <c r="AA7" s="292">
        <f>SUM(AB7:AC7)</f>
        <v>1634</v>
      </c>
      <c r="AB7" s="490">
        <v>1634</v>
      </c>
      <c r="AC7" s="500"/>
      <c r="AD7" s="457">
        <f>SUM(AE7:AH7)</f>
        <v>34721</v>
      </c>
      <c r="AE7" s="458">
        <v>34721</v>
      </c>
      <c r="AF7" s="459"/>
      <c r="AG7" s="459"/>
      <c r="AH7" s="489"/>
      <c r="AI7" s="461">
        <f>SUM(AJ7:AK7)</f>
        <v>34721</v>
      </c>
      <c r="AJ7" s="462">
        <v>29512.85</v>
      </c>
      <c r="AK7" s="463">
        <v>5208.1499999999996</v>
      </c>
      <c r="AL7" s="573">
        <f>SUM(AM7:AP7)</f>
        <v>0</v>
      </c>
      <c r="AM7" s="272"/>
      <c r="AN7" s="488">
        <v>0</v>
      </c>
      <c r="AO7" s="488"/>
      <c r="AP7" s="489"/>
      <c r="AQ7" s="566">
        <f>SUM(AR7:AS7)</f>
        <v>0</v>
      </c>
      <c r="AR7" s="490"/>
      <c r="AS7" s="500"/>
      <c r="AT7" s="573">
        <f>SUM(AU7:AX7)</f>
        <v>1215</v>
      </c>
      <c r="AU7" s="272">
        <v>1215</v>
      </c>
      <c r="AV7" s="488">
        <v>0</v>
      </c>
      <c r="AW7" s="488">
        <v>0</v>
      </c>
      <c r="AX7" s="489">
        <v>0</v>
      </c>
      <c r="AY7" s="566">
        <f>SUM(AZ7:BA7)</f>
        <v>1215</v>
      </c>
      <c r="AZ7" s="490">
        <v>1210</v>
      </c>
      <c r="BA7" s="500">
        <v>5</v>
      </c>
      <c r="BB7" s="584">
        <f>SUM(BC7:BF7)</f>
        <v>516</v>
      </c>
      <c r="BC7" s="272">
        <v>516</v>
      </c>
      <c r="BD7" s="488"/>
      <c r="BE7" s="488"/>
      <c r="BF7" s="489"/>
      <c r="BG7" s="292">
        <f>SUM(BH7:BI7)</f>
        <v>516</v>
      </c>
      <c r="BH7" s="490">
        <v>516</v>
      </c>
      <c r="BI7" s="500"/>
      <c r="BJ7" s="565">
        <f>SUM(BK7:BN7)</f>
        <v>4861</v>
      </c>
      <c r="BK7" s="272">
        <v>4861</v>
      </c>
      <c r="BL7" s="488"/>
      <c r="BM7" s="488"/>
      <c r="BN7" s="489"/>
      <c r="BO7" s="566">
        <f>SUM(BP7:BQ7)</f>
        <v>4861</v>
      </c>
      <c r="BP7" s="490">
        <v>4861</v>
      </c>
      <c r="BQ7" s="500"/>
      <c r="BR7" s="581">
        <f>SUM(BS7:BV7)</f>
        <v>2297</v>
      </c>
      <c r="BS7" s="272">
        <v>2297</v>
      </c>
      <c r="BT7" s="488"/>
      <c r="BU7" s="488"/>
      <c r="BV7" s="489"/>
      <c r="BW7" s="292">
        <f>SUM(BX7:BY7)</f>
        <v>2297</v>
      </c>
      <c r="BX7" s="490">
        <v>2297</v>
      </c>
      <c r="BY7" s="500"/>
      <c r="BZ7" s="565">
        <f>SUM(CA7:CD7)</f>
        <v>547</v>
      </c>
      <c r="CA7" s="272">
        <v>547</v>
      </c>
      <c r="CB7" s="488">
        <v>0</v>
      </c>
      <c r="CC7" s="488">
        <v>0</v>
      </c>
      <c r="CD7" s="489">
        <v>0</v>
      </c>
      <c r="CE7" s="566">
        <f>SUM(CF7:CG7)</f>
        <v>547</v>
      </c>
      <c r="CF7" s="490">
        <v>547</v>
      </c>
      <c r="CG7" s="500"/>
      <c r="CH7" s="569">
        <f>SUM(CI7:CL7)</f>
        <v>468</v>
      </c>
      <c r="CI7" s="272">
        <v>468</v>
      </c>
      <c r="CJ7" s="488">
        <v>0</v>
      </c>
      <c r="CK7" s="488">
        <v>0</v>
      </c>
      <c r="CL7" s="489">
        <v>0</v>
      </c>
      <c r="CM7" s="566">
        <f>SUM(CN7:CO7)</f>
        <v>468</v>
      </c>
      <c r="CN7" s="490">
        <v>468</v>
      </c>
      <c r="CO7" s="500">
        <v>0</v>
      </c>
      <c r="CP7" s="581">
        <f>SUM(CQ7:CT7)</f>
        <v>1675</v>
      </c>
      <c r="CQ7" s="272">
        <v>1675</v>
      </c>
      <c r="CR7" s="488"/>
      <c r="CS7" s="488"/>
      <c r="CT7" s="489"/>
      <c r="CU7" s="292">
        <f>SUM(CV7:CW7)</f>
        <v>1675</v>
      </c>
      <c r="CV7" s="490">
        <v>1471</v>
      </c>
      <c r="CW7" s="500">
        <v>204</v>
      </c>
      <c r="CX7" s="581">
        <f>SUM(CY7:DB7)</f>
        <v>1382</v>
      </c>
      <c r="CY7" s="272">
        <v>1382</v>
      </c>
      <c r="CZ7" s="488"/>
      <c r="DA7" s="488"/>
      <c r="DB7" s="489"/>
      <c r="DC7" s="292">
        <f>SUM(DD7:DE7)</f>
        <v>1382</v>
      </c>
      <c r="DD7" s="490">
        <v>1332</v>
      </c>
      <c r="DE7" s="500">
        <v>50</v>
      </c>
      <c r="DF7" s="573">
        <f>SUM(DG7:DJ7)</f>
        <v>134</v>
      </c>
      <c r="DG7" s="272">
        <v>134</v>
      </c>
      <c r="DH7" s="488"/>
      <c r="DI7" s="488"/>
      <c r="DJ7" s="489"/>
      <c r="DK7" s="566">
        <f>SUM(DL7:DM7)</f>
        <v>134</v>
      </c>
      <c r="DL7" s="490">
        <v>134</v>
      </c>
      <c r="DM7" s="500"/>
      <c r="DN7" s="569">
        <f>SUM(DO7:DR7)</f>
        <v>167</v>
      </c>
      <c r="DO7" s="272">
        <v>167</v>
      </c>
      <c r="DP7" s="488"/>
      <c r="DQ7" s="488"/>
      <c r="DR7" s="489"/>
      <c r="DS7" s="566">
        <f>SUM(DT7:DU7)</f>
        <v>0</v>
      </c>
      <c r="DT7" s="1419"/>
      <c r="DU7" s="1420"/>
      <c r="DV7" s="565">
        <f>SUM(DW7:DZ7)</f>
        <v>311</v>
      </c>
      <c r="DW7" s="272">
        <v>311</v>
      </c>
      <c r="DX7" s="488">
        <v>0</v>
      </c>
      <c r="DY7" s="488">
        <v>0</v>
      </c>
      <c r="DZ7" s="489">
        <v>0</v>
      </c>
      <c r="EA7" s="566">
        <f>SUM(EB7:EC7)</f>
        <v>311</v>
      </c>
      <c r="EB7" s="490">
        <v>311</v>
      </c>
      <c r="EC7" s="500">
        <v>0</v>
      </c>
      <c r="ED7" s="569">
        <f>SUM(EE7:EH7)</f>
        <v>190</v>
      </c>
      <c r="EE7" s="272">
        <v>190</v>
      </c>
      <c r="EF7" s="488"/>
      <c r="EG7" s="488"/>
      <c r="EH7" s="489"/>
      <c r="EI7" s="566">
        <f>SUM(EJ7:EK7)</f>
        <v>190</v>
      </c>
      <c r="EJ7" s="490">
        <v>190</v>
      </c>
      <c r="EK7" s="500"/>
      <c r="EL7" s="581">
        <f>SUM(EM7:EP7)</f>
        <v>2326</v>
      </c>
      <c r="EM7" s="272">
        <v>2326</v>
      </c>
      <c r="EN7" s="488"/>
      <c r="EO7" s="488"/>
      <c r="EP7" s="489"/>
      <c r="EQ7" s="292">
        <f>SUM(ER7:ES7)</f>
        <v>2326</v>
      </c>
      <c r="ER7" s="490">
        <v>2272</v>
      </c>
      <c r="ES7" s="500">
        <v>54</v>
      </c>
      <c r="ET7" s="581">
        <f>SUM(EU7:EX7)</f>
        <v>157</v>
      </c>
      <c r="EU7" s="272">
        <v>157</v>
      </c>
      <c r="EV7" s="488"/>
      <c r="EW7" s="488"/>
      <c r="EX7" s="489"/>
      <c r="EY7" s="292">
        <f>SUM(EZ7:FA7)</f>
        <v>0</v>
      </c>
      <c r="EZ7" s="1419"/>
      <c r="FA7" s="1420"/>
      <c r="FB7" s="581">
        <f>SUM(FC7:FF7)</f>
        <v>2360</v>
      </c>
      <c r="FC7" s="272">
        <v>2360</v>
      </c>
      <c r="FD7" s="488"/>
      <c r="FE7" s="488"/>
      <c r="FF7" s="489"/>
      <c r="FG7" s="292">
        <f>SUM(FH7:FI7)</f>
        <v>2360</v>
      </c>
      <c r="FH7" s="490">
        <v>2360</v>
      </c>
      <c r="FI7" s="500"/>
      <c r="FJ7" s="565">
        <f>SUM(FK7:FN7)</f>
        <v>1320</v>
      </c>
      <c r="FK7" s="272">
        <v>1320</v>
      </c>
      <c r="FL7" s="488"/>
      <c r="FM7" s="488"/>
      <c r="FN7" s="489"/>
      <c r="FO7" s="566">
        <f>SUM(FP7:FQ7)</f>
        <v>1320</v>
      </c>
      <c r="FP7" s="490">
        <f>1320-25</f>
        <v>1295</v>
      </c>
      <c r="FQ7" s="660">
        <v>25</v>
      </c>
      <c r="FR7" s="561">
        <f>+SUM(FS7:FV7)</f>
        <v>7475</v>
      </c>
      <c r="FS7" s="272">
        <v>7475</v>
      </c>
      <c r="FT7" s="488"/>
      <c r="FU7" s="488"/>
      <c r="FV7" s="489"/>
      <c r="FW7" s="566">
        <f>SUM(FX7:FY7)</f>
        <v>7475</v>
      </c>
      <c r="FX7" s="490">
        <v>7203</v>
      </c>
      <c r="FY7" s="500">
        <v>272</v>
      </c>
      <c r="FZ7" s="565">
        <f>SUM(GA7:GD7)</f>
        <v>711</v>
      </c>
      <c r="GA7" s="272">
        <v>711</v>
      </c>
      <c r="GB7" s="488"/>
      <c r="GC7" s="488"/>
      <c r="GD7" s="489"/>
      <c r="GE7" s="566">
        <f>SUM(GF7:GG7)</f>
        <v>711</v>
      </c>
      <c r="GF7" s="490">
        <v>711</v>
      </c>
      <c r="GG7" s="500"/>
      <c r="GH7" s="565">
        <f>SUM(GI7:GL7)</f>
        <v>2973</v>
      </c>
      <c r="GI7" s="272">
        <v>2973</v>
      </c>
      <c r="GJ7" s="488"/>
      <c r="GK7" s="488"/>
      <c r="GL7" s="489"/>
      <c r="GM7" s="566">
        <f>SUM(GN7:GO7)</f>
        <v>2973</v>
      </c>
      <c r="GN7" s="490">
        <v>2973</v>
      </c>
      <c r="GO7" s="500"/>
      <c r="GP7" s="565">
        <f>SUM(GQ7:GT7)</f>
        <v>365</v>
      </c>
      <c r="GQ7" s="272">
        <v>365</v>
      </c>
      <c r="GR7" s="488"/>
      <c r="GS7" s="488"/>
      <c r="GT7" s="489"/>
      <c r="GU7" s="566">
        <f>SUM(GV7:GW7)</f>
        <v>365</v>
      </c>
      <c r="GV7" s="490">
        <v>365</v>
      </c>
      <c r="GW7" s="500"/>
      <c r="GX7" s="565">
        <f>SUM(GY7:HB7)</f>
        <v>1858</v>
      </c>
      <c r="GY7" s="272">
        <v>1858</v>
      </c>
      <c r="GZ7" s="488"/>
      <c r="HA7" s="488"/>
      <c r="HB7" s="489"/>
      <c r="HC7" s="566">
        <f>SUM(HD7:HE7)</f>
        <v>1858</v>
      </c>
      <c r="HD7" s="490">
        <v>1844</v>
      </c>
      <c r="HE7" s="500">
        <v>14</v>
      </c>
      <c r="HF7" s="565">
        <f>SUM(HG7:HJ7)</f>
        <v>5839</v>
      </c>
      <c r="HG7" s="272">
        <v>5839</v>
      </c>
      <c r="HH7" s="488"/>
      <c r="HI7" s="488"/>
      <c r="HJ7" s="489"/>
      <c r="HK7" s="566">
        <f>SUM(HL7:HM7)</f>
        <v>5839</v>
      </c>
      <c r="HL7" s="490">
        <v>5819</v>
      </c>
      <c r="HM7" s="500">
        <v>20</v>
      </c>
      <c r="HN7" s="565">
        <f>SUM(HO7:HR7)</f>
        <v>1364</v>
      </c>
      <c r="HO7" s="272">
        <v>1364</v>
      </c>
      <c r="HP7" s="488"/>
      <c r="HQ7" s="488"/>
      <c r="HR7" s="489"/>
      <c r="HS7" s="566">
        <f>SUM(HT7:HU7)</f>
        <v>1367</v>
      </c>
      <c r="HT7" s="490">
        <v>1271</v>
      </c>
      <c r="HU7" s="500">
        <v>96</v>
      </c>
      <c r="HV7" s="565">
        <f>SUM(HW7:HZ7)</f>
        <v>4645</v>
      </c>
      <c r="HW7" s="272">
        <v>4645</v>
      </c>
      <c r="HX7" s="488"/>
      <c r="HY7" s="488"/>
      <c r="HZ7" s="489"/>
      <c r="IA7" s="566">
        <f>SUM(IB7:IC7)</f>
        <v>4645</v>
      </c>
      <c r="IB7" s="272">
        <v>4635</v>
      </c>
      <c r="IC7" s="500">
        <v>10</v>
      </c>
      <c r="ID7" s="565">
        <f>SUM(IE7:IH7)</f>
        <v>4063</v>
      </c>
      <c r="IE7" s="272">
        <v>4063</v>
      </c>
      <c r="IF7" s="488"/>
      <c r="IG7" s="488"/>
      <c r="IH7" s="489"/>
      <c r="II7" s="566">
        <f>SUM(IJ7:IK7)</f>
        <v>4063</v>
      </c>
      <c r="IJ7" s="490">
        <v>4063</v>
      </c>
      <c r="IK7" s="500"/>
      <c r="IL7" s="565">
        <f>SUM(IM7:IP7)</f>
        <v>1110</v>
      </c>
      <c r="IM7" s="272">
        <v>1110</v>
      </c>
      <c r="IN7" s="488">
        <v>0</v>
      </c>
      <c r="IO7" s="488">
        <v>0</v>
      </c>
      <c r="IP7" s="489">
        <v>0</v>
      </c>
      <c r="IQ7" s="566">
        <f>SUM(IR7:IS7)</f>
        <v>1110</v>
      </c>
      <c r="IR7" s="490">
        <f>1110-IS7</f>
        <v>1100</v>
      </c>
      <c r="IS7" s="500">
        <v>10</v>
      </c>
      <c r="IT7" s="565">
        <f>SUM(IU7:IX7)</f>
        <v>1665</v>
      </c>
      <c r="IU7" s="272">
        <v>1665</v>
      </c>
      <c r="IV7" s="488"/>
      <c r="IW7" s="488"/>
      <c r="IX7" s="489"/>
      <c r="IY7" s="566">
        <f>SUM(IZ7:JA7)</f>
        <v>1665</v>
      </c>
      <c r="IZ7" s="490">
        <v>1645</v>
      </c>
      <c r="JA7" s="500">
        <v>20</v>
      </c>
      <c r="JB7" s="565">
        <f t="shared" si="0"/>
        <v>1732</v>
      </c>
      <c r="JC7" s="272">
        <v>1732</v>
      </c>
      <c r="JD7" s="488"/>
      <c r="JE7" s="488"/>
      <c r="JF7" s="489"/>
      <c r="JG7" s="566">
        <f t="shared" si="1"/>
        <v>1732</v>
      </c>
      <c r="JH7" s="490">
        <v>1471</v>
      </c>
      <c r="JI7" s="500">
        <v>261</v>
      </c>
    </row>
    <row r="8" spans="1:269" ht="69" customHeight="1" thickBot="1" x14ac:dyDescent="0.3">
      <c r="A8" s="282" t="s">
        <v>416</v>
      </c>
      <c r="B8" s="286" t="s">
        <v>172</v>
      </c>
      <c r="C8" s="286" t="s">
        <v>715</v>
      </c>
      <c r="D8" s="1403" t="s">
        <v>716</v>
      </c>
      <c r="E8" s="1410">
        <v>2010028400.929064</v>
      </c>
      <c r="F8" s="1411" t="s">
        <v>1171</v>
      </c>
      <c r="G8" s="1411" t="s">
        <v>1171</v>
      </c>
      <c r="H8" s="1411" t="s">
        <v>1171</v>
      </c>
      <c r="I8" s="1411" t="s">
        <v>1171</v>
      </c>
      <c r="J8" s="1411" t="s">
        <v>1171</v>
      </c>
      <c r="K8" s="1411" t="s">
        <v>1171</v>
      </c>
      <c r="L8" s="1411" t="s">
        <v>1171</v>
      </c>
      <c r="M8" s="1411" t="s">
        <v>1171</v>
      </c>
      <c r="N8" s="1411" t="s">
        <v>1171</v>
      </c>
      <c r="O8" s="1411" t="s">
        <v>1171</v>
      </c>
      <c r="P8" s="1411" t="s">
        <v>1171</v>
      </c>
      <c r="Q8" s="1411" t="s">
        <v>1171</v>
      </c>
      <c r="R8" s="1411" t="s">
        <v>1171</v>
      </c>
      <c r="S8" s="1411" t="s">
        <v>1171</v>
      </c>
      <c r="T8" s="1411" t="s">
        <v>1171</v>
      </c>
      <c r="U8" s="1411" t="s">
        <v>1171</v>
      </c>
      <c r="V8" s="1411" t="s">
        <v>1171</v>
      </c>
      <c r="W8" s="1411" t="s">
        <v>1171</v>
      </c>
      <c r="X8" s="1411" t="s">
        <v>1171</v>
      </c>
      <c r="Y8" s="1411" t="s">
        <v>1171</v>
      </c>
      <c r="Z8" s="1411" t="s">
        <v>1171</v>
      </c>
      <c r="AA8" s="1411" t="s">
        <v>1171</v>
      </c>
      <c r="AB8" s="1411" t="s">
        <v>1171</v>
      </c>
      <c r="AC8" s="1411" t="s">
        <v>1171</v>
      </c>
      <c r="AD8" s="1411" t="s">
        <v>1171</v>
      </c>
      <c r="AE8" s="1411" t="s">
        <v>1171</v>
      </c>
      <c r="AF8" s="1411" t="s">
        <v>1171</v>
      </c>
      <c r="AG8" s="1411" t="s">
        <v>1171</v>
      </c>
      <c r="AH8" s="1411" t="s">
        <v>1171</v>
      </c>
      <c r="AI8" s="1411" t="s">
        <v>1171</v>
      </c>
      <c r="AJ8" s="1411" t="s">
        <v>1171</v>
      </c>
      <c r="AK8" s="1411" t="s">
        <v>1171</v>
      </c>
      <c r="AL8" s="1411" t="s">
        <v>1171</v>
      </c>
      <c r="AM8" s="1411" t="s">
        <v>1171</v>
      </c>
      <c r="AN8" s="1411" t="s">
        <v>1171</v>
      </c>
      <c r="AO8" s="1411" t="s">
        <v>1171</v>
      </c>
      <c r="AP8" s="1411" t="s">
        <v>1171</v>
      </c>
      <c r="AQ8" s="1411" t="s">
        <v>1171</v>
      </c>
      <c r="AR8" s="1411" t="s">
        <v>1171</v>
      </c>
      <c r="AS8" s="1411" t="s">
        <v>1171</v>
      </c>
      <c r="AT8" s="1411" t="s">
        <v>1171</v>
      </c>
      <c r="AU8" s="1411" t="s">
        <v>1171</v>
      </c>
      <c r="AV8" s="1411" t="s">
        <v>1171</v>
      </c>
      <c r="AW8" s="1411" t="s">
        <v>1171</v>
      </c>
      <c r="AX8" s="1411" t="s">
        <v>1171</v>
      </c>
      <c r="AY8" s="1411" t="s">
        <v>1171</v>
      </c>
      <c r="AZ8" s="1411" t="s">
        <v>1171</v>
      </c>
      <c r="BA8" s="1411" t="s">
        <v>1171</v>
      </c>
      <c r="BB8" s="1411" t="s">
        <v>1171</v>
      </c>
      <c r="BC8" s="1411" t="s">
        <v>1171</v>
      </c>
      <c r="BD8" s="1411" t="s">
        <v>1171</v>
      </c>
      <c r="BE8" s="1411" t="s">
        <v>1171</v>
      </c>
      <c r="BF8" s="1411" t="s">
        <v>1171</v>
      </c>
      <c r="BG8" s="1411" t="s">
        <v>1171</v>
      </c>
      <c r="BH8" s="1411" t="s">
        <v>1171</v>
      </c>
      <c r="BI8" s="1411" t="s">
        <v>1171</v>
      </c>
      <c r="BJ8" s="1411" t="s">
        <v>1171</v>
      </c>
      <c r="BK8" s="1411" t="s">
        <v>1171</v>
      </c>
      <c r="BL8" s="1411" t="s">
        <v>1171</v>
      </c>
      <c r="BM8" s="1411" t="s">
        <v>1171</v>
      </c>
      <c r="BN8" s="1411" t="s">
        <v>1171</v>
      </c>
      <c r="BO8" s="1411" t="s">
        <v>1171</v>
      </c>
      <c r="BP8" s="1411" t="s">
        <v>1171</v>
      </c>
      <c r="BQ8" s="1411" t="s">
        <v>1171</v>
      </c>
      <c r="BR8" s="1411" t="s">
        <v>1171</v>
      </c>
      <c r="BS8" s="1411" t="s">
        <v>1171</v>
      </c>
      <c r="BT8" s="1411" t="s">
        <v>1171</v>
      </c>
      <c r="BU8" s="1411" t="s">
        <v>1171</v>
      </c>
      <c r="BV8" s="1411" t="s">
        <v>1171</v>
      </c>
      <c r="BW8" s="1411" t="s">
        <v>1171</v>
      </c>
      <c r="BX8" s="1411" t="s">
        <v>1171</v>
      </c>
      <c r="BY8" s="1411" t="s">
        <v>1171</v>
      </c>
      <c r="BZ8" s="1411" t="s">
        <v>1171</v>
      </c>
      <c r="CA8" s="1411" t="s">
        <v>1171</v>
      </c>
      <c r="CB8" s="1411" t="s">
        <v>1171</v>
      </c>
      <c r="CC8" s="1411" t="s">
        <v>1171</v>
      </c>
      <c r="CD8" s="1411" t="s">
        <v>1171</v>
      </c>
      <c r="CE8" s="1411" t="s">
        <v>1171</v>
      </c>
      <c r="CF8" s="1411" t="s">
        <v>1171</v>
      </c>
      <c r="CG8" s="1411" t="s">
        <v>1171</v>
      </c>
      <c r="CH8" s="1411" t="s">
        <v>1171</v>
      </c>
      <c r="CI8" s="1411" t="s">
        <v>1171</v>
      </c>
      <c r="CJ8" s="1411" t="s">
        <v>1171</v>
      </c>
      <c r="CK8" s="1411" t="s">
        <v>1171</v>
      </c>
      <c r="CL8" s="1411" t="s">
        <v>1171</v>
      </c>
      <c r="CM8" s="1411" t="s">
        <v>1171</v>
      </c>
      <c r="CN8" s="1411" t="s">
        <v>1171</v>
      </c>
      <c r="CO8" s="1411" t="s">
        <v>1171</v>
      </c>
      <c r="CP8" s="1411" t="s">
        <v>1171</v>
      </c>
      <c r="CQ8" s="1411" t="s">
        <v>1171</v>
      </c>
      <c r="CR8" s="1411" t="s">
        <v>1171</v>
      </c>
      <c r="CS8" s="1411" t="s">
        <v>1171</v>
      </c>
      <c r="CT8" s="1411" t="s">
        <v>1171</v>
      </c>
      <c r="CU8" s="1411" t="s">
        <v>1171</v>
      </c>
      <c r="CV8" s="1411" t="s">
        <v>1171</v>
      </c>
      <c r="CW8" s="1411" t="s">
        <v>1171</v>
      </c>
      <c r="CX8" s="1411" t="s">
        <v>1171</v>
      </c>
      <c r="CY8" s="1411" t="s">
        <v>1171</v>
      </c>
      <c r="CZ8" s="1411" t="s">
        <v>1171</v>
      </c>
      <c r="DA8" s="1411" t="s">
        <v>1171</v>
      </c>
      <c r="DB8" s="1411" t="s">
        <v>1171</v>
      </c>
      <c r="DC8" s="1411" t="s">
        <v>1171</v>
      </c>
      <c r="DD8" s="1411" t="s">
        <v>1171</v>
      </c>
      <c r="DE8" s="1411" t="s">
        <v>1171</v>
      </c>
      <c r="DF8" s="1411" t="s">
        <v>1171</v>
      </c>
      <c r="DG8" s="1411" t="s">
        <v>1171</v>
      </c>
      <c r="DH8" s="1411" t="s">
        <v>1171</v>
      </c>
      <c r="DI8" s="1411" t="s">
        <v>1171</v>
      </c>
      <c r="DJ8" s="1411" t="s">
        <v>1171</v>
      </c>
      <c r="DK8" s="1411" t="s">
        <v>1171</v>
      </c>
      <c r="DL8" s="1411" t="s">
        <v>1171</v>
      </c>
      <c r="DM8" s="1411" t="s">
        <v>1171</v>
      </c>
      <c r="DN8" s="1411" t="s">
        <v>1171</v>
      </c>
      <c r="DO8" s="1411" t="s">
        <v>1171</v>
      </c>
      <c r="DP8" s="1411" t="s">
        <v>1171</v>
      </c>
      <c r="DQ8" s="1411" t="s">
        <v>1171</v>
      </c>
      <c r="DR8" s="1411" t="s">
        <v>1171</v>
      </c>
      <c r="DS8" s="1411" t="s">
        <v>1171</v>
      </c>
      <c r="DT8" s="1411" t="s">
        <v>1171</v>
      </c>
      <c r="DU8" s="1411" t="s">
        <v>1171</v>
      </c>
      <c r="DV8" s="1411" t="s">
        <v>1171</v>
      </c>
      <c r="DW8" s="1411" t="s">
        <v>1171</v>
      </c>
      <c r="DX8" s="1411" t="s">
        <v>1171</v>
      </c>
      <c r="DY8" s="1411" t="s">
        <v>1171</v>
      </c>
      <c r="DZ8" s="1411" t="s">
        <v>1171</v>
      </c>
      <c r="EA8" s="1411" t="s">
        <v>1171</v>
      </c>
      <c r="EB8" s="1411" t="s">
        <v>1171</v>
      </c>
      <c r="EC8" s="1411" t="s">
        <v>1171</v>
      </c>
      <c r="ED8" s="1411" t="s">
        <v>1171</v>
      </c>
      <c r="EE8" s="1411" t="s">
        <v>1171</v>
      </c>
      <c r="EF8" s="1411" t="s">
        <v>1171</v>
      </c>
      <c r="EG8" s="1411" t="s">
        <v>1171</v>
      </c>
      <c r="EH8" s="1411" t="s">
        <v>1171</v>
      </c>
      <c r="EI8" s="1411" t="s">
        <v>1171</v>
      </c>
      <c r="EJ8" s="1411" t="s">
        <v>1171</v>
      </c>
      <c r="EK8" s="1411" t="s">
        <v>1171</v>
      </c>
      <c r="EL8" s="1411" t="s">
        <v>1171</v>
      </c>
      <c r="EM8" s="1411" t="s">
        <v>1171</v>
      </c>
      <c r="EN8" s="1411" t="s">
        <v>1171</v>
      </c>
      <c r="EO8" s="1411" t="s">
        <v>1171</v>
      </c>
      <c r="EP8" s="1411" t="s">
        <v>1171</v>
      </c>
      <c r="EQ8" s="1411" t="s">
        <v>1171</v>
      </c>
      <c r="ER8" s="1411" t="s">
        <v>1171</v>
      </c>
      <c r="ES8" s="1411" t="s">
        <v>1171</v>
      </c>
      <c r="ET8" s="1411" t="s">
        <v>1171</v>
      </c>
      <c r="EU8" s="1411" t="s">
        <v>1171</v>
      </c>
      <c r="EV8" s="1411" t="s">
        <v>1171</v>
      </c>
      <c r="EW8" s="1411" t="s">
        <v>1171</v>
      </c>
      <c r="EX8" s="1411" t="s">
        <v>1171</v>
      </c>
      <c r="EY8" s="1411" t="s">
        <v>1171</v>
      </c>
      <c r="EZ8" s="1411" t="s">
        <v>1171</v>
      </c>
      <c r="FA8" s="1411" t="s">
        <v>1171</v>
      </c>
      <c r="FB8" s="1411" t="s">
        <v>1171</v>
      </c>
      <c r="FC8" s="1411" t="s">
        <v>1171</v>
      </c>
      <c r="FD8" s="1411" t="s">
        <v>1171</v>
      </c>
      <c r="FE8" s="1411" t="s">
        <v>1171</v>
      </c>
      <c r="FF8" s="1411" t="s">
        <v>1171</v>
      </c>
      <c r="FG8" s="1411" t="s">
        <v>1171</v>
      </c>
      <c r="FH8" s="1411" t="s">
        <v>1171</v>
      </c>
      <c r="FI8" s="1411" t="s">
        <v>1171</v>
      </c>
      <c r="FJ8" s="1411" t="s">
        <v>1171</v>
      </c>
      <c r="FK8" s="1411" t="s">
        <v>1171</v>
      </c>
      <c r="FL8" s="1411" t="s">
        <v>1171</v>
      </c>
      <c r="FM8" s="1411" t="s">
        <v>1171</v>
      </c>
      <c r="FN8" s="1411" t="s">
        <v>1171</v>
      </c>
      <c r="FO8" s="1411" t="s">
        <v>1171</v>
      </c>
      <c r="FP8" s="1411" t="s">
        <v>1171</v>
      </c>
      <c r="FQ8" s="1411" t="s">
        <v>1171</v>
      </c>
      <c r="FR8" s="1411" t="s">
        <v>1171</v>
      </c>
      <c r="FS8" s="1411" t="s">
        <v>1171</v>
      </c>
      <c r="FT8" s="1411" t="s">
        <v>1171</v>
      </c>
      <c r="FU8" s="1411" t="s">
        <v>1171</v>
      </c>
      <c r="FV8" s="1411" t="s">
        <v>1171</v>
      </c>
      <c r="FW8" s="1411" t="s">
        <v>1171</v>
      </c>
      <c r="FX8" s="1411" t="s">
        <v>1171</v>
      </c>
      <c r="FY8" s="1411" t="s">
        <v>1171</v>
      </c>
      <c r="FZ8" s="1411" t="s">
        <v>1171</v>
      </c>
      <c r="GA8" s="1411" t="s">
        <v>1171</v>
      </c>
      <c r="GB8" s="1411" t="s">
        <v>1171</v>
      </c>
      <c r="GC8" s="1411" t="s">
        <v>1171</v>
      </c>
      <c r="GD8" s="1411" t="s">
        <v>1171</v>
      </c>
      <c r="GE8" s="1411" t="s">
        <v>1171</v>
      </c>
      <c r="GF8" s="1411" t="s">
        <v>1171</v>
      </c>
      <c r="GG8" s="1411" t="s">
        <v>1171</v>
      </c>
      <c r="GH8" s="1411" t="s">
        <v>1171</v>
      </c>
      <c r="GI8" s="1411" t="s">
        <v>1171</v>
      </c>
      <c r="GJ8" s="1411" t="s">
        <v>1171</v>
      </c>
      <c r="GK8" s="1411" t="s">
        <v>1171</v>
      </c>
      <c r="GL8" s="1411" t="s">
        <v>1171</v>
      </c>
      <c r="GM8" s="1411" t="s">
        <v>1171</v>
      </c>
      <c r="GN8" s="1411" t="s">
        <v>1171</v>
      </c>
      <c r="GO8" s="1411" t="s">
        <v>1171</v>
      </c>
      <c r="GP8" s="1411" t="s">
        <v>1171</v>
      </c>
      <c r="GQ8" s="1411" t="s">
        <v>1171</v>
      </c>
      <c r="GR8" s="1411" t="s">
        <v>1171</v>
      </c>
      <c r="GS8" s="1411" t="s">
        <v>1171</v>
      </c>
      <c r="GT8" s="1411" t="s">
        <v>1171</v>
      </c>
      <c r="GU8" s="1411" t="s">
        <v>1171</v>
      </c>
      <c r="GV8" s="1411" t="s">
        <v>1171</v>
      </c>
      <c r="GW8" s="1411" t="s">
        <v>1171</v>
      </c>
      <c r="GX8" s="1411" t="s">
        <v>1171</v>
      </c>
      <c r="GY8" s="1411" t="s">
        <v>1171</v>
      </c>
      <c r="GZ8" s="1411" t="s">
        <v>1171</v>
      </c>
      <c r="HA8" s="1411" t="s">
        <v>1171</v>
      </c>
      <c r="HB8" s="1411" t="s">
        <v>1171</v>
      </c>
      <c r="HC8" s="1411" t="s">
        <v>1171</v>
      </c>
      <c r="HD8" s="1411" t="s">
        <v>1171</v>
      </c>
      <c r="HE8" s="1411" t="s">
        <v>1171</v>
      </c>
      <c r="HF8" s="1411" t="s">
        <v>1171</v>
      </c>
      <c r="HG8" s="1411" t="s">
        <v>1171</v>
      </c>
      <c r="HH8" s="1411" t="s">
        <v>1171</v>
      </c>
      <c r="HI8" s="1411" t="s">
        <v>1171</v>
      </c>
      <c r="HJ8" s="1411" t="s">
        <v>1171</v>
      </c>
      <c r="HK8" s="1411" t="s">
        <v>1171</v>
      </c>
      <c r="HL8" s="1411" t="s">
        <v>1171</v>
      </c>
      <c r="HM8" s="1411" t="s">
        <v>1171</v>
      </c>
      <c r="HN8" s="1411" t="s">
        <v>1171</v>
      </c>
      <c r="HO8" s="1411" t="s">
        <v>1171</v>
      </c>
      <c r="HP8" s="1411" t="s">
        <v>1171</v>
      </c>
      <c r="HQ8" s="1411" t="s">
        <v>1171</v>
      </c>
      <c r="HR8" s="1411" t="s">
        <v>1171</v>
      </c>
      <c r="HS8" s="1411" t="s">
        <v>1171</v>
      </c>
      <c r="HT8" s="1411" t="s">
        <v>1171</v>
      </c>
      <c r="HU8" s="1411" t="s">
        <v>1171</v>
      </c>
      <c r="HV8" s="1411" t="s">
        <v>1171</v>
      </c>
      <c r="HW8" s="1411" t="s">
        <v>1171</v>
      </c>
      <c r="HX8" s="1411" t="s">
        <v>1171</v>
      </c>
      <c r="HY8" s="1411" t="s">
        <v>1171</v>
      </c>
      <c r="HZ8" s="1411" t="s">
        <v>1171</v>
      </c>
      <c r="IA8" s="1411" t="s">
        <v>1171</v>
      </c>
      <c r="IB8" s="1411" t="s">
        <v>1171</v>
      </c>
      <c r="IC8" s="1411" t="s">
        <v>1171</v>
      </c>
      <c r="ID8" s="1411" t="s">
        <v>1171</v>
      </c>
      <c r="IE8" s="1411" t="s">
        <v>1171</v>
      </c>
      <c r="IF8" s="1411" t="s">
        <v>1171</v>
      </c>
      <c r="IG8" s="1411" t="s">
        <v>1171</v>
      </c>
      <c r="IH8" s="1411" t="s">
        <v>1171</v>
      </c>
      <c r="II8" s="1411" t="s">
        <v>1171</v>
      </c>
      <c r="IJ8" s="1411" t="s">
        <v>1171</v>
      </c>
      <c r="IK8" s="1411" t="s">
        <v>1171</v>
      </c>
      <c r="IL8" s="1411" t="s">
        <v>1171</v>
      </c>
      <c r="IM8" s="1411" t="s">
        <v>1171</v>
      </c>
      <c r="IN8" s="1411" t="s">
        <v>1171</v>
      </c>
      <c r="IO8" s="1411" t="s">
        <v>1171</v>
      </c>
      <c r="IP8" s="1411" t="s">
        <v>1171</v>
      </c>
      <c r="IQ8" s="1411" t="s">
        <v>1171</v>
      </c>
      <c r="IR8" s="1411" t="s">
        <v>1171</v>
      </c>
      <c r="IS8" s="1411" t="s">
        <v>1171</v>
      </c>
      <c r="IT8" s="1411" t="s">
        <v>1171</v>
      </c>
      <c r="IU8" s="1411" t="s">
        <v>1171</v>
      </c>
      <c r="IV8" s="1411" t="s">
        <v>1171</v>
      </c>
      <c r="IW8" s="1411" t="s">
        <v>1171</v>
      </c>
      <c r="IX8" s="1411" t="s">
        <v>1171</v>
      </c>
      <c r="IY8" s="1411" t="s">
        <v>1171</v>
      </c>
      <c r="IZ8" s="1411" t="s">
        <v>1171</v>
      </c>
      <c r="JA8" s="1411" t="s">
        <v>1171</v>
      </c>
      <c r="JB8" s="1411" t="s">
        <v>1171</v>
      </c>
      <c r="JC8" s="1411" t="s">
        <v>1171</v>
      </c>
      <c r="JD8" s="1411" t="s">
        <v>1171</v>
      </c>
      <c r="JE8" s="1411" t="s">
        <v>1171</v>
      </c>
      <c r="JF8" s="1411" t="s">
        <v>1171</v>
      </c>
      <c r="JG8" s="1411" t="s">
        <v>1171</v>
      </c>
      <c r="JH8" s="1411" t="s">
        <v>1171</v>
      </c>
      <c r="JI8" s="1411" t="s">
        <v>1171</v>
      </c>
    </row>
    <row r="9" spans="1:269" ht="60.75" customHeight="1" thickBot="1" x14ac:dyDescent="0.3">
      <c r="A9" s="283" t="s">
        <v>478</v>
      </c>
      <c r="B9" s="287" t="s">
        <v>172</v>
      </c>
      <c r="C9" s="287" t="s">
        <v>717</v>
      </c>
      <c r="D9" s="1404" t="s">
        <v>718</v>
      </c>
      <c r="E9" s="554"/>
      <c r="F9" s="1408">
        <f>+L9</f>
        <v>696.15</v>
      </c>
      <c r="G9" s="2"/>
      <c r="H9" s="298"/>
      <c r="I9" s="298"/>
      <c r="J9" s="298"/>
      <c r="K9" s="299"/>
      <c r="L9" s="290">
        <v>696.15</v>
      </c>
      <c r="M9" s="289">
        <v>696.15</v>
      </c>
      <c r="N9" s="1428">
        <f>+T9</f>
        <v>790</v>
      </c>
      <c r="O9" s="464"/>
      <c r="P9" s="465"/>
      <c r="Q9" s="465"/>
      <c r="R9" s="465"/>
      <c r="S9" s="466"/>
      <c r="T9" s="467">
        <v>790</v>
      </c>
      <c r="U9" s="468">
        <v>690</v>
      </c>
      <c r="V9" s="495">
        <f>+AB9</f>
        <v>599</v>
      </c>
      <c r="W9" s="2"/>
      <c r="X9" s="298"/>
      <c r="Y9" s="298"/>
      <c r="Z9" s="298"/>
      <c r="AA9" s="299"/>
      <c r="AB9" s="290">
        <v>599</v>
      </c>
      <c r="AC9" s="289"/>
      <c r="AD9" s="1412">
        <f>+AJ9</f>
        <v>0</v>
      </c>
      <c r="AE9" s="515"/>
      <c r="AF9" s="516"/>
      <c r="AG9" s="516"/>
      <c r="AH9" s="516"/>
      <c r="AI9" s="517"/>
      <c r="AJ9" s="1413"/>
      <c r="AK9" s="1414"/>
      <c r="AL9" s="1412">
        <f>+AR9</f>
        <v>0</v>
      </c>
      <c r="AM9" s="515"/>
      <c r="AN9" s="516"/>
      <c r="AO9" s="516"/>
      <c r="AP9" s="516"/>
      <c r="AQ9" s="517"/>
      <c r="AR9" s="1413"/>
      <c r="AS9" s="1414"/>
      <c r="AT9" s="574">
        <f>+AZ9</f>
        <v>625</v>
      </c>
      <c r="AU9" s="575"/>
      <c r="AV9" s="516"/>
      <c r="AW9" s="516"/>
      <c r="AX9" s="516"/>
      <c r="AY9" s="517"/>
      <c r="AZ9" s="290">
        <v>625</v>
      </c>
      <c r="BA9" s="1414"/>
      <c r="BB9" s="585">
        <f>+BH9</f>
        <v>745</v>
      </c>
      <c r="BC9" s="2"/>
      <c r="BD9" s="298"/>
      <c r="BE9" s="298"/>
      <c r="BF9" s="298"/>
      <c r="BG9" s="299"/>
      <c r="BH9" s="290">
        <v>745</v>
      </c>
      <c r="BI9" s="289"/>
      <c r="BJ9" s="288">
        <f>+BP9</f>
        <v>461.53</v>
      </c>
      <c r="BK9" s="515"/>
      <c r="BL9" s="516"/>
      <c r="BM9" s="516"/>
      <c r="BN9" s="516"/>
      <c r="BO9" s="517"/>
      <c r="BP9" s="290">
        <v>461.53</v>
      </c>
      <c r="BQ9" s="289"/>
      <c r="BR9" s="288">
        <f>+BX9</f>
        <v>745</v>
      </c>
      <c r="BS9" s="2"/>
      <c r="BT9" s="298"/>
      <c r="BU9" s="298"/>
      <c r="BV9" s="298"/>
      <c r="BW9" s="299"/>
      <c r="BX9" s="290">
        <v>745</v>
      </c>
      <c r="BY9" s="289"/>
      <c r="BZ9" s="288">
        <f>+CF9</f>
        <v>384.62</v>
      </c>
      <c r="CA9" s="590"/>
      <c r="CB9" s="516"/>
      <c r="CC9" s="516"/>
      <c r="CD9" s="516"/>
      <c r="CE9" s="517"/>
      <c r="CF9" s="290">
        <v>384.62</v>
      </c>
      <c r="CG9" s="289"/>
      <c r="CH9" s="585">
        <f>+CN9</f>
        <v>600</v>
      </c>
      <c r="CI9" s="515"/>
      <c r="CJ9" s="516"/>
      <c r="CK9" s="516"/>
      <c r="CL9" s="516"/>
      <c r="CM9" s="517"/>
      <c r="CN9" s="290">
        <v>600</v>
      </c>
      <c r="CO9" s="289">
        <v>0</v>
      </c>
      <c r="CP9" s="288">
        <f>+CV9</f>
        <v>650</v>
      </c>
      <c r="CQ9" s="2"/>
      <c r="CR9" s="298"/>
      <c r="CS9" s="298"/>
      <c r="CT9" s="298"/>
      <c r="CU9" s="299"/>
      <c r="CV9" s="290">
        <v>650</v>
      </c>
      <c r="CW9" s="289">
        <v>650</v>
      </c>
      <c r="CX9" s="288">
        <f>+DD9</f>
        <v>465.38</v>
      </c>
      <c r="CY9" s="2"/>
      <c r="CZ9" s="298"/>
      <c r="DA9" s="298"/>
      <c r="DB9" s="298"/>
      <c r="DC9" s="299"/>
      <c r="DD9" s="591">
        <v>465.38</v>
      </c>
      <c r="DE9" s="592"/>
      <c r="DF9" s="574">
        <f>+DL9</f>
        <v>1200</v>
      </c>
      <c r="DG9" s="515"/>
      <c r="DH9" s="516"/>
      <c r="DI9" s="516"/>
      <c r="DJ9" s="516"/>
      <c r="DK9" s="517"/>
      <c r="DL9" s="290">
        <v>1200</v>
      </c>
      <c r="DM9" s="289"/>
      <c r="DN9" s="585">
        <f>+DT9</f>
        <v>0</v>
      </c>
      <c r="DO9" s="515"/>
      <c r="DP9" s="516"/>
      <c r="DQ9" s="516"/>
      <c r="DR9" s="516"/>
      <c r="DS9" s="517"/>
      <c r="DT9" s="1413"/>
      <c r="DU9" s="1414"/>
      <c r="DV9" s="288">
        <f>+EB9</f>
        <v>250</v>
      </c>
      <c r="DW9" s="515"/>
      <c r="DX9" s="516"/>
      <c r="DY9" s="516"/>
      <c r="DZ9" s="516"/>
      <c r="EA9" s="517"/>
      <c r="EB9" s="290">
        <v>250</v>
      </c>
      <c r="EC9" s="289"/>
      <c r="ED9" s="1421"/>
      <c r="EE9" s="575"/>
      <c r="EF9" s="516"/>
      <c r="EG9" s="516"/>
      <c r="EH9" s="516"/>
      <c r="EI9" s="517"/>
      <c r="EJ9" s="1422"/>
      <c r="EK9" s="289"/>
      <c r="EL9" s="288">
        <f>+ER9</f>
        <v>745</v>
      </c>
      <c r="EM9" s="593"/>
      <c r="EN9" s="298"/>
      <c r="EO9" s="298"/>
      <c r="EP9" s="298"/>
      <c r="EQ9" s="299"/>
      <c r="ER9" s="290">
        <v>745</v>
      </c>
      <c r="ES9" s="289">
        <v>745</v>
      </c>
      <c r="ET9" s="288">
        <f>+EZ9</f>
        <v>350</v>
      </c>
      <c r="EU9" s="2"/>
      <c r="EV9" s="298"/>
      <c r="EW9" s="298"/>
      <c r="EX9" s="298"/>
      <c r="EY9" s="299"/>
      <c r="EZ9" s="290">
        <v>350</v>
      </c>
      <c r="FA9" s="289">
        <v>350</v>
      </c>
      <c r="FB9" s="288">
        <f>+FH9</f>
        <v>600</v>
      </c>
      <c r="FC9" s="2"/>
      <c r="FD9" s="298"/>
      <c r="FE9" s="298"/>
      <c r="FF9" s="298"/>
      <c r="FG9" s="299"/>
      <c r="FH9" s="290">
        <v>600</v>
      </c>
      <c r="FI9" s="289"/>
      <c r="FJ9" s="288">
        <f>+FP9</f>
        <v>519.24</v>
      </c>
      <c r="FK9" s="515"/>
      <c r="FL9" s="516"/>
      <c r="FM9" s="516"/>
      <c r="FN9" s="516"/>
      <c r="FO9" s="517"/>
      <c r="FP9" s="290">
        <v>519.24</v>
      </c>
      <c r="FQ9" s="661">
        <v>519.24</v>
      </c>
      <c r="FR9" s="561"/>
      <c r="FS9" s="515"/>
      <c r="FT9" s="516"/>
      <c r="FU9" s="516"/>
      <c r="FV9" s="516"/>
      <c r="FW9" s="517"/>
      <c r="FX9" s="290">
        <v>600</v>
      </c>
      <c r="FY9" s="289">
        <f>780/1.3</f>
        <v>600</v>
      </c>
      <c r="FZ9" s="288">
        <f>+GF9</f>
        <v>442.3</v>
      </c>
      <c r="GA9" s="515"/>
      <c r="GB9" s="516"/>
      <c r="GC9" s="516"/>
      <c r="GD9" s="516"/>
      <c r="GE9" s="517"/>
      <c r="GF9" s="290">
        <v>442.3</v>
      </c>
      <c r="GG9" s="289"/>
      <c r="GH9" s="288">
        <f>+GN9</f>
        <v>300</v>
      </c>
      <c r="GI9" s="515"/>
      <c r="GJ9" s="516"/>
      <c r="GK9" s="516"/>
      <c r="GL9" s="516"/>
      <c r="GM9" s="517"/>
      <c r="GN9" s="290">
        <v>300</v>
      </c>
      <c r="GO9" s="289"/>
      <c r="GP9" s="288">
        <f>+GV9</f>
        <v>0</v>
      </c>
      <c r="GQ9" s="515"/>
      <c r="GR9" s="516"/>
      <c r="GS9" s="516"/>
      <c r="GT9" s="516"/>
      <c r="GU9" s="517"/>
      <c r="GV9" s="290"/>
      <c r="GW9" s="289"/>
      <c r="GX9" s="288">
        <f>+HD9</f>
        <v>500</v>
      </c>
      <c r="GY9" s="515"/>
      <c r="GZ9" s="516"/>
      <c r="HA9" s="516"/>
      <c r="HB9" s="516"/>
      <c r="HC9" s="517"/>
      <c r="HD9" s="290">
        <v>500</v>
      </c>
      <c r="HE9" s="289">
        <v>500</v>
      </c>
      <c r="HF9" s="288">
        <f>+HL9</f>
        <v>489.82</v>
      </c>
      <c r="HG9" s="515"/>
      <c r="HH9" s="516"/>
      <c r="HI9" s="516"/>
      <c r="HJ9" s="516"/>
      <c r="HK9" s="517"/>
      <c r="HL9" s="290">
        <v>489.82</v>
      </c>
      <c r="HM9" s="289">
        <v>195</v>
      </c>
      <c r="HN9" s="288">
        <f>+HT9</f>
        <v>538.46</v>
      </c>
      <c r="HO9" s="515"/>
      <c r="HP9" s="516"/>
      <c r="HQ9" s="516"/>
      <c r="HR9" s="516"/>
      <c r="HS9" s="517"/>
      <c r="HT9" s="290">
        <v>538.46</v>
      </c>
      <c r="HU9" s="1414"/>
      <c r="HV9" s="288">
        <f>+IB9</f>
        <v>546</v>
      </c>
      <c r="HW9" s="515"/>
      <c r="HX9" s="516"/>
      <c r="HY9" s="516"/>
      <c r="HZ9" s="516"/>
      <c r="IA9" s="517"/>
      <c r="IB9" s="290">
        <v>546</v>
      </c>
      <c r="IC9" s="289">
        <v>997.5</v>
      </c>
      <c r="ID9" s="288">
        <f>+IJ9</f>
        <v>0</v>
      </c>
      <c r="IE9" s="515"/>
      <c r="IF9" s="516"/>
      <c r="IG9" s="516"/>
      <c r="IH9" s="516"/>
      <c r="II9" s="517"/>
      <c r="IJ9" s="1413"/>
      <c r="IK9" s="1414"/>
      <c r="IL9" s="288">
        <f>+IR9</f>
        <v>578</v>
      </c>
      <c r="IM9" s="515"/>
      <c r="IN9" s="516"/>
      <c r="IO9" s="516"/>
      <c r="IP9" s="516"/>
      <c r="IQ9" s="517"/>
      <c r="IR9" s="290">
        <v>578</v>
      </c>
      <c r="IS9" s="289">
        <v>700</v>
      </c>
      <c r="IT9" s="288">
        <f>+IZ9</f>
        <v>490</v>
      </c>
      <c r="IU9" s="515"/>
      <c r="IV9" s="516"/>
      <c r="IW9" s="516"/>
      <c r="IX9" s="516"/>
      <c r="IY9" s="517"/>
      <c r="IZ9" s="290">
        <v>490</v>
      </c>
      <c r="JA9" s="289">
        <v>490</v>
      </c>
      <c r="JB9" s="1412">
        <f>+JH9</f>
        <v>0</v>
      </c>
      <c r="JC9" s="515"/>
      <c r="JD9" s="516"/>
      <c r="JE9" s="516"/>
      <c r="JF9" s="516"/>
      <c r="JG9" s="517"/>
      <c r="JH9" s="1413">
        <v>0</v>
      </c>
      <c r="JI9" s="1414">
        <v>0</v>
      </c>
    </row>
    <row r="10" spans="1:269" s="98" customFormat="1" x14ac:dyDescent="0.25">
      <c r="A10" s="98" t="s">
        <v>376</v>
      </c>
      <c r="D10" s="95"/>
      <c r="E10" s="95"/>
      <c r="F10" s="95"/>
      <c r="G10" s="297"/>
      <c r="H10" s="297"/>
    </row>
    <row r="11" spans="1:269" s="98" customFormat="1" ht="15" customHeight="1" x14ac:dyDescent="0.25">
      <c r="A11" s="968" t="s">
        <v>719</v>
      </c>
      <c r="B11" s="968"/>
      <c r="C11" s="968"/>
      <c r="D11" s="968"/>
      <c r="E11" s="968"/>
      <c r="F11" s="968"/>
      <c r="G11" s="95"/>
      <c r="H11" s="95"/>
    </row>
    <row r="12" spans="1:269" s="98" customFormat="1" x14ac:dyDescent="0.25">
      <c r="A12" s="968"/>
      <c r="B12" s="968"/>
      <c r="C12" s="968"/>
      <c r="D12" s="968"/>
      <c r="E12" s="968"/>
      <c r="F12" s="968"/>
      <c r="G12" s="2"/>
      <c r="H12" s="676"/>
      <c r="I12" s="678"/>
    </row>
    <row r="13" spans="1:269" s="98" customFormat="1" x14ac:dyDescent="0.25">
      <c r="A13" s="968"/>
      <c r="B13" s="968"/>
      <c r="C13" s="968"/>
      <c r="D13" s="968"/>
      <c r="E13" s="968"/>
      <c r="F13" s="968"/>
      <c r="G13" s="2"/>
      <c r="H13" s="2"/>
    </row>
    <row r="14" spans="1:269" s="98" customFormat="1" x14ac:dyDescent="0.25">
      <c r="A14" s="376" t="s">
        <v>720</v>
      </c>
      <c r="B14" s="378"/>
      <c r="C14" s="378"/>
      <c r="D14" s="378"/>
      <c r="E14" s="378"/>
      <c r="F14" s="378"/>
      <c r="G14" s="2"/>
      <c r="H14" s="2"/>
    </row>
    <row r="15" spans="1:269" s="98" customFormat="1" x14ac:dyDescent="0.25">
      <c r="A15" s="1423" t="s">
        <v>1172</v>
      </c>
      <c r="C15" s="2"/>
      <c r="D15" s="2"/>
      <c r="E15" s="2"/>
      <c r="F15" s="2"/>
      <c r="G15" s="2"/>
      <c r="H15" s="2"/>
    </row>
    <row r="16" spans="1:269" s="98" customFormat="1" x14ac:dyDescent="0.25">
      <c r="A16" s="1424" t="s">
        <v>1174</v>
      </c>
      <c r="B16" s="1424"/>
      <c r="C16" s="1424"/>
      <c r="D16" s="1424"/>
      <c r="E16" s="1424"/>
      <c r="F16" s="1424"/>
    </row>
    <row r="17" spans="1:6" s="98" customFormat="1" x14ac:dyDescent="0.25">
      <c r="A17" s="1424"/>
      <c r="B17" s="1424"/>
      <c r="C17" s="1424"/>
      <c r="D17" s="1424"/>
      <c r="E17" s="1424"/>
      <c r="F17" s="1424"/>
    </row>
    <row r="18" spans="1:6" s="98" customFormat="1" x14ac:dyDescent="0.25">
      <c r="A18" s="1424"/>
      <c r="B18" s="1424"/>
      <c r="C18" s="1424"/>
      <c r="D18" s="1424"/>
      <c r="E18" s="1424"/>
      <c r="F18" s="1424"/>
    </row>
    <row r="19" spans="1:6" s="98" customFormat="1" x14ac:dyDescent="0.25"/>
    <row r="20" spans="1:6" s="98" customFormat="1" x14ac:dyDescent="0.25"/>
    <row r="21" spans="1:6" s="98" customFormat="1" x14ac:dyDescent="0.25"/>
    <row r="22" spans="1:6" s="98" customFormat="1" x14ac:dyDescent="0.25"/>
    <row r="23" spans="1:6" s="98" customFormat="1" x14ac:dyDescent="0.25"/>
    <row r="24" spans="1:6" s="98" customFormat="1" x14ac:dyDescent="0.25"/>
    <row r="25" spans="1:6" s="98" customFormat="1" x14ac:dyDescent="0.25"/>
    <row r="26" spans="1:6" s="98" customFormat="1" x14ac:dyDescent="0.25"/>
    <row r="27" spans="1:6" s="98" customFormat="1" x14ac:dyDescent="0.25"/>
    <row r="28" spans="1:6" s="98" customFormat="1" x14ac:dyDescent="0.25"/>
    <row r="29" spans="1:6" s="98" customFormat="1" x14ac:dyDescent="0.25"/>
    <row r="30" spans="1:6" s="98" customFormat="1" x14ac:dyDescent="0.25"/>
    <row r="31" spans="1:6" s="98" customFormat="1" x14ac:dyDescent="0.25"/>
    <row r="32" spans="1:6" s="98" customFormat="1" x14ac:dyDescent="0.25"/>
    <row r="33" s="98" customFormat="1" x14ac:dyDescent="0.25"/>
    <row r="34" s="98" customFormat="1" x14ac:dyDescent="0.25"/>
    <row r="35" s="98" customFormat="1" x14ac:dyDescent="0.25"/>
    <row r="36" s="98" customFormat="1" x14ac:dyDescent="0.25"/>
    <row r="37" s="98" customFormat="1" x14ac:dyDescent="0.25"/>
    <row r="38" s="98" customFormat="1" x14ac:dyDescent="0.25"/>
    <row r="39" s="98" customFormat="1" x14ac:dyDescent="0.25"/>
    <row r="40" s="98" customFormat="1" x14ac:dyDescent="0.25"/>
    <row r="41" s="98" customFormat="1" x14ac:dyDescent="0.25"/>
    <row r="42" s="98" customFormat="1" x14ac:dyDescent="0.25"/>
    <row r="43" s="98" customFormat="1" x14ac:dyDescent="0.25"/>
    <row r="44" s="98" customFormat="1" x14ac:dyDescent="0.25"/>
    <row r="45" s="98" customFormat="1" x14ac:dyDescent="0.25"/>
    <row r="46" s="98" customFormat="1" x14ac:dyDescent="0.25"/>
    <row r="47" s="98" customFormat="1" x14ac:dyDescent="0.25"/>
    <row r="48" s="98" customFormat="1" x14ac:dyDescent="0.25"/>
    <row r="49" s="98" customFormat="1" x14ac:dyDescent="0.25"/>
    <row r="50" s="98" customFormat="1" x14ac:dyDescent="0.25"/>
    <row r="51" s="98" customFormat="1" x14ac:dyDescent="0.25"/>
    <row r="52" s="98" customFormat="1" x14ac:dyDescent="0.25"/>
    <row r="53" s="98" customFormat="1" x14ac:dyDescent="0.25"/>
    <row r="54" s="98" customFormat="1" x14ac:dyDescent="0.25"/>
    <row r="55" s="98" customFormat="1" x14ac:dyDescent="0.25"/>
    <row r="56" s="98" customFormat="1" x14ac:dyDescent="0.25"/>
    <row r="57" s="98" customFormat="1" x14ac:dyDescent="0.25"/>
    <row r="58" s="98" customFormat="1" x14ac:dyDescent="0.25"/>
    <row r="59" s="98" customFormat="1" x14ac:dyDescent="0.25"/>
    <row r="60" s="98" customFormat="1" x14ac:dyDescent="0.25"/>
    <row r="61" s="98" customFormat="1" x14ac:dyDescent="0.25"/>
    <row r="62" s="98" customFormat="1" x14ac:dyDescent="0.25"/>
    <row r="63" s="98" customFormat="1" x14ac:dyDescent="0.25"/>
    <row r="64" s="98" customFormat="1" x14ac:dyDescent="0.25"/>
    <row r="65" s="98" customFormat="1" x14ac:dyDescent="0.25"/>
    <row r="66" s="98" customFormat="1" x14ac:dyDescent="0.25"/>
    <row r="67" s="98" customFormat="1" x14ac:dyDescent="0.25"/>
    <row r="68" s="98" customFormat="1" x14ac:dyDescent="0.25"/>
    <row r="69" s="98" customFormat="1" x14ac:dyDescent="0.25"/>
    <row r="70" s="98" customFormat="1" x14ac:dyDescent="0.25"/>
    <row r="71" s="98" customFormat="1" x14ac:dyDescent="0.25"/>
    <row r="72" s="98" customFormat="1" x14ac:dyDescent="0.25"/>
    <row r="73" s="98" customFormat="1" x14ac:dyDescent="0.25"/>
    <row r="74" s="98" customFormat="1" x14ac:dyDescent="0.25"/>
    <row r="75" s="98" customFormat="1" x14ac:dyDescent="0.25"/>
    <row r="76" s="98" customFormat="1" x14ac:dyDescent="0.25"/>
    <row r="77" s="98" customFormat="1" x14ac:dyDescent="0.25"/>
    <row r="78" s="98" customFormat="1" x14ac:dyDescent="0.25"/>
    <row r="79" s="98" customFormat="1" x14ac:dyDescent="0.25"/>
    <row r="80" s="98" customFormat="1" x14ac:dyDescent="0.25"/>
    <row r="81" s="98" customFormat="1" x14ac:dyDescent="0.25"/>
    <row r="82" s="98" customFormat="1" x14ac:dyDescent="0.25"/>
    <row r="83" s="98" customFormat="1" x14ac:dyDescent="0.25"/>
    <row r="84" s="98" customFormat="1" x14ac:dyDescent="0.25"/>
  </sheetData>
  <mergeCells count="9">
    <mergeCell ref="A16:F18"/>
    <mergeCell ref="A11:F13"/>
    <mergeCell ref="A1:M1"/>
    <mergeCell ref="K3:M3"/>
    <mergeCell ref="A5:A7"/>
    <mergeCell ref="G3:J3"/>
    <mergeCell ref="B2:C2"/>
    <mergeCell ref="A3:C3"/>
    <mergeCell ref="G2:M2"/>
  </mergeCells>
  <pageMargins left="0.7" right="0.7" top="0.75" bottom="0.75" header="0.3" footer="0.3"/>
  <pageSetup scale="56"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Master!$O$1:$O$5</xm:f>
          </x14:formula1>
          <xm:sqref>D5</xm:sqref>
        </x14:dataValidation>
        <x14:dataValidation type="list" allowBlank="1" showInputMessage="1" showErrorMessage="1">
          <x14:formula1>
            <xm:f>Master!$O$6:$O$10</xm:f>
          </x14:formula1>
          <xm:sqref>D6</xm:sqref>
        </x14:dataValidation>
        <x14:dataValidation type="list" allowBlank="1" showInputMessage="1" showErrorMessage="1">
          <x14:formula1>
            <xm:f>Master!$O$11:$O$15</xm:f>
          </x14:formula1>
          <xm:sqref>D7</xm:sqref>
        </x14:dataValidation>
        <x14:dataValidation type="list" allowBlank="1" showInputMessage="1" showErrorMessage="1">
          <x14:formula1>
            <xm:f>Master!$I$3:$I$11</xm:f>
          </x14:formula1>
          <xm:sqref>F3</xm:sqref>
        </x14:dataValidation>
        <x14:dataValidation type="list" allowBlank="1" showInputMessage="1" showErrorMessage="1">
          <x14:formula1>
            <xm:f>Master!$G$3:$G$6</xm:f>
          </x14:formula1>
          <xm:sqref>F2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1"/>
  <sheetViews>
    <sheetView topLeftCell="A7" zoomScaleNormal="100" workbookViewId="0">
      <selection activeCell="A7" sqref="A1:XFD1048576"/>
    </sheetView>
  </sheetViews>
  <sheetFormatPr baseColWidth="10" defaultColWidth="11.42578125" defaultRowHeight="15" x14ac:dyDescent="0.25"/>
  <cols>
    <col min="1" max="1" width="28.7109375" style="330" customWidth="1"/>
    <col min="2" max="2" width="19.7109375" style="330" customWidth="1"/>
    <col min="3" max="5" width="15.5703125" style="330" customWidth="1"/>
    <col min="6" max="10" width="11.42578125" style="330"/>
    <col min="11" max="11" width="34.140625" style="330" customWidth="1"/>
    <col min="12" max="12" width="30" style="330" customWidth="1"/>
    <col min="13" max="14" width="34.28515625" style="330" customWidth="1"/>
    <col min="15" max="15" width="40.42578125" style="330" customWidth="1"/>
    <col min="16" max="16" width="29.85546875" style="330" customWidth="1"/>
    <col min="17" max="17" width="42.7109375" style="330" hidden="1" customWidth="1"/>
    <col min="18" max="18" width="68.85546875" style="330" customWidth="1"/>
    <col min="19" max="16384" width="11.42578125" style="330"/>
  </cols>
  <sheetData>
    <row r="1" spans="1:18" ht="65.25" thickBot="1" x14ac:dyDescent="0.3">
      <c r="A1" s="1" t="s">
        <v>721</v>
      </c>
      <c r="B1" s="1" t="s">
        <v>722</v>
      </c>
      <c r="C1" s="330" t="s">
        <v>723</v>
      </c>
      <c r="D1" s="330" t="s">
        <v>374</v>
      </c>
      <c r="E1" s="330" t="s">
        <v>375</v>
      </c>
      <c r="F1" s="1" t="s">
        <v>7</v>
      </c>
      <c r="G1" s="1"/>
      <c r="H1" s="1"/>
      <c r="I1" s="1"/>
      <c r="K1" s="330" t="s">
        <v>590</v>
      </c>
      <c r="L1" s="331" t="s">
        <v>667</v>
      </c>
      <c r="M1" s="332" t="s">
        <v>517</v>
      </c>
      <c r="N1" s="332" t="s">
        <v>724</v>
      </c>
      <c r="O1" s="332" t="s">
        <v>712</v>
      </c>
      <c r="P1" s="333" t="s">
        <v>388</v>
      </c>
      <c r="Q1" s="332" t="s">
        <v>725</v>
      </c>
      <c r="R1" s="332" t="s">
        <v>726</v>
      </c>
    </row>
    <row r="2" spans="1:18" ht="52.5" thickBot="1" x14ac:dyDescent="0.3">
      <c r="A2" s="330" t="s">
        <v>370</v>
      </c>
      <c r="B2" s="330" t="s">
        <v>727</v>
      </c>
      <c r="C2" s="330" t="s">
        <v>373</v>
      </c>
      <c r="D2" s="334" t="s">
        <v>728</v>
      </c>
      <c r="E2" s="334" t="s">
        <v>728</v>
      </c>
      <c r="F2" s="330" t="s">
        <v>729</v>
      </c>
      <c r="G2" s="330" t="s">
        <v>365</v>
      </c>
      <c r="H2" s="330" t="s">
        <v>730</v>
      </c>
      <c r="I2" s="330" t="s">
        <v>731</v>
      </c>
      <c r="K2" s="330" t="s">
        <v>592</v>
      </c>
      <c r="L2" s="335" t="s">
        <v>732</v>
      </c>
      <c r="M2" s="336" t="s">
        <v>733</v>
      </c>
      <c r="N2" s="332" t="s">
        <v>463</v>
      </c>
      <c r="O2" s="336" t="s">
        <v>734</v>
      </c>
      <c r="P2" s="337" t="s">
        <v>735</v>
      </c>
      <c r="Q2" s="336" t="s">
        <v>736</v>
      </c>
      <c r="R2" s="336" t="s">
        <v>395</v>
      </c>
    </row>
    <row r="3" spans="1:18" ht="52.5" thickBot="1" x14ac:dyDescent="0.3">
      <c r="A3" s="330" t="s">
        <v>371</v>
      </c>
      <c r="B3" s="330" t="s">
        <v>737</v>
      </c>
      <c r="C3" s="330" t="s">
        <v>374</v>
      </c>
      <c r="D3" s="338" t="s">
        <v>738</v>
      </c>
      <c r="E3" s="339" t="s">
        <v>739</v>
      </c>
      <c r="F3" s="330" t="s">
        <v>740</v>
      </c>
      <c r="G3" s="330" t="s">
        <v>367</v>
      </c>
      <c r="H3" s="330" t="s">
        <v>741</v>
      </c>
      <c r="I3" s="330">
        <v>2022</v>
      </c>
      <c r="J3" s="330" t="s">
        <v>740</v>
      </c>
      <c r="K3" s="330" t="s">
        <v>593</v>
      </c>
      <c r="L3" s="335" t="s">
        <v>742</v>
      </c>
      <c r="M3" s="336" t="s">
        <v>743</v>
      </c>
      <c r="N3" s="332" t="s">
        <v>744</v>
      </c>
      <c r="O3" s="336" t="s">
        <v>745</v>
      </c>
      <c r="P3" s="337" t="s">
        <v>746</v>
      </c>
      <c r="Q3" s="336" t="s">
        <v>747</v>
      </c>
      <c r="R3" s="336" t="s">
        <v>748</v>
      </c>
    </row>
    <row r="4" spans="1:18" ht="52.5" thickBot="1" x14ac:dyDescent="0.3">
      <c r="A4" s="330" t="s">
        <v>372</v>
      </c>
      <c r="B4" s="340" t="s">
        <v>749</v>
      </c>
      <c r="C4" s="330" t="s">
        <v>375</v>
      </c>
      <c r="D4" s="338" t="s">
        <v>750</v>
      </c>
      <c r="E4" s="338" t="s">
        <v>738</v>
      </c>
      <c r="F4" s="330" t="s">
        <v>751</v>
      </c>
      <c r="G4" s="330" t="s">
        <v>752</v>
      </c>
      <c r="H4" s="330" t="s">
        <v>753</v>
      </c>
      <c r="I4" s="330">
        <v>2023</v>
      </c>
      <c r="J4" s="330" t="s">
        <v>751</v>
      </c>
      <c r="K4" s="330" t="s">
        <v>594</v>
      </c>
      <c r="L4" s="335" t="s">
        <v>754</v>
      </c>
      <c r="M4" s="336" t="s">
        <v>755</v>
      </c>
      <c r="N4" s="332" t="s">
        <v>756</v>
      </c>
      <c r="O4" s="336" t="s">
        <v>757</v>
      </c>
      <c r="P4" s="337" t="s">
        <v>758</v>
      </c>
      <c r="Q4" s="336" t="s">
        <v>759</v>
      </c>
      <c r="R4" s="336" t="s">
        <v>760</v>
      </c>
    </row>
    <row r="5" spans="1:18" ht="52.5" thickBot="1" x14ac:dyDescent="0.3">
      <c r="A5" s="330" t="s">
        <v>761</v>
      </c>
      <c r="B5" s="340" t="s">
        <v>762</v>
      </c>
      <c r="D5" s="338" t="s">
        <v>763</v>
      </c>
      <c r="E5" s="341" t="s">
        <v>738</v>
      </c>
      <c r="F5" s="330" t="s">
        <v>764</v>
      </c>
      <c r="G5" s="330" t="s">
        <v>765</v>
      </c>
      <c r="I5" s="330">
        <v>2024</v>
      </c>
      <c r="J5" s="330" t="s">
        <v>764</v>
      </c>
      <c r="K5" s="330" t="s">
        <v>595</v>
      </c>
      <c r="L5" s="335" t="s">
        <v>766</v>
      </c>
      <c r="M5" s="336" t="s">
        <v>767</v>
      </c>
      <c r="N5" s="332" t="s">
        <v>768</v>
      </c>
      <c r="O5" s="336" t="s">
        <v>769</v>
      </c>
      <c r="P5" s="337" t="s">
        <v>770</v>
      </c>
      <c r="Q5" s="336" t="s">
        <v>771</v>
      </c>
      <c r="R5" s="336" t="s">
        <v>772</v>
      </c>
    </row>
    <row r="6" spans="1:18" ht="65.25" thickBot="1" x14ac:dyDescent="0.3">
      <c r="A6" s="330" t="s">
        <v>773</v>
      </c>
      <c r="B6" s="340" t="s">
        <v>774</v>
      </c>
      <c r="D6" s="338" t="s">
        <v>775</v>
      </c>
      <c r="E6" s="342" t="s">
        <v>776</v>
      </c>
      <c r="F6" s="330" t="s">
        <v>777</v>
      </c>
      <c r="G6" s="330" t="s">
        <v>778</v>
      </c>
      <c r="I6" s="330">
        <v>2025</v>
      </c>
      <c r="J6" s="330" t="s">
        <v>777</v>
      </c>
      <c r="K6" s="330" t="s">
        <v>596</v>
      </c>
      <c r="L6" s="343" t="s">
        <v>676</v>
      </c>
      <c r="M6" s="344" t="s">
        <v>529</v>
      </c>
      <c r="N6" s="345" t="s">
        <v>465</v>
      </c>
      <c r="O6" s="332" t="s">
        <v>713</v>
      </c>
      <c r="P6" s="346" t="s">
        <v>390</v>
      </c>
      <c r="Q6" s="347" t="s">
        <v>779</v>
      </c>
      <c r="R6" s="347" t="s">
        <v>780</v>
      </c>
    </row>
    <row r="7" spans="1:18" ht="52.5" thickBot="1" x14ac:dyDescent="0.3">
      <c r="A7" s="330" t="s">
        <v>781</v>
      </c>
      <c r="B7" s="340" t="s">
        <v>782</v>
      </c>
      <c r="D7" s="338" t="s">
        <v>783</v>
      </c>
      <c r="E7" s="342" t="s">
        <v>784</v>
      </c>
      <c r="F7" s="330" t="s">
        <v>785</v>
      </c>
      <c r="I7" s="330">
        <v>2026</v>
      </c>
      <c r="J7" s="330" t="s">
        <v>785</v>
      </c>
      <c r="K7" s="330" t="s">
        <v>597</v>
      </c>
      <c r="L7" s="348" t="s">
        <v>786</v>
      </c>
      <c r="M7" s="349" t="s">
        <v>787</v>
      </c>
      <c r="N7" s="345" t="s">
        <v>788</v>
      </c>
      <c r="O7" s="336" t="s">
        <v>789</v>
      </c>
      <c r="P7" s="350" t="s">
        <v>790</v>
      </c>
      <c r="Q7" s="351" t="s">
        <v>791</v>
      </c>
      <c r="R7" s="351" t="s">
        <v>397</v>
      </c>
    </row>
    <row r="8" spans="1:18" ht="52.5" thickBot="1" x14ac:dyDescent="0.3">
      <c r="A8" s="330" t="s">
        <v>792</v>
      </c>
      <c r="B8" s="330" t="s">
        <v>792</v>
      </c>
      <c r="D8" s="338" t="s">
        <v>793</v>
      </c>
      <c r="E8" s="342" t="s">
        <v>794</v>
      </c>
      <c r="F8" s="330" t="s">
        <v>795</v>
      </c>
      <c r="I8" s="330">
        <v>2027</v>
      </c>
      <c r="J8" s="330" t="s">
        <v>795</v>
      </c>
      <c r="K8" s="330" t="s">
        <v>796</v>
      </c>
      <c r="L8" s="348" t="s">
        <v>797</v>
      </c>
      <c r="M8" s="349" t="s">
        <v>798</v>
      </c>
      <c r="N8" s="345" t="s">
        <v>799</v>
      </c>
      <c r="O8" s="336" t="s">
        <v>800</v>
      </c>
      <c r="P8" s="350" t="s">
        <v>801</v>
      </c>
      <c r="Q8" s="351" t="s">
        <v>802</v>
      </c>
      <c r="R8" s="351" t="s">
        <v>803</v>
      </c>
    </row>
    <row r="9" spans="1:18" ht="52.5" thickBot="1" x14ac:dyDescent="0.3">
      <c r="A9" s="330" t="s">
        <v>804</v>
      </c>
      <c r="D9" s="338" t="s">
        <v>805</v>
      </c>
      <c r="E9" s="342" t="s">
        <v>806</v>
      </c>
      <c r="F9" s="330" t="s">
        <v>807</v>
      </c>
      <c r="I9" s="330">
        <v>2028</v>
      </c>
      <c r="J9" s="330" t="s">
        <v>807</v>
      </c>
      <c r="K9" s="330" t="s">
        <v>602</v>
      </c>
      <c r="L9" s="348" t="s">
        <v>808</v>
      </c>
      <c r="M9" s="349" t="s">
        <v>809</v>
      </c>
      <c r="N9" s="345" t="s">
        <v>810</v>
      </c>
      <c r="O9" s="336" t="s">
        <v>811</v>
      </c>
      <c r="P9" s="350" t="s">
        <v>812</v>
      </c>
      <c r="Q9" s="351" t="s">
        <v>813</v>
      </c>
      <c r="R9" s="351" t="s">
        <v>814</v>
      </c>
    </row>
    <row r="10" spans="1:18" ht="52.5" thickBot="1" x14ac:dyDescent="0.3">
      <c r="A10" s="330" t="s">
        <v>815</v>
      </c>
      <c r="D10" s="338" t="s">
        <v>816</v>
      </c>
      <c r="E10" s="342" t="s">
        <v>817</v>
      </c>
      <c r="F10" s="330" t="s">
        <v>818</v>
      </c>
      <c r="I10" s="330">
        <v>2029</v>
      </c>
      <c r="J10" s="330" t="s">
        <v>818</v>
      </c>
      <c r="K10" s="352" t="s">
        <v>603</v>
      </c>
      <c r="L10" s="348" t="s">
        <v>819</v>
      </c>
      <c r="M10" s="349" t="s">
        <v>820</v>
      </c>
      <c r="N10" s="345" t="s">
        <v>821</v>
      </c>
      <c r="O10" s="336" t="s">
        <v>822</v>
      </c>
      <c r="P10" s="350" t="s">
        <v>823</v>
      </c>
      <c r="Q10" s="351" t="s">
        <v>824</v>
      </c>
      <c r="R10" s="351" t="s">
        <v>825</v>
      </c>
    </row>
    <row r="11" spans="1:18" ht="65.25" thickBot="1" x14ac:dyDescent="0.3">
      <c r="A11" s="353" t="s">
        <v>379</v>
      </c>
      <c r="D11" s="334" t="s">
        <v>826</v>
      </c>
      <c r="E11" s="342" t="s">
        <v>827</v>
      </c>
      <c r="F11" s="330" t="s">
        <v>828</v>
      </c>
      <c r="I11" s="330">
        <v>2030</v>
      </c>
      <c r="J11" s="330" t="s">
        <v>828</v>
      </c>
      <c r="K11" s="354" t="s">
        <v>604</v>
      </c>
      <c r="L11" s="355" t="s">
        <v>677</v>
      </c>
      <c r="M11" s="356" t="s">
        <v>533</v>
      </c>
      <c r="N11" s="357" t="s">
        <v>467</v>
      </c>
      <c r="O11" s="332" t="s">
        <v>714</v>
      </c>
      <c r="P11" s="346" t="s">
        <v>392</v>
      </c>
      <c r="Q11" s="347" t="s">
        <v>829</v>
      </c>
      <c r="R11" s="358" t="s">
        <v>830</v>
      </c>
    </row>
    <row r="12" spans="1:18" ht="52.5" thickBot="1" x14ac:dyDescent="0.3">
      <c r="D12" s="338" t="s">
        <v>831</v>
      </c>
      <c r="E12" s="342" t="s">
        <v>832</v>
      </c>
      <c r="F12" s="330" t="s">
        <v>833</v>
      </c>
      <c r="J12" s="330" t="s">
        <v>833</v>
      </c>
      <c r="K12" s="354" t="s">
        <v>605</v>
      </c>
      <c r="L12" s="359" t="s">
        <v>834</v>
      </c>
      <c r="M12" s="360" t="s">
        <v>835</v>
      </c>
      <c r="N12" s="345" t="s">
        <v>836</v>
      </c>
      <c r="O12" s="336" t="s">
        <v>837</v>
      </c>
      <c r="P12" s="350" t="s">
        <v>838</v>
      </c>
      <c r="Q12" s="347" t="s">
        <v>829</v>
      </c>
      <c r="R12" s="361" t="s">
        <v>399</v>
      </c>
    </row>
    <row r="13" spans="1:18" ht="52.5" thickBot="1" x14ac:dyDescent="0.3">
      <c r="D13" s="338" t="s">
        <v>839</v>
      </c>
      <c r="E13" s="342" t="s">
        <v>840</v>
      </c>
      <c r="F13" s="330" t="s">
        <v>841</v>
      </c>
      <c r="I13" s="330" t="s">
        <v>842</v>
      </c>
      <c r="J13" s="330" t="s">
        <v>841</v>
      </c>
      <c r="K13" s="354" t="s">
        <v>606</v>
      </c>
      <c r="L13" s="359" t="s">
        <v>843</v>
      </c>
      <c r="M13" s="360" t="s">
        <v>844</v>
      </c>
      <c r="N13" s="345" t="s">
        <v>845</v>
      </c>
      <c r="O13" s="336" t="s">
        <v>846</v>
      </c>
      <c r="P13" s="350" t="s">
        <v>847</v>
      </c>
      <c r="Q13" s="347" t="s">
        <v>829</v>
      </c>
      <c r="R13" s="361" t="s">
        <v>848</v>
      </c>
    </row>
    <row r="14" spans="1:18" ht="52.5" thickBot="1" x14ac:dyDescent="0.3">
      <c r="D14" s="338" t="s">
        <v>849</v>
      </c>
      <c r="E14" s="342" t="s">
        <v>850</v>
      </c>
      <c r="F14" s="330" t="s">
        <v>851</v>
      </c>
      <c r="J14" s="330" t="s">
        <v>851</v>
      </c>
      <c r="K14" s="354" t="s">
        <v>607</v>
      </c>
      <c r="L14" s="359" t="s">
        <v>852</v>
      </c>
      <c r="M14" s="360" t="s">
        <v>853</v>
      </c>
      <c r="N14" s="345" t="s">
        <v>854</v>
      </c>
      <c r="O14" s="336" t="s">
        <v>855</v>
      </c>
      <c r="P14" s="350" t="s">
        <v>856</v>
      </c>
      <c r="Q14" s="347" t="s">
        <v>829</v>
      </c>
      <c r="R14" s="361" t="s">
        <v>857</v>
      </c>
    </row>
    <row r="15" spans="1:18" ht="52.5" thickBot="1" x14ac:dyDescent="0.3">
      <c r="D15" s="338" t="s">
        <v>858</v>
      </c>
      <c r="E15" s="338" t="s">
        <v>750</v>
      </c>
      <c r="J15" s="330" t="s">
        <v>367</v>
      </c>
      <c r="K15" s="362" t="s">
        <v>608</v>
      </c>
      <c r="L15" s="359" t="s">
        <v>859</v>
      </c>
      <c r="M15" s="360" t="s">
        <v>860</v>
      </c>
      <c r="N15" s="345" t="s">
        <v>861</v>
      </c>
      <c r="O15" s="336" t="s">
        <v>862</v>
      </c>
      <c r="P15" s="350" t="s">
        <v>863</v>
      </c>
      <c r="Q15" s="347" t="s">
        <v>829</v>
      </c>
      <c r="R15" s="361" t="s">
        <v>864</v>
      </c>
    </row>
    <row r="16" spans="1:18" ht="39" x14ac:dyDescent="0.25">
      <c r="D16" s="338" t="s">
        <v>865</v>
      </c>
      <c r="E16" s="342" t="s">
        <v>866</v>
      </c>
      <c r="J16" s="330" t="s">
        <v>752</v>
      </c>
      <c r="K16" s="363" t="s">
        <v>867</v>
      </c>
      <c r="L16" s="348"/>
      <c r="M16" s="364" t="s">
        <v>518</v>
      </c>
      <c r="N16" s="344" t="s">
        <v>868</v>
      </c>
    </row>
    <row r="17" spans="4:14" ht="39" x14ac:dyDescent="0.25">
      <c r="D17" s="338" t="s">
        <v>869</v>
      </c>
      <c r="E17" s="342" t="s">
        <v>870</v>
      </c>
      <c r="J17" s="330" t="s">
        <v>765</v>
      </c>
      <c r="K17" s="330" t="s">
        <v>871</v>
      </c>
      <c r="M17" s="345" t="s">
        <v>872</v>
      </c>
      <c r="N17" s="344" t="s">
        <v>873</v>
      </c>
    </row>
    <row r="18" spans="4:14" ht="39" x14ac:dyDescent="0.25">
      <c r="D18" s="338" t="s">
        <v>874</v>
      </c>
      <c r="E18" s="342" t="s">
        <v>875</v>
      </c>
      <c r="J18" s="330" t="s">
        <v>778</v>
      </c>
      <c r="K18" s="330" t="s">
        <v>876</v>
      </c>
      <c r="M18" s="345" t="s">
        <v>877</v>
      </c>
      <c r="N18" s="344" t="s">
        <v>878</v>
      </c>
    </row>
    <row r="19" spans="4:14" ht="39" x14ac:dyDescent="0.25">
      <c r="D19" s="338" t="s">
        <v>879</v>
      </c>
      <c r="E19" s="342" t="s">
        <v>880</v>
      </c>
      <c r="J19" s="330" t="s">
        <v>741</v>
      </c>
      <c r="K19" s="330" t="s">
        <v>881</v>
      </c>
      <c r="M19" s="345" t="s">
        <v>882</v>
      </c>
      <c r="N19" s="344" t="s">
        <v>883</v>
      </c>
    </row>
    <row r="20" spans="4:14" ht="39" x14ac:dyDescent="0.25">
      <c r="D20" s="338" t="s">
        <v>884</v>
      </c>
      <c r="E20" s="342" t="s">
        <v>885</v>
      </c>
      <c r="J20" s="330" t="s">
        <v>753</v>
      </c>
      <c r="K20" s="330" t="s">
        <v>886</v>
      </c>
      <c r="M20" s="345" t="s">
        <v>887</v>
      </c>
      <c r="N20" s="344" t="s">
        <v>888</v>
      </c>
    </row>
    <row r="21" spans="4:14" ht="39" x14ac:dyDescent="0.25">
      <c r="D21" s="338" t="s">
        <v>889</v>
      </c>
      <c r="E21" s="338" t="s">
        <v>763</v>
      </c>
      <c r="J21" s="330" t="s">
        <v>842</v>
      </c>
      <c r="K21" s="330" t="s">
        <v>890</v>
      </c>
      <c r="M21" s="364" t="s">
        <v>530</v>
      </c>
      <c r="N21" s="345" t="s">
        <v>470</v>
      </c>
    </row>
    <row r="22" spans="4:14" ht="39" x14ac:dyDescent="0.25">
      <c r="D22" s="338" t="s">
        <v>891</v>
      </c>
      <c r="E22" s="342" t="s">
        <v>763</v>
      </c>
      <c r="K22" s="330" t="s">
        <v>892</v>
      </c>
      <c r="M22" s="345" t="s">
        <v>893</v>
      </c>
      <c r="N22" s="345" t="s">
        <v>894</v>
      </c>
    </row>
    <row r="23" spans="4:14" ht="39" x14ac:dyDescent="0.25">
      <c r="D23" s="338" t="s">
        <v>895</v>
      </c>
      <c r="E23" s="342" t="s">
        <v>896</v>
      </c>
      <c r="K23" s="330" t="s">
        <v>628</v>
      </c>
      <c r="M23" s="345" t="s">
        <v>897</v>
      </c>
      <c r="N23" s="345" t="s">
        <v>898</v>
      </c>
    </row>
    <row r="24" spans="4:14" ht="39" x14ac:dyDescent="0.25">
      <c r="D24" s="338" t="s">
        <v>899</v>
      </c>
      <c r="E24" s="342" t="s">
        <v>900</v>
      </c>
      <c r="K24" s="352" t="s">
        <v>629</v>
      </c>
      <c r="M24" s="345" t="s">
        <v>901</v>
      </c>
      <c r="N24" s="345" t="s">
        <v>902</v>
      </c>
    </row>
    <row r="25" spans="4:14" ht="39" x14ac:dyDescent="0.25">
      <c r="D25" s="338" t="s">
        <v>903</v>
      </c>
      <c r="E25" s="342" t="s">
        <v>904</v>
      </c>
      <c r="K25" s="354" t="s">
        <v>630</v>
      </c>
      <c r="M25" s="345" t="s">
        <v>905</v>
      </c>
      <c r="N25" s="345" t="s">
        <v>906</v>
      </c>
    </row>
    <row r="26" spans="4:14" ht="39" x14ac:dyDescent="0.25">
      <c r="D26" s="338" t="s">
        <v>907</v>
      </c>
      <c r="E26" s="342" t="s">
        <v>908</v>
      </c>
      <c r="K26" s="354" t="s">
        <v>631</v>
      </c>
      <c r="M26" s="364" t="s">
        <v>534</v>
      </c>
      <c r="N26" s="357" t="s">
        <v>909</v>
      </c>
    </row>
    <row r="27" spans="4:14" ht="39" x14ac:dyDescent="0.25">
      <c r="D27" s="338" t="s">
        <v>910</v>
      </c>
      <c r="E27" s="342" t="s">
        <v>911</v>
      </c>
      <c r="K27" s="354" t="s">
        <v>632</v>
      </c>
      <c r="M27" s="345" t="s">
        <v>912</v>
      </c>
      <c r="N27" s="345" t="s">
        <v>913</v>
      </c>
    </row>
    <row r="28" spans="4:14" ht="39" x14ac:dyDescent="0.25">
      <c r="D28" s="338" t="s">
        <v>914</v>
      </c>
      <c r="E28" s="342" t="s">
        <v>915</v>
      </c>
      <c r="K28" s="354" t="s">
        <v>633</v>
      </c>
      <c r="M28" s="345" t="s">
        <v>916</v>
      </c>
      <c r="N28" s="345" t="s">
        <v>917</v>
      </c>
    </row>
    <row r="29" spans="4:14" ht="39.75" thickBot="1" x14ac:dyDescent="0.3">
      <c r="D29" s="338" t="s">
        <v>918</v>
      </c>
      <c r="E29" s="342" t="s">
        <v>919</v>
      </c>
      <c r="K29" s="362" t="s">
        <v>634</v>
      </c>
      <c r="M29" s="345" t="s">
        <v>920</v>
      </c>
      <c r="N29" s="345" t="s">
        <v>921</v>
      </c>
    </row>
    <row r="30" spans="4:14" ht="39" x14ac:dyDescent="0.25">
      <c r="D30" s="338" t="s">
        <v>922</v>
      </c>
      <c r="E30" s="342" t="s">
        <v>923</v>
      </c>
      <c r="M30" s="345" t="s">
        <v>924</v>
      </c>
      <c r="N30" s="345" t="s">
        <v>925</v>
      </c>
    </row>
    <row r="31" spans="4:14" ht="39" x14ac:dyDescent="0.25">
      <c r="D31" s="338" t="s">
        <v>926</v>
      </c>
      <c r="E31" s="342" t="s">
        <v>927</v>
      </c>
      <c r="M31" s="345" t="s">
        <v>534</v>
      </c>
      <c r="N31" s="344" t="s">
        <v>473</v>
      </c>
    </row>
    <row r="32" spans="4:14" ht="39" x14ac:dyDescent="0.25">
      <c r="D32" s="338" t="s">
        <v>369</v>
      </c>
      <c r="E32" s="342" t="s">
        <v>928</v>
      </c>
      <c r="M32" s="364" t="s">
        <v>519</v>
      </c>
      <c r="N32" s="344" t="s">
        <v>929</v>
      </c>
    </row>
    <row r="33" spans="4:14" ht="39" x14ac:dyDescent="0.25">
      <c r="D33" s="338" t="s">
        <v>930</v>
      </c>
      <c r="E33" s="338" t="s">
        <v>775</v>
      </c>
      <c r="M33" s="345" t="s">
        <v>931</v>
      </c>
      <c r="N33" s="344" t="s">
        <v>932</v>
      </c>
    </row>
    <row r="34" spans="4:14" ht="39" x14ac:dyDescent="0.25">
      <c r="E34" s="342" t="s">
        <v>933</v>
      </c>
      <c r="M34" s="345" t="s">
        <v>934</v>
      </c>
      <c r="N34" s="344" t="s">
        <v>935</v>
      </c>
    </row>
    <row r="35" spans="4:14" ht="39" x14ac:dyDescent="0.25">
      <c r="E35" s="342" t="s">
        <v>936</v>
      </c>
      <c r="M35" s="345" t="s">
        <v>937</v>
      </c>
      <c r="N35" s="344" t="s">
        <v>938</v>
      </c>
    </row>
    <row r="36" spans="4:14" ht="39" x14ac:dyDescent="0.25">
      <c r="E36" s="342" t="s">
        <v>939</v>
      </c>
      <c r="M36" s="345" t="s">
        <v>940</v>
      </c>
      <c r="N36" s="349" t="s">
        <v>475</v>
      </c>
    </row>
    <row r="37" spans="4:14" ht="39" x14ac:dyDescent="0.25">
      <c r="E37" s="342" t="s">
        <v>941</v>
      </c>
      <c r="M37" s="364" t="s">
        <v>531</v>
      </c>
      <c r="N37" s="349" t="s">
        <v>942</v>
      </c>
    </row>
    <row r="38" spans="4:14" ht="39" x14ac:dyDescent="0.25">
      <c r="E38" s="342" t="s">
        <v>943</v>
      </c>
      <c r="M38" s="345" t="s">
        <v>944</v>
      </c>
      <c r="N38" s="349" t="s">
        <v>945</v>
      </c>
    </row>
    <row r="39" spans="4:14" ht="39" x14ac:dyDescent="0.25">
      <c r="E39" s="338" t="s">
        <v>783</v>
      </c>
      <c r="M39" s="345" t="s">
        <v>946</v>
      </c>
      <c r="N39" s="349" t="s">
        <v>947</v>
      </c>
    </row>
    <row r="40" spans="4:14" ht="39" x14ac:dyDescent="0.25">
      <c r="E40" s="342" t="s">
        <v>948</v>
      </c>
      <c r="M40" s="345" t="s">
        <v>949</v>
      </c>
      <c r="N40" s="349" t="s">
        <v>950</v>
      </c>
    </row>
    <row r="41" spans="4:14" ht="39.75" thickBot="1" x14ac:dyDescent="0.3">
      <c r="E41" s="342" t="s">
        <v>951</v>
      </c>
      <c r="M41" s="345" t="s">
        <v>952</v>
      </c>
      <c r="N41" s="365" t="s">
        <v>477</v>
      </c>
    </row>
    <row r="42" spans="4:14" ht="39.75" thickBot="1" x14ac:dyDescent="0.3">
      <c r="E42" s="342" t="s">
        <v>953</v>
      </c>
      <c r="M42" s="364" t="s">
        <v>535</v>
      </c>
      <c r="N42" s="360" t="s">
        <v>954</v>
      </c>
    </row>
    <row r="43" spans="4:14" ht="39.75" thickBot="1" x14ac:dyDescent="0.3">
      <c r="E43" s="342" t="s">
        <v>955</v>
      </c>
      <c r="M43" s="345" t="s">
        <v>956</v>
      </c>
      <c r="N43" s="360" t="s">
        <v>957</v>
      </c>
    </row>
    <row r="44" spans="4:14" ht="39.75" thickBot="1" x14ac:dyDescent="0.3">
      <c r="E44" s="342" t="s">
        <v>958</v>
      </c>
      <c r="M44" s="345" t="s">
        <v>959</v>
      </c>
      <c r="N44" s="360" t="s">
        <v>960</v>
      </c>
    </row>
    <row r="45" spans="4:14" ht="39.75" thickBot="1" x14ac:dyDescent="0.3">
      <c r="E45" s="342" t="s">
        <v>961</v>
      </c>
      <c r="M45" s="345" t="s">
        <v>962</v>
      </c>
      <c r="N45" s="360" t="s">
        <v>963</v>
      </c>
    </row>
    <row r="46" spans="4:14" ht="39" x14ac:dyDescent="0.25">
      <c r="E46" s="342" t="s">
        <v>964</v>
      </c>
      <c r="M46" s="345" t="s">
        <v>965</v>
      </c>
      <c r="N46" s="366"/>
    </row>
    <row r="47" spans="4:14" x14ac:dyDescent="0.25">
      <c r="E47" s="338" t="s">
        <v>793</v>
      </c>
      <c r="N47" s="366"/>
    </row>
    <row r="48" spans="4:14" x14ac:dyDescent="0.25">
      <c r="E48" s="342" t="s">
        <v>966</v>
      </c>
      <c r="N48" s="366"/>
    </row>
    <row r="49" spans="5:14" x14ac:dyDescent="0.25">
      <c r="E49" s="342" t="s">
        <v>967</v>
      </c>
      <c r="N49" s="366"/>
    </row>
    <row r="50" spans="5:14" x14ac:dyDescent="0.25">
      <c r="E50" s="342" t="s">
        <v>968</v>
      </c>
      <c r="N50" s="367"/>
    </row>
    <row r="51" spans="5:14" x14ac:dyDescent="0.25">
      <c r="E51" s="342" t="s">
        <v>969</v>
      </c>
      <c r="N51" s="366"/>
    </row>
    <row r="52" spans="5:14" x14ac:dyDescent="0.25">
      <c r="E52" s="342" t="s">
        <v>970</v>
      </c>
      <c r="N52" s="366"/>
    </row>
    <row r="53" spans="5:14" x14ac:dyDescent="0.25">
      <c r="E53" s="342" t="s">
        <v>971</v>
      </c>
      <c r="N53" s="366"/>
    </row>
    <row r="54" spans="5:14" x14ac:dyDescent="0.25">
      <c r="E54" s="338" t="s">
        <v>805</v>
      </c>
      <c r="N54" s="366"/>
    </row>
    <row r="55" spans="5:14" x14ac:dyDescent="0.25">
      <c r="E55" s="342" t="s">
        <v>805</v>
      </c>
      <c r="N55" s="367"/>
    </row>
    <row r="56" spans="5:14" x14ac:dyDescent="0.25">
      <c r="E56" s="342" t="s">
        <v>972</v>
      </c>
      <c r="N56" s="366"/>
    </row>
    <row r="57" spans="5:14" x14ac:dyDescent="0.25">
      <c r="E57" s="338" t="s">
        <v>816</v>
      </c>
      <c r="N57" s="366"/>
    </row>
    <row r="58" spans="5:14" x14ac:dyDescent="0.25">
      <c r="E58" s="342" t="s">
        <v>973</v>
      </c>
      <c r="N58" s="366"/>
    </row>
    <row r="59" spans="5:14" x14ac:dyDescent="0.25">
      <c r="E59" s="342" t="s">
        <v>974</v>
      </c>
      <c r="N59" s="366"/>
    </row>
    <row r="60" spans="5:14" x14ac:dyDescent="0.25">
      <c r="E60" s="342" t="s">
        <v>975</v>
      </c>
      <c r="N60" s="367"/>
    </row>
    <row r="61" spans="5:14" x14ac:dyDescent="0.25">
      <c r="E61" s="368" t="s">
        <v>976</v>
      </c>
      <c r="N61" s="366"/>
    </row>
    <row r="62" spans="5:14" x14ac:dyDescent="0.25">
      <c r="E62" s="369" t="s">
        <v>977</v>
      </c>
      <c r="N62" s="366"/>
    </row>
    <row r="63" spans="5:14" x14ac:dyDescent="0.25">
      <c r="E63" s="334" t="s">
        <v>826</v>
      </c>
      <c r="N63" s="366"/>
    </row>
    <row r="64" spans="5:14" x14ac:dyDescent="0.25">
      <c r="E64" s="342" t="s">
        <v>978</v>
      </c>
      <c r="N64" s="366"/>
    </row>
    <row r="65" spans="5:5" x14ac:dyDescent="0.25">
      <c r="E65" s="342" t="s">
        <v>979</v>
      </c>
    </row>
    <row r="66" spans="5:5" x14ac:dyDescent="0.25">
      <c r="E66" s="342" t="s">
        <v>980</v>
      </c>
    </row>
    <row r="67" spans="5:5" x14ac:dyDescent="0.25">
      <c r="E67" s="338" t="s">
        <v>831</v>
      </c>
    </row>
    <row r="68" spans="5:5" x14ac:dyDescent="0.25">
      <c r="E68" s="342" t="s">
        <v>981</v>
      </c>
    </row>
    <row r="69" spans="5:5" x14ac:dyDescent="0.25">
      <c r="E69" s="342" t="s">
        <v>982</v>
      </c>
    </row>
    <row r="70" spans="5:5" x14ac:dyDescent="0.25">
      <c r="E70" s="342" t="s">
        <v>983</v>
      </c>
    </row>
    <row r="71" spans="5:5" x14ac:dyDescent="0.25">
      <c r="E71" s="338" t="s">
        <v>839</v>
      </c>
    </row>
    <row r="72" spans="5:5" x14ac:dyDescent="0.25">
      <c r="E72" s="342" t="s">
        <v>984</v>
      </c>
    </row>
    <row r="73" spans="5:5" x14ac:dyDescent="0.25">
      <c r="E73" s="342" t="s">
        <v>985</v>
      </c>
    </row>
    <row r="74" spans="5:5" x14ac:dyDescent="0.25">
      <c r="E74" s="342" t="s">
        <v>986</v>
      </c>
    </row>
    <row r="75" spans="5:5" x14ac:dyDescent="0.25">
      <c r="E75" s="342" t="s">
        <v>987</v>
      </c>
    </row>
    <row r="76" spans="5:5" x14ac:dyDescent="0.25">
      <c r="E76" s="342" t="s">
        <v>988</v>
      </c>
    </row>
    <row r="77" spans="5:5" x14ac:dyDescent="0.25">
      <c r="E77" s="342" t="s">
        <v>989</v>
      </c>
    </row>
    <row r="78" spans="5:5" x14ac:dyDescent="0.25">
      <c r="E78" s="338" t="s">
        <v>849</v>
      </c>
    </row>
    <row r="79" spans="5:5" x14ac:dyDescent="0.25">
      <c r="E79" s="342" t="s">
        <v>990</v>
      </c>
    </row>
    <row r="80" spans="5:5" x14ac:dyDescent="0.25">
      <c r="E80" s="342" t="s">
        <v>991</v>
      </c>
    </row>
    <row r="81" spans="5:5" x14ac:dyDescent="0.25">
      <c r="E81" s="338" t="s">
        <v>858</v>
      </c>
    </row>
    <row r="82" spans="5:5" x14ac:dyDescent="0.25">
      <c r="E82" s="342" t="s">
        <v>992</v>
      </c>
    </row>
    <row r="83" spans="5:5" x14ac:dyDescent="0.25">
      <c r="E83" s="342" t="s">
        <v>993</v>
      </c>
    </row>
    <row r="84" spans="5:5" x14ac:dyDescent="0.25">
      <c r="E84" s="342" t="s">
        <v>994</v>
      </c>
    </row>
    <row r="85" spans="5:5" x14ac:dyDescent="0.25">
      <c r="E85" s="338" t="s">
        <v>865</v>
      </c>
    </row>
    <row r="86" spans="5:5" x14ac:dyDescent="0.25">
      <c r="E86" s="342" t="s">
        <v>865</v>
      </c>
    </row>
    <row r="87" spans="5:5" x14ac:dyDescent="0.25">
      <c r="E87" s="342" t="s">
        <v>995</v>
      </c>
    </row>
    <row r="88" spans="5:5" x14ac:dyDescent="0.25">
      <c r="E88" s="342" t="s">
        <v>996</v>
      </c>
    </row>
    <row r="89" spans="5:5" x14ac:dyDescent="0.25">
      <c r="E89" s="342" t="s">
        <v>997</v>
      </c>
    </row>
    <row r="90" spans="5:5" x14ac:dyDescent="0.25">
      <c r="E90" s="338" t="s">
        <v>869</v>
      </c>
    </row>
    <row r="91" spans="5:5" x14ac:dyDescent="0.25">
      <c r="E91" s="342" t="s">
        <v>998</v>
      </c>
    </row>
    <row r="92" spans="5:5" x14ac:dyDescent="0.25">
      <c r="E92" s="342" t="s">
        <v>999</v>
      </c>
    </row>
    <row r="93" spans="5:5" x14ac:dyDescent="0.25">
      <c r="E93" s="342" t="s">
        <v>1000</v>
      </c>
    </row>
    <row r="94" spans="5:5" x14ac:dyDescent="0.25">
      <c r="E94" s="342" t="s">
        <v>1001</v>
      </c>
    </row>
    <row r="95" spans="5:5" x14ac:dyDescent="0.25">
      <c r="E95" s="338" t="s">
        <v>874</v>
      </c>
    </row>
    <row r="96" spans="5:5" x14ac:dyDescent="0.25">
      <c r="E96" s="342" t="s">
        <v>1002</v>
      </c>
    </row>
    <row r="97" spans="5:5" x14ac:dyDescent="0.25">
      <c r="E97" s="342" t="s">
        <v>1003</v>
      </c>
    </row>
    <row r="98" spans="5:5" x14ac:dyDescent="0.25">
      <c r="E98" s="342" t="s">
        <v>1004</v>
      </c>
    </row>
    <row r="99" spans="5:5" x14ac:dyDescent="0.25">
      <c r="E99" s="338" t="s">
        <v>879</v>
      </c>
    </row>
    <row r="100" spans="5:5" x14ac:dyDescent="0.25">
      <c r="E100" s="342" t="s">
        <v>879</v>
      </c>
    </row>
    <row r="101" spans="5:5" x14ac:dyDescent="0.25">
      <c r="E101" s="342" t="s">
        <v>1005</v>
      </c>
    </row>
    <row r="102" spans="5:5" x14ac:dyDescent="0.25">
      <c r="E102" s="342" t="s">
        <v>1006</v>
      </c>
    </row>
    <row r="103" spans="5:5" x14ac:dyDescent="0.25">
      <c r="E103" s="342" t="s">
        <v>1007</v>
      </c>
    </row>
    <row r="104" spans="5:5" x14ac:dyDescent="0.25">
      <c r="E104" s="342" t="s">
        <v>1008</v>
      </c>
    </row>
    <row r="105" spans="5:5" x14ac:dyDescent="0.25">
      <c r="E105" s="338" t="s">
        <v>884</v>
      </c>
    </row>
    <row r="106" spans="5:5" x14ac:dyDescent="0.25">
      <c r="E106" s="342" t="s">
        <v>1009</v>
      </c>
    </row>
    <row r="107" spans="5:5" x14ac:dyDescent="0.25">
      <c r="E107" s="342" t="s">
        <v>1010</v>
      </c>
    </row>
    <row r="108" spans="5:5" x14ac:dyDescent="0.25">
      <c r="E108" s="342" t="s">
        <v>1011</v>
      </c>
    </row>
    <row r="109" spans="5:5" x14ac:dyDescent="0.25">
      <c r="E109" s="342" t="s">
        <v>1012</v>
      </c>
    </row>
    <row r="110" spans="5:5" x14ac:dyDescent="0.25">
      <c r="E110" s="342" t="s">
        <v>1013</v>
      </c>
    </row>
    <row r="111" spans="5:5" x14ac:dyDescent="0.25">
      <c r="E111" s="342" t="s">
        <v>1014</v>
      </c>
    </row>
    <row r="112" spans="5:5" x14ac:dyDescent="0.25">
      <c r="E112" s="338" t="s">
        <v>889</v>
      </c>
    </row>
    <row r="113" spans="5:5" x14ac:dyDescent="0.25">
      <c r="E113" s="342" t="s">
        <v>889</v>
      </c>
    </row>
    <row r="114" spans="5:5" x14ac:dyDescent="0.25">
      <c r="E114" s="342" t="s">
        <v>1015</v>
      </c>
    </row>
    <row r="115" spans="5:5" x14ac:dyDescent="0.25">
      <c r="E115" s="338" t="s">
        <v>891</v>
      </c>
    </row>
    <row r="116" spans="5:5" x14ac:dyDescent="0.25">
      <c r="E116" s="342" t="s">
        <v>1016</v>
      </c>
    </row>
    <row r="117" spans="5:5" x14ac:dyDescent="0.25">
      <c r="E117" s="342" t="s">
        <v>1017</v>
      </c>
    </row>
    <row r="118" spans="5:5" x14ac:dyDescent="0.25">
      <c r="E118" s="339" t="s">
        <v>1018</v>
      </c>
    </row>
    <row r="119" spans="5:5" x14ac:dyDescent="0.25">
      <c r="E119" s="338" t="s">
        <v>895</v>
      </c>
    </row>
    <row r="120" spans="5:5" x14ac:dyDescent="0.25">
      <c r="E120" s="342" t="s">
        <v>895</v>
      </c>
    </row>
    <row r="121" spans="5:5" x14ac:dyDescent="0.25">
      <c r="E121" s="342" t="s">
        <v>1019</v>
      </c>
    </row>
    <row r="122" spans="5:5" x14ac:dyDescent="0.25">
      <c r="E122" s="342" t="s">
        <v>1020</v>
      </c>
    </row>
    <row r="123" spans="5:5" x14ac:dyDescent="0.25">
      <c r="E123" s="342" t="s">
        <v>1021</v>
      </c>
    </row>
    <row r="124" spans="5:5" x14ac:dyDescent="0.25">
      <c r="E124" s="342" t="s">
        <v>1022</v>
      </c>
    </row>
    <row r="125" spans="5:5" x14ac:dyDescent="0.25">
      <c r="E125" s="342" t="s">
        <v>1023</v>
      </c>
    </row>
    <row r="126" spans="5:5" x14ac:dyDescent="0.25">
      <c r="E126" s="342" t="s">
        <v>1024</v>
      </c>
    </row>
    <row r="127" spans="5:5" x14ac:dyDescent="0.25">
      <c r="E127" s="342" t="s">
        <v>1025</v>
      </c>
    </row>
    <row r="128" spans="5:5" x14ac:dyDescent="0.25">
      <c r="E128" s="342" t="s">
        <v>1026</v>
      </c>
    </row>
    <row r="129" spans="5:5" x14ac:dyDescent="0.25">
      <c r="E129" s="338" t="s">
        <v>899</v>
      </c>
    </row>
    <row r="130" spans="5:5" x14ac:dyDescent="0.25">
      <c r="E130" s="342" t="s">
        <v>899</v>
      </c>
    </row>
    <row r="131" spans="5:5" x14ac:dyDescent="0.25">
      <c r="E131" s="342" t="s">
        <v>1027</v>
      </c>
    </row>
    <row r="132" spans="5:5" x14ac:dyDescent="0.25">
      <c r="E132" s="342" t="s">
        <v>1028</v>
      </c>
    </row>
    <row r="133" spans="5:5" x14ac:dyDescent="0.25">
      <c r="E133" s="338" t="s">
        <v>903</v>
      </c>
    </row>
    <row r="134" spans="5:5" x14ac:dyDescent="0.25">
      <c r="E134" s="342" t="s">
        <v>903</v>
      </c>
    </row>
    <row r="135" spans="5:5" x14ac:dyDescent="0.25">
      <c r="E135" s="342" t="s">
        <v>1029</v>
      </c>
    </row>
    <row r="136" spans="5:5" x14ac:dyDescent="0.25">
      <c r="E136" s="342" t="s">
        <v>1030</v>
      </c>
    </row>
    <row r="137" spans="5:5" x14ac:dyDescent="0.25">
      <c r="E137" s="342" t="s">
        <v>1031</v>
      </c>
    </row>
    <row r="138" spans="5:5" x14ac:dyDescent="0.25">
      <c r="E138" s="342" t="s">
        <v>1032</v>
      </c>
    </row>
    <row r="139" spans="5:5" x14ac:dyDescent="0.25">
      <c r="E139" s="342" t="s">
        <v>1033</v>
      </c>
    </row>
    <row r="140" spans="5:5" x14ac:dyDescent="0.25">
      <c r="E140" s="342" t="s">
        <v>1034</v>
      </c>
    </row>
    <row r="141" spans="5:5" x14ac:dyDescent="0.25">
      <c r="E141" s="342" t="s">
        <v>1035</v>
      </c>
    </row>
    <row r="142" spans="5:5" x14ac:dyDescent="0.25">
      <c r="E142" s="338" t="s">
        <v>907</v>
      </c>
    </row>
    <row r="143" spans="5:5" x14ac:dyDescent="0.25">
      <c r="E143" s="342" t="s">
        <v>907</v>
      </c>
    </row>
    <row r="144" spans="5:5" x14ac:dyDescent="0.25">
      <c r="E144" s="342" t="s">
        <v>1036</v>
      </c>
    </row>
    <row r="145" spans="5:5" x14ac:dyDescent="0.25">
      <c r="E145" s="342" t="s">
        <v>1037</v>
      </c>
    </row>
    <row r="146" spans="5:5" x14ac:dyDescent="0.25">
      <c r="E146" s="338" t="s">
        <v>910</v>
      </c>
    </row>
    <row r="147" spans="5:5" x14ac:dyDescent="0.25">
      <c r="E147" s="342" t="s">
        <v>1038</v>
      </c>
    </row>
    <row r="148" spans="5:5" x14ac:dyDescent="0.25">
      <c r="E148" s="342" t="s">
        <v>1039</v>
      </c>
    </row>
    <row r="149" spans="5:5" x14ac:dyDescent="0.25">
      <c r="E149" s="342" t="s">
        <v>1040</v>
      </c>
    </row>
    <row r="150" spans="5:5" x14ac:dyDescent="0.25">
      <c r="E150" s="342" t="s">
        <v>1041</v>
      </c>
    </row>
    <row r="151" spans="5:5" x14ac:dyDescent="0.25">
      <c r="E151" s="342" t="s">
        <v>1042</v>
      </c>
    </row>
    <row r="152" spans="5:5" x14ac:dyDescent="0.25">
      <c r="E152" s="342" t="s">
        <v>1043</v>
      </c>
    </row>
    <row r="153" spans="5:5" x14ac:dyDescent="0.25">
      <c r="E153" s="338" t="s">
        <v>914</v>
      </c>
    </row>
    <row r="154" spans="5:5" x14ac:dyDescent="0.25">
      <c r="E154" s="342" t="s">
        <v>914</v>
      </c>
    </row>
    <row r="155" spans="5:5" x14ac:dyDescent="0.25">
      <c r="E155" s="342" t="s">
        <v>1044</v>
      </c>
    </row>
    <row r="156" spans="5:5" x14ac:dyDescent="0.25">
      <c r="E156" s="342" t="s">
        <v>1045</v>
      </c>
    </row>
    <row r="157" spans="5:5" x14ac:dyDescent="0.25">
      <c r="E157" s="342" t="s">
        <v>1046</v>
      </c>
    </row>
    <row r="158" spans="5:5" x14ac:dyDescent="0.25">
      <c r="E158" s="342" t="s">
        <v>1047</v>
      </c>
    </row>
    <row r="159" spans="5:5" x14ac:dyDescent="0.25">
      <c r="E159" s="342" t="s">
        <v>1048</v>
      </c>
    </row>
    <row r="160" spans="5:5" x14ac:dyDescent="0.25">
      <c r="E160" s="338" t="s">
        <v>918</v>
      </c>
    </row>
    <row r="161" spans="5:5" x14ac:dyDescent="0.25">
      <c r="E161" s="342" t="s">
        <v>1049</v>
      </c>
    </row>
    <row r="162" spans="5:5" x14ac:dyDescent="0.25">
      <c r="E162" s="342" t="s">
        <v>1050</v>
      </c>
    </row>
    <row r="163" spans="5:5" x14ac:dyDescent="0.25">
      <c r="E163" s="342" t="s">
        <v>1051</v>
      </c>
    </row>
    <row r="164" spans="5:5" x14ac:dyDescent="0.25">
      <c r="E164" s="342" t="s">
        <v>1052</v>
      </c>
    </row>
    <row r="165" spans="5:5" x14ac:dyDescent="0.25">
      <c r="E165" s="338" t="s">
        <v>922</v>
      </c>
    </row>
    <row r="166" spans="5:5" x14ac:dyDescent="0.25">
      <c r="E166" s="342" t="s">
        <v>1053</v>
      </c>
    </row>
    <row r="167" spans="5:5" x14ac:dyDescent="0.25">
      <c r="E167" s="342" t="s">
        <v>1054</v>
      </c>
    </row>
    <row r="168" spans="5:5" x14ac:dyDescent="0.25">
      <c r="E168" s="342" t="s">
        <v>1055</v>
      </c>
    </row>
    <row r="169" spans="5:5" x14ac:dyDescent="0.25">
      <c r="E169" s="342" t="s">
        <v>1056</v>
      </c>
    </row>
    <row r="170" spans="5:5" x14ac:dyDescent="0.25">
      <c r="E170" s="342" t="s">
        <v>1057</v>
      </c>
    </row>
    <row r="171" spans="5:5" x14ac:dyDescent="0.25">
      <c r="E171" s="342" t="s">
        <v>1058</v>
      </c>
    </row>
    <row r="172" spans="5:5" x14ac:dyDescent="0.25">
      <c r="E172" s="342" t="s">
        <v>1059</v>
      </c>
    </row>
    <row r="173" spans="5:5" x14ac:dyDescent="0.25">
      <c r="E173" s="342" t="s">
        <v>1060</v>
      </c>
    </row>
    <row r="174" spans="5:5" x14ac:dyDescent="0.25">
      <c r="E174" s="342" t="s">
        <v>1061</v>
      </c>
    </row>
    <row r="175" spans="5:5" x14ac:dyDescent="0.25">
      <c r="E175" s="339" t="s">
        <v>1062</v>
      </c>
    </row>
    <row r="176" spans="5:5" x14ac:dyDescent="0.25">
      <c r="E176" s="338" t="s">
        <v>926</v>
      </c>
    </row>
    <row r="177" spans="5:5" x14ac:dyDescent="0.25">
      <c r="E177" s="342" t="s">
        <v>1063</v>
      </c>
    </row>
    <row r="178" spans="5:5" x14ac:dyDescent="0.25">
      <c r="E178" s="342" t="s">
        <v>1064</v>
      </c>
    </row>
    <row r="179" spans="5:5" x14ac:dyDescent="0.25">
      <c r="E179" s="342" t="s">
        <v>1065</v>
      </c>
    </row>
    <row r="180" spans="5:5" x14ac:dyDescent="0.25">
      <c r="E180" s="338" t="s">
        <v>369</v>
      </c>
    </row>
    <row r="181" spans="5:5" x14ac:dyDescent="0.25">
      <c r="E181" s="342" t="s">
        <v>1066</v>
      </c>
    </row>
    <row r="182" spans="5:5" x14ac:dyDescent="0.25">
      <c r="E182" s="342" t="s">
        <v>1067</v>
      </c>
    </row>
    <row r="183" spans="5:5" x14ac:dyDescent="0.25">
      <c r="E183" s="342" t="s">
        <v>1068</v>
      </c>
    </row>
    <row r="184" spans="5:5" x14ac:dyDescent="0.25">
      <c r="E184" s="342" t="s">
        <v>1069</v>
      </c>
    </row>
    <row r="185" spans="5:5" x14ac:dyDescent="0.25">
      <c r="E185" s="342" t="s">
        <v>1070</v>
      </c>
    </row>
    <row r="186" spans="5:5" x14ac:dyDescent="0.25">
      <c r="E186" s="342" t="s">
        <v>1071</v>
      </c>
    </row>
    <row r="187" spans="5:5" x14ac:dyDescent="0.25">
      <c r="E187" s="342" t="s">
        <v>1072</v>
      </c>
    </row>
    <row r="188" spans="5:5" x14ac:dyDescent="0.25">
      <c r="E188" s="338" t="s">
        <v>930</v>
      </c>
    </row>
    <row r="189" spans="5:5" x14ac:dyDescent="0.25">
      <c r="E189" s="342" t="s">
        <v>1073</v>
      </c>
    </row>
    <row r="190" spans="5:5" x14ac:dyDescent="0.25">
      <c r="E190" s="342" t="s">
        <v>1074</v>
      </c>
    </row>
    <row r="191" spans="5:5" ht="15.75" thickBot="1" x14ac:dyDescent="0.3">
      <c r="E191" s="370" t="s">
        <v>1075</v>
      </c>
    </row>
  </sheetData>
  <sheetProtection algorithmName="SHA-512" hashValue="dAp+PXPGj/mjfjwH8WYoiUfXzLT2OVLR0CLUEWbuMcO9P29vdM1NzLdH4qbiZoiq1r4R4MTbhZCfCzdAr8OQlg==" saltValue="z+r1CccJRHXNoFz1mGODH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Definiciones</vt:lpstr>
      <vt:lpstr>RESUMEN</vt:lpstr>
      <vt:lpstr>Ind. Generales</vt:lpstr>
      <vt:lpstr>Telefonía fija</vt:lpstr>
      <vt:lpstr>Telefonía Móvil</vt:lpstr>
      <vt:lpstr>Internet Fijo</vt:lpstr>
      <vt:lpstr>Internet Móvil</vt:lpstr>
      <vt:lpstr>TV Suscripción</vt:lpstr>
      <vt:lpstr>Master</vt:lpstr>
      <vt:lpstr>'Ind. Generales'!Área_de_impresión</vt:lpstr>
      <vt:lpstr>'Internet Fijo'!Área_de_impresión</vt:lpstr>
      <vt:lpstr>'Internet Móvil'!Área_de_impresión</vt:lpstr>
      <vt:lpstr>'Telefonía fija'!Área_de_impresión</vt:lpstr>
      <vt:lpstr>'Telefonía Móvil'!Área_de_impresión</vt:lpstr>
      <vt:lpstr>'TV Suscripción'!Área_de_impresión</vt:lpstr>
      <vt:lpstr>Definiciones!OLE_LINK1</vt:lpstr>
      <vt:lpstr>Definiciones!OLE_LINK5</vt:lpstr>
      <vt:lpstr>Definiciones!OLE_LINK6</vt:lpstr>
      <vt:lpstr>Definiciones!OLE_LINK9</vt:lpstr>
    </vt:vector>
  </TitlesOfParts>
  <Manager/>
  <Company>HP</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Angélica M. Florentino Morel</dc:creator>
  <cp:keywords/>
  <dc:description/>
  <cp:lastModifiedBy>Angelica M. Florentino Morel</cp:lastModifiedBy>
  <cp:revision/>
  <dcterms:created xsi:type="dcterms:W3CDTF">2021-06-02T14:40:12Z</dcterms:created>
  <dcterms:modified xsi:type="dcterms:W3CDTF">2022-08-26T21:35:07Z</dcterms:modified>
  <cp:category/>
  <cp:contentStatus/>
</cp:coreProperties>
</file>