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6.xml" ContentType="application/vnd.openxmlformats-officedocument.drawing+xml"/>
  <Override PartName="/xl/tables/table20.xml" ContentType="application/vnd.openxmlformats-officedocument.spreadsheetml.table+xml"/>
  <Override PartName="/xl/drawings/drawing7.xml" ContentType="application/vnd.openxmlformats-officedocument.drawing+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documenttasks/documenttask1.xml" ContentType="application/vnd.ms-excel.documenttask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cruz\Desktop\estados enero 2023\AGOSTO\"/>
    </mc:Choice>
  </mc:AlternateContent>
  <bookViews>
    <workbookView xWindow="0" yWindow="0" windowWidth="20265" windowHeight="7440" tabRatio="766" firstSheet="2" activeTab="2"/>
  </bookViews>
  <sheets>
    <sheet name="Programacion Indicativa Anual" sheetId="9" state="hidden" r:id="rId1"/>
    <sheet name="T1 Ene-Mar" sheetId="3" state="hidden" r:id="rId2"/>
    <sheet name="Informe 1er. Semestre Ene-Jun" sheetId="10" r:id="rId3"/>
    <sheet name="T3 Jul-Sep" sheetId="5" state="hidden" r:id="rId4"/>
    <sheet name="T4 Oct-Dic" sheetId="6" state="hidden" r:id="rId5"/>
    <sheet name="Informe 2do. Semestre Jul-Dic" sheetId="8" state="hidden" r:id="rId6"/>
    <sheet name="Informe Anual" sheetId="2" state="hidden" r:id="rId7"/>
  </sheets>
  <definedNames>
    <definedName name="_xlnm.Print_Area" localSheetId="2">'Informe 1er. Semestre Ene-Jun'!$A$1:$J$136</definedName>
    <definedName name="_xlnm.Print_Area" localSheetId="5">'Informe 2do. Semestre Jul-Dic'!$A$1:$J$131</definedName>
    <definedName name="_xlnm.Print_Area" localSheetId="6">'Informe Anual'!$A$1:$J$187</definedName>
    <definedName name="_xlnm.Print_Area" localSheetId="1">'T1 Ene-Mar'!$A$1:$J$104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10" l="1"/>
  <c r="B43" i="10"/>
  <c r="B45" i="10"/>
  <c r="B41" i="10"/>
  <c r="H31" i="10"/>
  <c r="G31" i="10"/>
  <c r="J35" i="10"/>
  <c r="G35" i="10"/>
  <c r="I35" i="10" s="1"/>
  <c r="H34" i="10"/>
  <c r="G34" i="10"/>
  <c r="H33" i="10"/>
  <c r="G33" i="10"/>
  <c r="I33" i="10" s="1"/>
  <c r="H32" i="10"/>
  <c r="J31" i="10"/>
  <c r="I31" i="10"/>
  <c r="H30" i="10"/>
  <c r="J30" i="10" s="1"/>
  <c r="G30" i="10"/>
  <c r="I30" i="10" s="1"/>
  <c r="I34" i="10"/>
  <c r="F31" i="10"/>
  <c r="E31" i="10"/>
  <c r="F30" i="10"/>
  <c r="E30" i="10"/>
  <c r="J34" i="10"/>
  <c r="E34" i="10"/>
  <c r="J33" i="10"/>
  <c r="J32" i="10"/>
  <c r="F26" i="10" l="1"/>
  <c r="I26" i="10" s="1"/>
  <c r="J29" i="3"/>
  <c r="I29" i="3"/>
  <c r="I94" i="3"/>
  <c r="I81" i="3"/>
  <c r="J94" i="3"/>
  <c r="J81" i="3"/>
  <c r="J68" i="3"/>
  <c r="I68" i="3"/>
  <c r="J55" i="3"/>
  <c r="J42" i="3"/>
  <c r="I42" i="3"/>
  <c r="G55" i="3" l="1"/>
  <c r="F26" i="2"/>
  <c r="L18" i="9"/>
  <c r="J18" i="9"/>
  <c r="H18" i="9"/>
  <c r="F18" i="9"/>
  <c r="C18" i="9"/>
  <c r="L17" i="9"/>
  <c r="J17" i="9"/>
  <c r="H17" i="9"/>
  <c r="F17" i="9"/>
  <c r="C17" i="9"/>
  <c r="L16" i="9"/>
  <c r="J16" i="9"/>
  <c r="H16" i="9"/>
  <c r="F16" i="9"/>
  <c r="D16" i="9" s="1"/>
  <c r="C16" i="9"/>
  <c r="L15" i="9"/>
  <c r="J15" i="9"/>
  <c r="H15" i="9"/>
  <c r="F15" i="9"/>
  <c r="C15" i="9"/>
  <c r="L14" i="9"/>
  <c r="J14" i="9"/>
  <c r="H14" i="9"/>
  <c r="F14" i="9"/>
  <c r="D14" i="9" s="1"/>
  <c r="C14" i="9"/>
  <c r="L13" i="9"/>
  <c r="J13" i="9"/>
  <c r="H13" i="9"/>
  <c r="F13" i="9"/>
  <c r="C13" i="9"/>
  <c r="L12" i="9"/>
  <c r="J12" i="9"/>
  <c r="H12" i="9"/>
  <c r="F12" i="9"/>
  <c r="I55" i="3" l="1"/>
  <c r="G32" i="10"/>
  <c r="I32" i="10" s="1"/>
  <c r="D13" i="9"/>
  <c r="D15" i="9"/>
  <c r="D17" i="9"/>
  <c r="D18" i="9"/>
  <c r="I35" i="2"/>
  <c r="I33" i="2"/>
  <c r="J34" i="2"/>
  <c r="J33" i="2"/>
  <c r="D19" i="9" l="1"/>
  <c r="G30" i="8"/>
  <c r="I30" i="8" s="1"/>
  <c r="E30" i="8"/>
  <c r="G31" i="8"/>
  <c r="I31" i="8" s="1"/>
  <c r="E31" i="8"/>
  <c r="E32" i="8"/>
  <c r="E33" i="8"/>
  <c r="G34" i="8"/>
  <c r="I34" i="8" s="1"/>
  <c r="E34" i="8"/>
  <c r="G35" i="8"/>
  <c r="I35" i="8" s="1"/>
  <c r="E35" i="8"/>
  <c r="H35" i="8"/>
  <c r="J35" i="8" s="1"/>
  <c r="F35" i="8"/>
  <c r="H34" i="8"/>
  <c r="J34" i="8" s="1"/>
  <c r="F34" i="8"/>
  <c r="H33" i="8"/>
  <c r="J33" i="8" s="1"/>
  <c r="F33" i="8"/>
  <c r="H32" i="8"/>
  <c r="F32" i="8"/>
  <c r="H31" i="8"/>
  <c r="F31" i="8"/>
  <c r="H30" i="8"/>
  <c r="J30" i="8" s="1"/>
  <c r="F30" i="8"/>
  <c r="J32" i="8"/>
  <c r="F26" i="8" l="1"/>
  <c r="I26" i="8" s="1"/>
  <c r="J31" i="8"/>
  <c r="F26" i="6"/>
  <c r="C26" i="6" s="1"/>
  <c r="J95" i="6"/>
  <c r="I95" i="6"/>
  <c r="J82" i="6"/>
  <c r="I82" i="6"/>
  <c r="J69" i="6"/>
  <c r="I69" i="6"/>
  <c r="J56" i="6"/>
  <c r="G56" i="6"/>
  <c r="J43" i="6"/>
  <c r="I43" i="6"/>
  <c r="J30" i="6"/>
  <c r="I30" i="6"/>
  <c r="G32" i="8" l="1"/>
  <c r="I32" i="8" s="1"/>
  <c r="G33" i="8"/>
  <c r="I33" i="8" s="1"/>
  <c r="I56" i="6"/>
  <c r="I26" i="6"/>
  <c r="G34" i="2" l="1"/>
  <c r="I34" i="2" s="1"/>
  <c r="G31" i="2"/>
  <c r="G30" i="2"/>
  <c r="J96" i="5"/>
  <c r="I96" i="5"/>
  <c r="J83" i="5"/>
  <c r="I83" i="5"/>
  <c r="J68" i="5"/>
  <c r="I68" i="5"/>
  <c r="J55" i="5"/>
  <c r="I55" i="5"/>
  <c r="J42" i="5"/>
  <c r="I42" i="5"/>
  <c r="J29" i="5"/>
  <c r="I29" i="5"/>
  <c r="G25" i="5"/>
  <c r="C25" i="5"/>
  <c r="I25" i="5" l="1"/>
  <c r="F25" i="3" l="1"/>
  <c r="C25" i="3" l="1"/>
  <c r="I25" i="3"/>
  <c r="G32" i="2"/>
  <c r="J30" i="2" l="1"/>
  <c r="I30" i="2"/>
  <c r="J35" i="2" l="1"/>
  <c r="J32" i="2"/>
  <c r="I32" i="2"/>
  <c r="J31" i="2"/>
  <c r="I31" i="2"/>
  <c r="I26" i="2"/>
</calcChain>
</file>

<file path=xl/comments1.xml><?xml version="1.0" encoding="utf-8"?>
<comments xmlns="http://schemas.openxmlformats.org/spreadsheetml/2006/main">
  <authors>
    <author>tc={6C718895-6329-4989-AF21-A56CEB7065A4}</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cuales son las oportunidades de mejora</t>
        </r>
      </text>
    </comment>
  </commentList>
</comments>
</file>

<file path=xl/sharedStrings.xml><?xml version="1.0" encoding="utf-8"?>
<sst xmlns="http://schemas.openxmlformats.org/spreadsheetml/2006/main" count="1424" uniqueCount="226">
  <si>
    <t>PROGRAMACION INDICATIVA ANUAL 2023</t>
  </si>
  <si>
    <t>Capítulo</t>
  </si>
  <si>
    <t>5131 - Instituto Dominicano de las Telecomunicaciones</t>
  </si>
  <si>
    <t>Sub-capítulo</t>
  </si>
  <si>
    <t>01 - Instituto Dominicano de las Telecomunicaciones</t>
  </si>
  <si>
    <t>Unidad Ejecutora</t>
  </si>
  <si>
    <t>0001 - Instituto Dominicano de las Telecomunicaciones</t>
  </si>
  <si>
    <t>Producto</t>
  </si>
  <si>
    <t>Unidad de Medida (UM)</t>
  </si>
  <si>
    <t>Metas 2023</t>
  </si>
  <si>
    <t>Primer Trimestre</t>
  </si>
  <si>
    <t>Segundo trimestre</t>
  </si>
  <si>
    <t>Tercer Trimestre</t>
  </si>
  <si>
    <t>Cuarto trimestre</t>
  </si>
  <si>
    <t>Programacion Fisica (UM)</t>
  </si>
  <si>
    <t>Programacion Financiera (RD$)</t>
  </si>
  <si>
    <t>Acciones Comunes</t>
  </si>
  <si>
    <t>N/A</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</si>
  <si>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</si>
  <si>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</si>
  <si>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que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</si>
  <si>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</si>
  <si>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</si>
  <si>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</si>
  <si>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</si>
  <si>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</si>
  <si>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</si>
  <si>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regulatorias realizadas</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</si>
  <si>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</si>
  <si>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</si>
  <si>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Revisada y Actualizada: </t>
  </si>
  <si>
    <t> </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</si>
  <si>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</si>
  <si>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</si>
  <si>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</si>
  <si>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</si>
  <si>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</si>
  <si>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</si>
  <si>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</si>
  <si>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</si>
  <si>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</si>
  <si>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Subcapítulo</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</si>
  <si>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</si>
  <si>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</si>
  <si>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</si>
  <si>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</si>
  <si>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</si>
  <si>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</si>
  <si>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</si>
  <si>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</si>
  <si>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</si>
  <si>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</si>
  <si>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</si>
  <si>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</si>
  <si>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</si>
  <si>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</si>
  <si>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</si>
  <si>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</si>
  <si>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</si>
  <si>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</si>
  <si>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Ciudadania en General</t>
  </si>
  <si>
    <t>Resultado Asociado:</t>
  </si>
  <si>
    <t>Aumentar el porcentaje de personas que acceden a servicios de telecomunicaciones en la República Dominicana,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</si>
  <si>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</si>
  <si>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</si>
  <si>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</si>
  <si>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</si>
  <si>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</si>
  <si>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</si>
  <si>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</si>
  <si>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</si>
  <si>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Ejecución Trimestral</t>
  </si>
  <si>
    <t>Avance</t>
  </si>
  <si>
    <t>Indicador</t>
  </si>
  <si>
    <t>Física
(A)</t>
  </si>
  <si>
    <t>Financiera
(B)</t>
  </si>
  <si>
    <t>Física
(C)</t>
  </si>
  <si>
    <t>Financiera
(D)</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</si>
  <si>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</si>
  <si>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</si>
  <si>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</si>
  <si>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</si>
  <si>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</si>
  <si>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</si>
  <si>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</si>
  <si>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</si>
  <si>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t>6179 – Acceso universal a los servicios de telecomunicaciones</t>
  </si>
  <si>
    <t xml:space="preserve">Descripción del producto: </t>
  </si>
  <si>
    <t>Implementar proyectos para el desarrollo de las telecomunicaciones, los cuales se enmarcan dentro del Plan Bianual de Proyectos de Desarrollo</t>
  </si>
  <si>
    <t>Logros alcanzados:</t>
  </si>
  <si>
    <t>Causas y justificación del desvío:</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</si>
  <si>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</si>
  <si>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</si>
  <si>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Para una próxima edición del Programa de Alfabetización Digital con Enfoque de Género debe tomarse en consideración que un porcentaje de las mujeres beneficiarias no podrán asistir a las capacitaciones debido a situaciones particulares y familiares entre otras a ser documentadas a través de SUPERATE.  </t>
  </si>
  <si>
    <t>Programación Trimestral</t>
  </si>
  <si>
    <r>
      <t>6180</t>
    </r>
    <r>
      <rPr>
        <b/>
        <sz val="10"/>
        <color rgb="FF000000"/>
        <rFont val="Calibri"/>
        <family val="2"/>
        <scheme val="minor"/>
      </rPr>
      <t xml:space="preserve"> - Empresas  reciben autorizaciones para dar servicios de telecomunicación</t>
    </r>
  </si>
  <si>
    <t>6180 - Empresas  reciben autorizaciones para dar servicios de telecomunicación</t>
  </si>
  <si>
    <t>Otorgamiento de autorizaciones a las prestadoras y empresas a fin de que puedan brindar servicios de telecomunicaciones.</t>
  </si>
  <si>
    <t>Eventos externos no controlados por la institución impactan directamente sobre la ejecución del producto, ya que la Ventanilla Única de Comercio Exterior (VUCE) depende de la demanda que usuarios en los mercados residencial, empresarial y gubernamental dominicano realizan sobre la soliclitud de autorización de entrada de equipos de telecomunicaciones a la República Dominicana.</t>
  </si>
  <si>
    <r>
      <t>6182</t>
    </r>
    <r>
      <rPr>
        <b/>
        <sz val="10"/>
        <color rgb="FF000000"/>
        <rFont val="Calibri"/>
        <family val="2"/>
        <scheme val="minor"/>
      </rPr>
      <t xml:space="preserve"> - Prestadores de telecomunicaciones con fiscalización continua</t>
    </r>
  </si>
  <si>
    <t>6182 - Prestadores de telecomunicaciones con fiscalización continua</t>
  </si>
  <si>
    <t>Supervisión, Inspección y monitoreo a las prestadoras de servicios de telecomunicaciones, en cumplimiento con las Normas.</t>
  </si>
  <si>
    <t>Se requiere disminucion del tiempo de respuesta a las solicitudes  de viáticos y asignacion de vehículos para la realización de las labores de monitoreo en conjunto con la Dirección de Fiscalización.</t>
  </si>
  <si>
    <r>
      <t>6183</t>
    </r>
    <r>
      <rPr>
        <b/>
        <sz val="10"/>
        <color rgb="FF000000"/>
        <rFont val="Calibri"/>
        <family val="2"/>
        <scheme val="minor"/>
      </rPr>
      <t xml:space="preserve"> - Ciudadano reciben defensa a sus reclamaciones</t>
    </r>
  </si>
  <si>
    <t>6183 - Ciudadano reciben defensa a sus reclamaciones</t>
  </si>
  <si>
    <t xml:space="preserve">Se encarga de recibir las quejas de los usuarios y darle seguimiento ante sus prestadoras de servicios. </t>
  </si>
  <si>
    <t xml:space="preserve">6184 - Empresa de telecomunicación regulada para la prestación de servicio </t>
  </si>
  <si>
    <t>Numero Resoluciones realizada</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</si>
  <si>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</si>
  <si>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</si>
  <si>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</si>
  <si>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Informe de Evaluación Anual de las Metas Físicas-Financieras (T1 Enero - Marzo 2023)</t>
  </si>
  <si>
    <t>REGULACION, SUPERVISION PARA EL DESARROLLO DE LAS COMUNICACIONES</t>
  </si>
  <si>
    <r>
      <t>Beneficiarios:</t>
    </r>
    <r>
      <rPr>
        <sz val="12"/>
        <color rgb="FF000000"/>
        <rFont val="Century Gothic"/>
        <family val="2"/>
      </rPr>
      <t xml:space="preserve"> </t>
    </r>
  </si>
  <si>
    <t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t>
  </si>
  <si>
    <t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t>
  </si>
  <si>
    <t>Otorgar autorizaciones a las prestadoras y empresas del sector a fin de que puedan brindar servicios de telecomunicaciones.</t>
  </si>
  <si>
    <t>Otorgar autorizaciones a las prestadoras y empresas del sector a fin de que puedan brindar servicios de telecomunicaciones</t>
  </si>
  <si>
    <t>Se completaron 28 inscripciones en Registro Especial de servicios de radioaficionados; se realizaron 28 renovaciones de inscripciones en el Registro Especial de Servicios de Radioaficionados; se aprobaron 10 inscripciones en Registro Especial de servicios de telecomunicaciones; se renovaron inscripciones en Registro Especial de servicios de telecomunicaciones; se otorgaron 4 nuevas concesiones para prestar servicios públicos de telecomunicaciones;  se renovaron 2 concesiones de empresas ya autorizadas a prestar servicios públicos de telecomunicaciones; se completaron 4 solicitudes de modificación de concesiones para prestar servicios publicos de telecomunicaciones; se aprobaron 3,241 solicitudes de entrada de equipos de telecomunicaciones a la República Dominicana; se completaron 2 soiclitudes de asignación de códigos numéricos (NPA) NXX-; se completó 1 solicitud para asignación de código MMSI-Callsign.</t>
  </si>
  <si>
    <t>Incremento en las solicitudes de usuarios, a través de la Dirección General de Aduanas, para la autorización de entrada de equipos de telecomunicaciones a la República Dominicana.</t>
  </si>
  <si>
    <t>Column1</t>
  </si>
  <si>
    <t>Column2</t>
  </si>
  <si>
    <t>Espectro</t>
  </si>
  <si>
    <t>Fiscalizacion</t>
  </si>
  <si>
    <t>En la Dirección de Espectro atendimos un total de 36 casos relacionados a denuncias de interferencias en los diferentes servicios de telecomunicaciones. En la Dirección de Fiscalización, hemos realizados múltiples clausura e incautación de equipos en los renglones de Radio con un total de tres (3), Telecable y revendedores de internet, unos seis (6), así como inspecciones a los diversos servicios que como entidad INDOTEL regula.</t>
  </si>
  <si>
    <t>De parte de la Dirección de Espectro, no logramos alcanzar la meta porque en este trimestre no pudimos continuar con los levantamientos del servicio de radiocomunicación, debido a que se priorizó  atender a otros casos. En la Dirección de Fiscalización los motivos del no cumplimiento a las metas se podría asegurar que hemos tenidos que atender otras urgencias por la prioridad y relevancia que han tenido, casos de interferencia y revendedores.</t>
  </si>
  <si>
    <t>Asistencia a las demandas y reclamaciones de los usuarios, así como seguimiento ante sus prestadoras de servicios.</t>
  </si>
  <si>
    <t>Pudimos cumplir con el 100% de los casos recibidos con relacionados a reclamos e informaciones solicitada por parte de los ciudadanos.</t>
  </si>
  <si>
    <t>La educación continua a traves del departamento de asistencia al usuaro a los ciudadanos a traves de las diferente modalidades tanto digital como presencial, asi como el continuo acercamiento con las prestadoras tratando los temas relacionados con el servicio a los usuarios.</t>
  </si>
  <si>
    <t xml:space="preserve">Continuar en la educacion que reciben los usuarios, asi como con el acercamiento con las diferente prestadoras. </t>
  </si>
  <si>
    <t>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t>
  </si>
  <si>
    <t>EVIDENCIA</t>
  </si>
  <si>
    <t>Res. 12-2023 que establece topes de Espectro Radioeléctrico para servicios Móviles IMT y Res. 04-2023 que establece condiciones para Sandbox regulatorios</t>
  </si>
  <si>
    <t>https://transparencia.indotel.gob.do/wp-content/uploads/2023/02/res._012_2023_aprueba_topes_de_espectro.pdf</t>
  </si>
  <si>
    <t>Se recibieron menos observaciones en los procesos de consulta pública que lo anticipado, por lo que el tiempo necesitado para preparar las resoluciones definitivas fue menor al programado</t>
  </si>
  <si>
    <t>https://transparencia.indotel.gob.do/wp-content/uploads/2023/02/res._004_2023_dicta_la_norma_que_establece_el_sandbox_regulatorio.pdf</t>
  </si>
  <si>
    <t>Continuar con la actualizacion y elaboracion de nuevos reglamentos para el fortalecimiento regulatorio.</t>
  </si>
  <si>
    <t>Medir los servicios de confianza que son regulados por el INDOTEL en virtud de la Ley no. 126-02 sobre Comercio 
Electrónico, Documentos y Firmas Digitales. Esto incluye las entidades de certificación y unidades de registro públicas o 
privadas, nacionales o extranjeras, así como las regulaciones y auditorías que se realizan para asegurar el cumplimiento de las 
condiciones de prestación del servicio.</t>
  </si>
  <si>
    <t xml:space="preserve">Se han realizado auditorias a las Unidades de Registro Banreservas y la Direccion General de Aduanas para renovación de la autorizacion de los servicos electronicos de confianza. </t>
  </si>
  <si>
    <t>Se recibieron dos solicitudes nuevas de autorización para operar como Entidades de Certificación que no estaban prevista para este año.</t>
  </si>
  <si>
    <t xml:space="preserve">En el proceso de Solicitud de Servicios de Certificacion Digital recibimos la documentacion en Fisico y el departamento de correspondencia procede a escanear esta documentacion para dar ingreso a la solciitud. Con una plataforma de documentacion donde se pueda depositar la misma  en digital, el proceso seria mas agil. </t>
  </si>
  <si>
    <t>Clientes, usuarios y prestadores de los servicios de telecomunicaciones.</t>
  </si>
  <si>
    <t>Promovido el desarrollo de las comunicaciones, garantizando una efectiva prestación de servicios públicos de telecomunicaciones.</t>
  </si>
  <si>
    <t xml:space="preserve"> Presupuesto Anual </t>
  </si>
  <si>
    <t xml:space="preserve"> Programación Semestral</t>
  </si>
  <si>
    <t>Ejecución Semestral</t>
  </si>
  <si>
    <r>
      <rPr>
        <b/>
        <sz val="10"/>
        <color rgb="FF000000"/>
        <rFont val="Calibri"/>
        <family val="2"/>
      </rPr>
      <t>6180</t>
    </r>
    <r>
      <rPr>
        <sz val="10"/>
        <color rgb="FF000000"/>
        <rFont val="Calibri"/>
        <family val="2"/>
        <scheme val="minor"/>
      </rPr>
      <t xml:space="preserve"> - Empresas  reciben autorizaciones para dar servicios de telecomunicación</t>
    </r>
  </si>
  <si>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</si>
  <si>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T1: Enero - Marzo 2023</t>
  </si>
  <si>
    <t>T2: Abril - Junio 2023</t>
  </si>
  <si>
    <r>
      <t xml:space="preserve">VI. </t>
    </r>
    <r>
      <rPr>
        <b/>
        <sz val="11"/>
        <color theme="0"/>
        <rFont val="Century Gothic"/>
        <family val="2"/>
      </rPr>
      <t>Oportunidades de Mejora</t>
    </r>
  </si>
  <si>
    <t>Se evidencia el incremento en 57.64% en la cantidad de autorizaciones de entrada a la República Dominicana  a través de la Dirección General de Aduanas.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</si>
  <si>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</si>
  <si>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Crecimiento siginificativo en las solicitudes de usuarios, a través de la Dirección General de Aduanas, para la autorización de entrada de equipos de telecomunicaciones a la República Dominicana.</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</si>
  <si>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</si>
  <si>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</si>
  <si>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logramos iniciar el saneamiento de la banda de Radiocomunicaciones y hemos incrementado la respuesta a los casos.</t>
  </si>
  <si>
    <t>Por otra parte continuamos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</si>
  <si>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</si>
  <si>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</si>
  <si>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Tener siempre disponibilidad de viáticos. Eficientizar los recursos para poder cumplir cada una de las metas trazadas.</t>
  </si>
  <si>
    <t>T1: Enero-Marzo 2022</t>
  </si>
  <si>
    <t>T2: Abril - Junio 2022</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</si>
  <si>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</si>
  <si>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Atender el 100% de los casos registrados en el Depto. sin necesidad de aporderar a los cuerpos colegiados para lograr conciliar y tener una solucion a cada caso</t>
  </si>
  <si>
    <t>El Dpto de asistencia al usuario, ha trabajada para que los usuarios esten mas educados sobre los procesos de reclamacion, asi como con las prestadoras para que haya una mejor comunicacion.</t>
  </si>
  <si>
    <t>El trabajo de eduacacion que se viene trabajando con los usuarios donde estamos dejandole saber las formas correctas de hacer sus reclamos ante las prestadoras y el INDOTEL</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</si>
  <si>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</si>
  <si>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</si>
  <si>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</si>
  <si>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</si>
  <si>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El plazo para la consulta publica de la norma sobre Sandbox regulatorio fue extendido a solicitud de las prestadoras.</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</si>
  <si>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</si>
  <si>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</si>
  <si>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2 solicitudes de inscripcion en el registro de Proveedores de Firma ELectrónica (GSI INTERNATIONAL INC Y VIAFIRMA S.L.)</t>
  </si>
  <si>
    <t>Solicitud Thomas Signed Copel como Entidad de Certificación</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</si>
  <si>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</si>
  <si>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Un aspecto de mejora seria agilizacion en el proceso de recepcion de documentos para la autorizacion de Entidades de Certificacion, que sea totalmente digital, haciendolo mas agil.</t>
  </si>
  <si>
    <t>Informe de Evaluación Anual de las Metas Físicas-Financieras  (T3 Julio - Septiembre 2022)</t>
  </si>
  <si>
    <t>[Mencionar el resultado asociado establecido en el Presupuesto General del Estado y el valor alcanzado al final del periodo]</t>
  </si>
  <si>
    <t>Programación Julio-Septiembre 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</si>
  <si>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</si>
  <si>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</si>
  <si>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</si>
  <si>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Realizacion de Charlas presenciales, Deberes y derechos de los usuarios y Contratación, Activacion de Servicios de Telecomunicaciones y Sensibilizacion de los Usuarios.</t>
  </si>
  <si>
    <t>45. Fiscalizaciones Realizadas</t>
  </si>
  <si>
    <t>100% de los Recursos de Quejas (RDQ) resueltos en el tiempo establecido de 20 dias</t>
  </si>
  <si>
    <t>Metas Fisicas Financieras (T4) Octubre -Diciembre 2022</t>
  </si>
  <si>
    <t>Informe de Evaluación Anual de las Metas Físicas-Financieras</t>
  </si>
  <si>
    <t>I -Información Institucional</t>
  </si>
  <si>
    <t>Columna1</t>
  </si>
  <si>
    <t>DIRECCION FONDO DE DESARROLLO (FDT)</t>
  </si>
  <si>
    <t xml:space="preserve">No hay resultados que reportar. </t>
  </si>
  <si>
    <t>Para el Componente Acceso e Infraestructura del Proyecto Conectar a los no Conectados, se lanzaron dos licitaciones. En fecha 18 de febrero de 2022 a través de la Resolución No. 013-2022 se declaró DESIERTO el proceso de Licitación Pública Nacional INDOTEL-CCC-LPN-2022-0002 para la contratación de una (1) a dos (2) empresas para implementar el Componente de Acceso e infraestructura del Plan Bianual de Proyectos de Desarrollo 2021-2022 “Conectar a los no Conectados”, lote 1 y lote 2.” Posteriormente, en fecha 26 de abril se lanzó la Licitación Pública Nacional INDOTEL-CCC-LPN-2022-0002, igualmente declarada desierta en fecha 5 de septiembre de 2022 mediante la Resolución No. CCC-058-2022.</t>
  </si>
  <si>
    <t>A partir del análisis y evaluación de los dos procesos de licitación anteriores con la finalidad de identificar ajustes en la modalidad de licitación y presupuestarios que puedan aumentar la participación de oferentes en un próximo proceso a lanzar, se decidió lanzar un proyecto piloto a implementar en la comunidad Sabana Real de la provincia Independencia mediante el despliegue de una red de acceso comunitaria y servicio de internet satelital provisto por la prestadora Starlink a través de las obligaciones de hacer establecidas en el contrato de concesión suscrito entre la empresa SpaceX y el INDOTEL. Actualmente, se está en proceso de elaboración del pliego de condiciones específicas para la “Contratación de una (1) empresa para implementar el piloto en la provincia Independencia del componente de acceso e infraestructura del plan bianual de proyectos de desarrollo 2021-2022 “conectar a los no conectados”. Posteriormente, se estará realizando un proceso de licitación pública nacional para el despliegue de la infraestructura tecnológica a ser desplegada en otras comunidades a impactar con el proyecto bajo el mismo modelo del piloto.</t>
  </si>
  <si>
    <t>DIRECCION AUTORIZACIONES</t>
  </si>
  <si>
    <t>DIRECCION ESPECTRO Y DIRECCION FISCALIZACION</t>
  </si>
  <si>
    <t>DIRECCION PROTECCION AL USUARIO</t>
  </si>
  <si>
    <t>DIRECCION REGULACION Y DEFENSA</t>
  </si>
  <si>
    <t>DIRECCION CIBERSEGURIDAD</t>
  </si>
  <si>
    <t>Informe de Evaluación Anual de las Metas Físicas-Financieras Semestre Julio - Diciembre 2022</t>
  </si>
  <si>
    <t>T3: Julio - Septiembre 2022</t>
  </si>
  <si>
    <t>T4: Octubre - Diciembre 2022</t>
  </si>
  <si>
    <t>Informe de Evaluación Anual de las Metas Físicas-Financieras 2023</t>
  </si>
  <si>
    <t xml:space="preserve"> Programación Anual </t>
  </si>
  <si>
    <t>Ejecución Anual</t>
  </si>
  <si>
    <t xml:space="preserve">La programación para el trimestre 1 del año 2022 contempla 250 mujeres jefas de hogar con una Canasta Digital Social subsidiada y 200 jóvenes capacitados de hogares de las provincias priorizadas por el Plan Bianual 2021-2022 para un total de 450.  ;Durante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</si>
  <si>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</si>
  <si>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</si>
  <si>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 xml:space="preserve">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</si>
  <si>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Por iniciativa interna semi-automatización de proceso de emisión de certificado de homologación de equipos de telecomunicaciones en marzo 2022.</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</si>
  <si>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</si>
  <si>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El incremento de 13.30% fue debido al aumento de las autorizaciones de No Objeciones a la importación de equipos de telecomunicaciones.</t>
  </si>
  <si>
    <t>La reducción de 7.50% fue debido a la disminución de las autorizaciones de No Objeciones a la importación de equipos de telecomunicaciones.</t>
  </si>
  <si>
    <t>Logramos sobrepasar  la meta propuesta, además se realizaron   376 comprobaciones a los mecanismos de activación de líneas móviles en cumplimiento a la norma 70-19 ;  Por otra parte logramos iniciar el saneamiento de la banda de Radiocomunicaciones y hemos incrementado la respuesta a los casos.</t>
  </si>
  <si>
    <t>Logramos sobrepasar  la meta propuesta, además se realizaron   285 comprobaciones a los mecanismos de activación de líneas móviles en cumplimiento a la norma 70-19 ; 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</si>
  <si>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</si>
  <si>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Se actualizó la norma para estar acorde con los cambios Consititucionales y las nuevas leyes de derecho administrativo.; Se simplifica el proceso y trámite para participar en la consulta pública requerida para el dictamen de un reglamento</t>
  </si>
  <si>
    <t>Se pusieron en consulta pública *4* normativas: Modificación del PNAF, Reglamento de difusión TV por Suscripción, Condiciones banda 6GHz y Ampliación concesiones de TV por cable</t>
  </si>
  <si>
    <t>El proceso de elaboración de reglamentos fue alterado por la Ley 167-21</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</si>
  <si>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</si>
  <si>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Sara Moreta</t>
  </si>
  <si>
    <t>Luz Severino</t>
  </si>
  <si>
    <t>Encargada de Presupuesto</t>
  </si>
  <si>
    <t>Directora Financiera</t>
  </si>
  <si>
    <t>Informe de Evaluación de las Metas Físicas-Financieras Semestre Enero-Junio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</si>
</sst>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0%"/>
    <numFmt numFmtId="166" formatCode="[$-1C0A]d&quot; de &quot;mmmm&quot; de &quot;yyyy;@"/>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i/>
      <sz val="10"/>
      <color rgb="FF000000"/>
      <name val="Calibri"/>
      <family val="2"/>
    </font>
    <font>
      <sz val="10"/>
      <color rgb="FF000000"/>
      <name val="Century Gothic"/>
      <family val="2"/>
    </font>
    <font>
      <b/>
      <i/>
      <sz val="10"/>
      <name val="Calibri"/>
      <family val="2"/>
      <scheme val="minor"/>
    </font>
    <font>
      <b/>
      <sz val="10"/>
      <color rgb="FFFF0000"/>
      <name val="Calibri"/>
      <family val="2"/>
      <scheme val="minor"/>
    </font>
    <font>
      <b/>
      <sz val="10"/>
      <color rgb="FFFF0000"/>
      <name val="Calibri"/>
      <family val="2"/>
    </font>
    <font>
      <b/>
      <sz val="9"/>
      <color rgb="FFFF0000"/>
      <name val="Calibri"/>
      <family val="2"/>
    </font>
    <font>
      <b/>
      <sz val="14"/>
      <color rgb="FF000000"/>
      <name val="Calibri"/>
      <family val="2"/>
      <scheme val="minor"/>
    </font>
    <font>
      <sz val="11"/>
      <color rgb="FFFF0000"/>
      <name val="Calibri"/>
      <family val="2"/>
    </font>
    <font>
      <sz val="11"/>
      <name val="Calibri"/>
      <family val="2"/>
      <scheme val="minor"/>
    </font>
    <font>
      <u/>
      <sz val="11"/>
      <color theme="10"/>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FFFFFF"/>
        <bgColor indexed="64"/>
      </patternFill>
    </fill>
  </fills>
  <borders count="12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theme="0" tint="-0.499984740745262"/>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499984740745262"/>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style="thin">
        <color theme="0" tint="-0.499984740745262"/>
      </left>
      <right style="thin">
        <color theme="0" tint="-0.34998626667073579"/>
      </right>
      <top style="thin">
        <color indexed="64"/>
      </top>
      <bottom style="thin">
        <color theme="0" tint="-0.499984740745262"/>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top/>
      <bottom style="thin">
        <color indexed="64"/>
      </bottom>
      <diagonal/>
    </border>
    <border>
      <left style="thin">
        <color theme="0" tint="-0.34998626667073579"/>
      </left>
      <right style="thin">
        <color theme="0" tint="-0.499984740745262"/>
      </right>
      <top/>
      <bottom/>
      <diagonal/>
    </border>
    <border>
      <left style="thin">
        <color theme="0" tint="-0.34998626667073579"/>
      </left>
      <right style="thin">
        <color theme="0" tint="-0.499984740745262"/>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rgb="FFA6A6A6"/>
      </bottom>
      <diagonal/>
    </border>
    <border>
      <left/>
      <right/>
      <top style="thin">
        <color theme="0" tint="-0.34998626667073579"/>
      </top>
      <bottom style="thin">
        <color rgb="FFA6A6A6"/>
      </bottom>
      <diagonal/>
    </border>
    <border>
      <left/>
      <right style="thin">
        <color theme="0" tint="-0.34998626667073579"/>
      </right>
      <top style="thin">
        <color theme="0" tint="-0.34998626667073579"/>
      </top>
      <bottom style="thin">
        <color rgb="FFA6A6A6"/>
      </bottom>
      <diagonal/>
    </border>
    <border>
      <left style="thin">
        <color rgb="FFA6A6A6"/>
      </left>
      <right/>
      <top style="thin">
        <color rgb="FFA6A6A6"/>
      </top>
      <bottom style="thin">
        <color rgb="FFA6A6A6"/>
      </bottom>
      <diagonal/>
    </border>
    <border>
      <left/>
      <right style="thin">
        <color theme="0" tint="-0.34998626667073579"/>
      </right>
      <top style="thin">
        <color rgb="FFA6A6A6"/>
      </top>
      <bottom style="thin">
        <color rgb="FFA6A6A6"/>
      </bottom>
      <diagonal/>
    </border>
    <border>
      <left/>
      <right/>
      <top/>
      <bottom style="thin">
        <color rgb="FF000000"/>
      </bottom>
      <diagonal/>
    </border>
    <border>
      <left/>
      <right/>
      <top style="thin">
        <color rgb="FF000000"/>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cellStyleXfs>
  <cellXfs count="45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15" xfId="0" applyFont="1" applyBorder="1" applyAlignment="1">
      <alignment vertical="center"/>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9" fillId="0" borderId="15" xfId="0" applyFont="1" applyBorder="1" applyAlignment="1">
      <alignment vertical="center" wrapText="1"/>
    </xf>
    <xf numFmtId="0" fontId="15" fillId="8" borderId="26" xfId="0" applyFont="1" applyFill="1" applyBorder="1" applyAlignment="1">
      <alignment horizontal="center" vertical="center" wrapText="1" readingOrder="1"/>
    </xf>
    <xf numFmtId="0" fontId="15" fillId="8" borderId="2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2" fillId="0" borderId="15" xfId="0" applyFont="1" applyBorder="1"/>
    <xf numFmtId="0" fontId="10" fillId="6" borderId="17" xfId="0" applyFont="1" applyFill="1" applyBorder="1" applyAlignment="1">
      <alignment horizontal="center" vertical="center" wrapText="1"/>
    </xf>
    <xf numFmtId="0" fontId="18" fillId="0" borderId="0" xfId="0" applyFont="1" applyAlignment="1" applyProtection="1">
      <alignment horizontal="left" vertical="center" wrapText="1"/>
      <protection locked="0"/>
    </xf>
    <xf numFmtId="0" fontId="10" fillId="6" borderId="17" xfId="0" applyFont="1" applyFill="1" applyBorder="1" applyAlignment="1" applyProtection="1">
      <alignment horizontal="center" vertical="center" wrapText="1"/>
      <protection locked="0"/>
    </xf>
    <xf numFmtId="0" fontId="3" fillId="9" borderId="32" xfId="0" applyFont="1" applyFill="1" applyBorder="1" applyAlignment="1">
      <alignment vertical="top" wrapText="1"/>
    </xf>
    <xf numFmtId="0" fontId="0" fillId="0" borderId="33" xfId="0" applyBorder="1"/>
    <xf numFmtId="0" fontId="3" fillId="9" borderId="34" xfId="0" applyFont="1" applyFill="1" applyBorder="1" applyAlignment="1">
      <alignment vertical="top" wrapText="1"/>
    </xf>
    <xf numFmtId="10" fontId="19" fillId="8" borderId="26" xfId="2" applyNumberFormat="1" applyFont="1" applyFill="1" applyBorder="1" applyAlignment="1">
      <alignment horizontal="center" vertical="center" wrapText="1" readingOrder="1"/>
    </xf>
    <xf numFmtId="0" fontId="19" fillId="0" borderId="27" xfId="0" applyFont="1" applyBorder="1" applyAlignment="1">
      <alignment horizontal="center" vertical="center" wrapText="1" readingOrder="1"/>
    </xf>
    <xf numFmtId="3" fontId="19" fillId="0" borderId="27" xfId="0" applyNumberFormat="1" applyFont="1" applyBorder="1" applyAlignment="1">
      <alignment horizontal="center" vertical="center" wrapText="1" readingOrder="1"/>
    </xf>
    <xf numFmtId="0" fontId="23" fillId="0" borderId="0" xfId="0" applyFont="1" applyAlignment="1">
      <alignment vertical="center" wrapText="1" readingOrder="1"/>
    </xf>
    <xf numFmtId="0" fontId="23" fillId="0" borderId="0" xfId="0" applyFont="1" applyAlignment="1">
      <alignment vertical="center" readingOrder="1"/>
    </xf>
    <xf numFmtId="164" fontId="6" fillId="0" borderId="11" xfId="0" applyNumberFormat="1" applyFont="1" applyBorder="1" applyAlignment="1">
      <alignment horizontal="center" vertical="center" wrapText="1"/>
    </xf>
    <xf numFmtId="4" fontId="19" fillId="0" borderId="27" xfId="0" applyNumberFormat="1" applyFont="1" applyBorder="1" applyAlignment="1">
      <alignment horizontal="right" vertical="center" wrapText="1" readingOrder="1"/>
    </xf>
    <xf numFmtId="0" fontId="29" fillId="10" borderId="1" xfId="0" applyFont="1" applyFill="1" applyBorder="1" applyAlignment="1">
      <alignment wrapText="1"/>
    </xf>
    <xf numFmtId="0" fontId="29" fillId="10" borderId="5" xfId="0" applyFont="1" applyFill="1" applyBorder="1" applyAlignment="1">
      <alignment wrapText="1"/>
    </xf>
    <xf numFmtId="0" fontId="31" fillId="11" borderId="6" xfId="0" applyFont="1" applyFill="1" applyBorder="1" applyAlignment="1">
      <alignment horizontal="center" wrapText="1"/>
    </xf>
    <xf numFmtId="0" fontId="29" fillId="10" borderId="8" xfId="0" applyFont="1" applyFill="1" applyBorder="1" applyAlignment="1">
      <alignment wrapText="1"/>
    </xf>
    <xf numFmtId="0" fontId="32" fillId="0" borderId="10" xfId="0" applyFont="1" applyBorder="1" applyAlignment="1">
      <alignment horizontal="center" wrapText="1"/>
    </xf>
    <xf numFmtId="0" fontId="14" fillId="0" borderId="48" xfId="0" applyFont="1" applyBorder="1"/>
    <xf numFmtId="0" fontId="33" fillId="0" borderId="0" xfId="0" applyFont="1"/>
    <xf numFmtId="0" fontId="33" fillId="0" borderId="35" xfId="0" applyFont="1" applyBorder="1"/>
    <xf numFmtId="0" fontId="15" fillId="15" borderId="17" xfId="0" applyFont="1" applyFill="1" applyBorder="1" applyAlignment="1">
      <alignment horizontal="center" vertical="center" wrapText="1"/>
    </xf>
    <xf numFmtId="0" fontId="15" fillId="15" borderId="29" xfId="0" applyFont="1" applyFill="1" applyBorder="1" applyAlignment="1">
      <alignment horizontal="center" vertical="center"/>
    </xf>
    <xf numFmtId="0" fontId="15" fillId="15" borderId="29" xfId="0" applyFont="1" applyFill="1" applyBorder="1" applyAlignment="1">
      <alignment horizontal="center" vertical="center" wrapText="1"/>
    </xf>
    <xf numFmtId="0" fontId="14" fillId="0" borderId="48" xfId="0" applyFont="1" applyBorder="1" applyAlignment="1">
      <alignment wrapText="1"/>
    </xf>
    <xf numFmtId="43" fontId="11" fillId="0" borderId="61" xfId="0" applyNumberFormat="1" applyFont="1" applyBorder="1" applyAlignment="1">
      <alignment wrapText="1" readingOrder="1"/>
    </xf>
    <xf numFmtId="43" fontId="35" fillId="0" borderId="61" xfId="0" applyNumberFormat="1" applyFont="1" applyBorder="1" applyAlignment="1">
      <alignment wrapText="1" readingOrder="1"/>
    </xf>
    <xf numFmtId="43" fontId="11" fillId="0" borderId="60" xfId="0" applyNumberFormat="1" applyFont="1" applyBorder="1" applyAlignment="1">
      <alignment wrapText="1" readingOrder="1"/>
    </xf>
    <xf numFmtId="0" fontId="0" fillId="0" borderId="48" xfId="0" applyBorder="1"/>
    <xf numFmtId="0" fontId="15" fillId="0" borderId="63" xfId="0" applyFont="1" applyBorder="1" applyAlignment="1">
      <alignment vertical="center" wrapText="1" readingOrder="1"/>
    </xf>
    <xf numFmtId="0" fontId="19" fillId="0" borderId="63" xfId="0" applyFont="1" applyBorder="1" applyAlignment="1">
      <alignment horizontal="center" vertical="center" wrapText="1" readingOrder="1"/>
    </xf>
    <xf numFmtId="3" fontId="19" fillId="0" borderId="63" xfId="0" applyNumberFormat="1" applyFont="1" applyBorder="1" applyAlignment="1">
      <alignment horizontal="center" vertical="center" wrapText="1" readingOrder="1"/>
    </xf>
    <xf numFmtId="4" fontId="19" fillId="0" borderId="63" xfId="0" applyNumberFormat="1" applyFont="1" applyBorder="1" applyAlignment="1">
      <alignment vertical="center" wrapText="1" readingOrder="1"/>
    </xf>
    <xf numFmtId="0" fontId="21" fillId="9" borderId="64" xfId="0" applyFont="1" applyFill="1" applyBorder="1" applyAlignment="1">
      <alignment horizontal="center" vertical="center"/>
    </xf>
    <xf numFmtId="4" fontId="19" fillId="0" borderId="65" xfId="0" applyNumberFormat="1" applyFont="1" applyBorder="1" applyAlignment="1">
      <alignment horizontal="center" vertical="center" wrapText="1" readingOrder="1"/>
    </xf>
    <xf numFmtId="10" fontId="35" fillId="7" borderId="66" xfId="2" applyNumberFormat="1" applyFont="1" applyFill="1" applyBorder="1" applyAlignment="1" applyProtection="1">
      <alignment horizontal="center" vertical="center" wrapText="1" readingOrder="1"/>
      <protection locked="0"/>
    </xf>
    <xf numFmtId="165" fontId="35" fillId="7" borderId="67" xfId="0" applyNumberFormat="1" applyFont="1" applyFill="1" applyBorder="1" applyAlignment="1" applyProtection="1">
      <alignment horizontal="center" vertical="center" wrapText="1" readingOrder="1"/>
      <protection locked="0"/>
    </xf>
    <xf numFmtId="0" fontId="14" fillId="0" borderId="48" xfId="0" applyFont="1" applyBorder="1" applyAlignment="1">
      <alignment vertical="center" wrapText="1"/>
    </xf>
    <xf numFmtId="0" fontId="0" fillId="0" borderId="0" xfId="0" applyAlignment="1">
      <alignment vertical="center"/>
    </xf>
    <xf numFmtId="0" fontId="9" fillId="0" borderId="48"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48" xfId="0" applyFont="1" applyBorder="1" applyAlignment="1">
      <alignment horizontal="left" vertical="center" wrapText="1"/>
    </xf>
    <xf numFmtId="0" fontId="15" fillId="0" borderId="48" xfId="0" applyFont="1" applyBorder="1"/>
    <xf numFmtId="0" fontId="19" fillId="0" borderId="0" xfId="0" applyFont="1"/>
    <xf numFmtId="0" fontId="19" fillId="0" borderId="35" xfId="0" applyFont="1" applyBorder="1"/>
    <xf numFmtId="0" fontId="15" fillId="0" borderId="48" xfId="0" applyFont="1" applyBorder="1" applyAlignment="1">
      <alignment vertical="center"/>
    </xf>
    <xf numFmtId="0" fontId="15" fillId="0" borderId="48" xfId="0" applyFont="1" applyBorder="1" applyAlignment="1">
      <alignment wrapText="1"/>
    </xf>
    <xf numFmtId="0" fontId="15" fillId="0" borderId="48" xfId="0" applyFont="1" applyBorder="1" applyAlignment="1">
      <alignment vertical="center" wrapText="1"/>
    </xf>
    <xf numFmtId="0" fontId="9" fillId="0" borderId="24" xfId="0" applyFont="1" applyBorder="1" applyAlignment="1" applyProtection="1">
      <alignment vertical="center" wrapText="1"/>
      <protection locked="0"/>
    </xf>
    <xf numFmtId="0" fontId="15" fillId="8" borderId="24" xfId="0" applyFont="1" applyFill="1" applyBorder="1" applyAlignment="1">
      <alignment horizontal="center" vertical="center" wrapText="1" readingOrder="1"/>
    </xf>
    <xf numFmtId="0" fontId="42" fillId="0" borderId="0" xfId="0" applyFont="1"/>
    <xf numFmtId="0" fontId="15" fillId="0" borderId="24" xfId="0" applyFont="1" applyBorder="1"/>
    <xf numFmtId="0" fontId="15" fillId="0" borderId="24" xfId="0" applyFont="1" applyBorder="1" applyAlignment="1">
      <alignment vertical="center"/>
    </xf>
    <xf numFmtId="0" fontId="15" fillId="15" borderId="24" xfId="0" applyFont="1" applyFill="1" applyBorder="1" applyAlignment="1">
      <alignment horizontal="center" vertical="center" wrapText="1"/>
    </xf>
    <xf numFmtId="0" fontId="15" fillId="15" borderId="24" xfId="0" applyFont="1" applyFill="1" applyBorder="1" applyAlignment="1">
      <alignment horizontal="center" vertical="center"/>
    </xf>
    <xf numFmtId="0" fontId="15" fillId="0" borderId="24" xfId="0" applyFont="1" applyBorder="1" applyAlignment="1">
      <alignment vertical="top" wrapText="1"/>
    </xf>
    <xf numFmtId="0" fontId="15" fillId="0" borderId="24" xfId="0" applyFont="1" applyBorder="1" applyAlignment="1">
      <alignment wrapText="1"/>
    </xf>
    <xf numFmtId="0" fontId="43" fillId="0" borderId="0" xfId="0" applyFont="1" applyProtection="1">
      <protection locked="0"/>
    </xf>
    <xf numFmtId="0" fontId="42" fillId="0" borderId="0" xfId="0" applyFont="1" applyProtection="1">
      <protection locked="0"/>
    </xf>
    <xf numFmtId="0" fontId="0" fillId="0" borderId="24" xfId="0" applyBorder="1"/>
    <xf numFmtId="0" fontId="15" fillId="0" borderId="24" xfId="0" applyFont="1" applyBorder="1" applyAlignment="1">
      <alignment vertical="center" wrapText="1" readingOrder="1"/>
    </xf>
    <xf numFmtId="0" fontId="19" fillId="0" borderId="24" xfId="0" applyFont="1" applyBorder="1" applyAlignment="1">
      <alignment horizontal="center" vertical="center" wrapText="1" readingOrder="1"/>
    </xf>
    <xf numFmtId="3" fontId="19" fillId="0" borderId="24" xfId="0" applyNumberFormat="1" applyFont="1" applyBorder="1" applyAlignment="1">
      <alignment horizontal="center" vertical="center" wrapText="1" readingOrder="1"/>
    </xf>
    <xf numFmtId="4" fontId="19" fillId="0" borderId="24" xfId="0" applyNumberFormat="1" applyFont="1" applyBorder="1" applyAlignment="1">
      <alignment vertical="center" wrapText="1" readingOrder="1"/>
    </xf>
    <xf numFmtId="0" fontId="21" fillId="9" borderId="24" xfId="0" applyFont="1" applyFill="1" applyBorder="1" applyAlignment="1">
      <alignment horizontal="center" vertical="center"/>
    </xf>
    <xf numFmtId="4" fontId="19" fillId="0" borderId="24" xfId="0" applyNumberFormat="1" applyFont="1" applyBorder="1" applyAlignment="1">
      <alignment horizontal="center" vertical="center" wrapText="1" readingOrder="1"/>
    </xf>
    <xf numFmtId="10" fontId="35" fillId="7" borderId="24" xfId="2" applyNumberFormat="1" applyFont="1" applyFill="1" applyBorder="1" applyAlignment="1" applyProtection="1">
      <alignment horizontal="center" vertical="center" wrapText="1" readingOrder="1"/>
      <protection locked="0"/>
    </xf>
    <xf numFmtId="165" fontId="35" fillId="7" borderId="24" xfId="0" applyNumberFormat="1" applyFont="1" applyFill="1" applyBorder="1" applyAlignment="1" applyProtection="1">
      <alignment horizontal="center" vertical="center" wrapText="1" readingOrder="1"/>
      <protection locked="0"/>
    </xf>
    <xf numFmtId="0" fontId="43" fillId="0" borderId="0" xfId="0" applyFont="1" applyAlignment="1" applyProtection="1">
      <alignment horizontal="center" vertical="center" wrapText="1" readingOrder="1"/>
      <protection locked="0"/>
    </xf>
    <xf numFmtId="0" fontId="20" fillId="0" borderId="24" xfId="0" applyFont="1" applyBorder="1" applyAlignment="1" applyProtection="1">
      <alignment vertical="center" wrapText="1"/>
      <protection locked="0"/>
    </xf>
    <xf numFmtId="0" fontId="15" fillId="8" borderId="26" xfId="0" applyFont="1" applyFill="1" applyBorder="1" applyAlignment="1" applyProtection="1">
      <alignment horizontal="center" vertical="center" wrapText="1" readingOrder="1"/>
      <protection locked="0"/>
    </xf>
    <xf numFmtId="0" fontId="15" fillId="0" borderId="24" xfId="0" applyFont="1" applyBorder="1" applyAlignment="1">
      <alignment vertical="center" wrapText="1"/>
    </xf>
    <xf numFmtId="0" fontId="42" fillId="0" borderId="0" xfId="0" applyFont="1" applyAlignment="1">
      <alignment vertical="center"/>
    </xf>
    <xf numFmtId="0" fontId="43" fillId="8" borderId="26" xfId="0" applyFont="1" applyFill="1" applyBorder="1" applyAlignment="1" applyProtection="1">
      <alignment horizontal="center" vertical="center" wrapText="1" readingOrder="1"/>
      <protection locked="0"/>
    </xf>
    <xf numFmtId="0" fontId="44" fillId="0" borderId="0" xfId="0" applyFont="1" applyAlignment="1" applyProtection="1">
      <alignment horizontal="center" vertical="center" wrapText="1"/>
      <protection locked="0"/>
    </xf>
    <xf numFmtId="0" fontId="15" fillId="0" borderId="24" xfId="0" applyFont="1" applyBorder="1" applyAlignment="1">
      <alignment horizontal="left" vertical="center" wrapText="1"/>
    </xf>
    <xf numFmtId="0" fontId="43" fillId="0" borderId="0" xfId="0" applyFont="1" applyAlignment="1" applyProtection="1">
      <alignment horizontal="center" wrapText="1"/>
      <protection locked="0"/>
    </xf>
    <xf numFmtId="0" fontId="43" fillId="0" borderId="0" xfId="0" applyFont="1" applyAlignment="1" applyProtection="1">
      <alignment horizontal="center" vertical="center" wrapText="1"/>
      <protection locked="0"/>
    </xf>
    <xf numFmtId="0" fontId="19" fillId="0" borderId="24" xfId="0" applyFont="1" applyBorder="1" applyAlignment="1">
      <alignment horizontal="left" vertical="center" wrapText="1" readingOrder="1"/>
    </xf>
    <xf numFmtId="4" fontId="19" fillId="0" borderId="24" xfId="0" applyNumberFormat="1" applyFont="1" applyBorder="1" applyAlignment="1">
      <alignment horizontal="right" vertical="center" wrapText="1" readingOrder="1"/>
    </xf>
    <xf numFmtId="10" fontId="19" fillId="8" borderId="20" xfId="2" applyNumberFormat="1" applyFont="1" applyFill="1" applyBorder="1" applyAlignment="1">
      <alignment horizontal="center" vertical="center" wrapText="1" readingOrder="1"/>
    </xf>
    <xf numFmtId="10" fontId="19" fillId="8" borderId="24" xfId="2" applyNumberFormat="1" applyFont="1" applyFill="1" applyBorder="1" applyAlignment="1">
      <alignment horizontal="center" vertical="center" wrapText="1" readingOrder="1"/>
    </xf>
    <xf numFmtId="0" fontId="19" fillId="0" borderId="27" xfId="0" applyFont="1" applyBorder="1" applyAlignment="1">
      <alignment horizontal="left" vertical="center" wrapText="1" readingOrder="1"/>
    </xf>
    <xf numFmtId="10" fontId="19" fillId="8" borderId="27" xfId="2" applyNumberFormat="1" applyFont="1" applyFill="1" applyBorder="1" applyAlignment="1">
      <alignment horizontal="center" vertical="center" wrapText="1" readingOrder="1"/>
    </xf>
    <xf numFmtId="0" fontId="26" fillId="0" borderId="95" xfId="0" applyFont="1" applyBorder="1" applyAlignment="1" applyProtection="1">
      <alignment vertical="center" wrapText="1"/>
      <protection locked="0"/>
    </xf>
    <xf numFmtId="0" fontId="9" fillId="0" borderId="97" xfId="0" applyFont="1" applyBorder="1" applyAlignment="1" applyProtection="1">
      <alignment vertical="center" wrapText="1"/>
      <protection locked="0"/>
    </xf>
    <xf numFmtId="0" fontId="9" fillId="0" borderId="99" xfId="0" applyFont="1" applyBorder="1" applyAlignment="1" applyProtection="1">
      <alignment vertical="center" wrapText="1"/>
      <protection locked="0"/>
    </xf>
    <xf numFmtId="0" fontId="9" fillId="0" borderId="108" xfId="0" applyFont="1" applyBorder="1" applyAlignment="1" applyProtection="1">
      <alignment vertical="center" wrapText="1"/>
      <protection locked="0"/>
    </xf>
    <xf numFmtId="0" fontId="9" fillId="0" borderId="95" xfId="0" applyFont="1" applyBorder="1" applyAlignment="1" applyProtection="1">
      <alignment vertical="center" wrapText="1"/>
      <protection locked="0"/>
    </xf>
    <xf numFmtId="0" fontId="26" fillId="0" borderId="115" xfId="0" applyFont="1" applyBorder="1" applyAlignment="1" applyProtection="1">
      <alignment vertical="center" wrapText="1"/>
      <protection locked="0"/>
    </xf>
    <xf numFmtId="0" fontId="9" fillId="0" borderId="95" xfId="0" applyFont="1" applyBorder="1" applyAlignment="1" applyProtection="1">
      <alignment vertical="top" wrapText="1"/>
      <protection locked="0"/>
    </xf>
    <xf numFmtId="0" fontId="0" fillId="0" borderId="0" xfId="0" applyAlignment="1">
      <alignment horizontal="center"/>
    </xf>
    <xf numFmtId="0" fontId="14" fillId="0" borderId="48" xfId="0" applyFont="1" applyBorder="1" applyAlignment="1">
      <alignment horizontal="left" vertical="center" wrapText="1"/>
    </xf>
    <xf numFmtId="9" fontId="19" fillId="8" borderId="20" xfId="2" applyFont="1" applyFill="1" applyBorder="1" applyAlignment="1">
      <alignment horizontal="center" vertical="center" wrapText="1" readingOrder="1"/>
    </xf>
    <xf numFmtId="9" fontId="19" fillId="8" borderId="26" xfId="2" applyFont="1" applyFill="1" applyBorder="1" applyAlignment="1">
      <alignment horizontal="center" vertical="center" wrapText="1" readingOrder="1"/>
    </xf>
    <xf numFmtId="0" fontId="3" fillId="9" borderId="0" xfId="0" applyFont="1" applyFill="1" applyAlignment="1">
      <alignment vertical="top" wrapText="1"/>
    </xf>
    <xf numFmtId="0" fontId="9" fillId="0" borderId="121" xfId="0" applyFont="1" applyBorder="1" applyAlignment="1">
      <alignment vertical="center"/>
    </xf>
    <xf numFmtId="0" fontId="2" fillId="0" borderId="121" xfId="0" applyFont="1" applyBorder="1" applyAlignment="1">
      <alignment vertical="center"/>
    </xf>
    <xf numFmtId="4" fontId="0" fillId="0" borderId="0" xfId="0" applyNumberFormat="1"/>
    <xf numFmtId="0" fontId="15" fillId="8" borderId="121" xfId="0" applyFont="1" applyFill="1" applyBorder="1" applyAlignment="1">
      <alignment horizontal="center" vertical="center" wrapText="1" readingOrder="1"/>
    </xf>
    <xf numFmtId="0" fontId="19" fillId="0" borderId="121" xfId="0" applyFont="1" applyBorder="1" applyAlignment="1">
      <alignment horizontal="left" vertical="center" wrapText="1" readingOrder="1"/>
    </xf>
    <xf numFmtId="0" fontId="19" fillId="0" borderId="121" xfId="0" applyFont="1" applyBorder="1" applyAlignment="1">
      <alignment horizontal="center" vertical="center" wrapText="1" readingOrder="1"/>
    </xf>
    <xf numFmtId="0" fontId="15" fillId="0" borderId="121" xfId="0" applyFont="1" applyBorder="1" applyAlignment="1">
      <alignment horizontal="center" vertical="center" wrapText="1" readingOrder="1"/>
    </xf>
    <xf numFmtId="4" fontId="15" fillId="0" borderId="121" xfId="0" applyNumberFormat="1" applyFont="1" applyBorder="1" applyAlignment="1">
      <alignment horizontal="center" vertical="center" wrapText="1" readingOrder="1"/>
    </xf>
    <xf numFmtId="4" fontId="19" fillId="0" borderId="121" xfId="0" applyNumberFormat="1" applyFont="1" applyBorder="1" applyAlignment="1">
      <alignment horizontal="center" vertical="center" wrapText="1" readingOrder="1"/>
    </xf>
    <xf numFmtId="3" fontId="15" fillId="0" borderId="121" xfId="0" applyNumberFormat="1" applyFont="1" applyBorder="1" applyAlignment="1">
      <alignment horizontal="center" vertical="center" wrapText="1" readingOrder="1"/>
    </xf>
    <xf numFmtId="3" fontId="19" fillId="0" borderId="121" xfId="0" applyNumberFormat="1" applyFont="1" applyBorder="1" applyAlignment="1">
      <alignment horizontal="center" vertical="center" wrapText="1" readingOrder="1"/>
    </xf>
    <xf numFmtId="0" fontId="46" fillId="0" borderId="0" xfId="0" applyFont="1" applyAlignment="1" applyProtection="1">
      <alignment vertical="center"/>
      <protection locked="0"/>
    </xf>
    <xf numFmtId="4" fontId="2" fillId="0" borderId="0" xfId="0" applyNumberFormat="1" applyFont="1"/>
    <xf numFmtId="0" fontId="2" fillId="0" borderId="0" xfId="0" applyFont="1"/>
    <xf numFmtId="15" fontId="0" fillId="0" borderId="0" xfId="0" applyNumberFormat="1"/>
    <xf numFmtId="0" fontId="48" fillId="0" borderId="0" xfId="3" applyProtection="1">
      <protection locked="0"/>
    </xf>
    <xf numFmtId="0" fontId="48" fillId="0" borderId="0" xfId="3" applyAlignment="1">
      <alignment vertical="center"/>
    </xf>
    <xf numFmtId="3" fontId="19" fillId="16" borderId="63" xfId="0" applyNumberFormat="1" applyFont="1" applyFill="1" applyBorder="1" applyAlignment="1">
      <alignment horizontal="center" vertical="center" wrapText="1" readingOrder="1"/>
    </xf>
    <xf numFmtId="0" fontId="21" fillId="0" borderId="64" xfId="0" applyFont="1" applyBorder="1" applyAlignment="1">
      <alignment horizontal="center" vertical="center"/>
    </xf>
    <xf numFmtId="3" fontId="21" fillId="0" borderId="64" xfId="0" applyNumberFormat="1" applyFont="1" applyBorder="1" applyAlignment="1">
      <alignment horizontal="center" vertical="center"/>
    </xf>
    <xf numFmtId="0" fontId="11" fillId="0" borderId="0" xfId="0" applyFont="1" applyAlignment="1" applyProtection="1">
      <alignment horizontal="center"/>
      <protection locked="0"/>
    </xf>
    <xf numFmtId="0" fontId="15" fillId="8" borderId="27" xfId="0" applyFont="1" applyFill="1" applyBorder="1" applyAlignment="1" applyProtection="1">
      <alignment horizontal="center" vertical="center" wrapText="1" readingOrder="1"/>
      <protection locked="0"/>
    </xf>
    <xf numFmtId="0" fontId="15" fillId="8" borderId="121" xfId="0" applyFont="1" applyFill="1" applyBorder="1" applyAlignment="1">
      <alignment horizontal="center" vertical="center" wrapText="1" readingOrder="1"/>
    </xf>
    <xf numFmtId="0" fontId="0" fillId="0" borderId="127" xfId="0" applyBorder="1"/>
    <xf numFmtId="0" fontId="2" fillId="0" borderId="128" xfId="0" applyFont="1" applyBorder="1" applyAlignment="1">
      <alignment horizontal="center"/>
    </xf>
    <xf numFmtId="0" fontId="10" fillId="0" borderId="0" xfId="0" applyFont="1" applyAlignment="1">
      <alignment horizontal="center"/>
    </xf>
    <xf numFmtId="0" fontId="0" fillId="0" borderId="121" xfId="0" applyBorder="1"/>
    <xf numFmtId="0" fontId="2" fillId="0" borderId="121" xfId="0" applyFont="1" applyBorder="1"/>
    <xf numFmtId="0" fontId="10" fillId="6" borderId="121" xfId="0" applyFont="1" applyFill="1" applyBorder="1" applyAlignment="1">
      <alignment horizontal="center" vertical="center" wrapText="1"/>
    </xf>
    <xf numFmtId="0" fontId="10" fillId="6" borderId="121" xfId="0" applyFont="1" applyFill="1" applyBorder="1" applyAlignment="1">
      <alignment horizontal="center" vertical="center"/>
    </xf>
    <xf numFmtId="0" fontId="10" fillId="6" borderId="121" xfId="0" applyFont="1" applyFill="1" applyBorder="1" applyAlignment="1" applyProtection="1">
      <alignment horizontal="center" vertical="center" wrapText="1"/>
      <protection locked="0"/>
    </xf>
    <xf numFmtId="0" fontId="9" fillId="0" borderId="121" xfId="0" applyFont="1" applyBorder="1" applyAlignment="1">
      <alignment vertical="center" wrapText="1"/>
    </xf>
    <xf numFmtId="4" fontId="19" fillId="0" borderId="121" xfId="0" applyNumberFormat="1" applyFont="1" applyBorder="1" applyAlignment="1">
      <alignment horizontal="right" vertical="center" wrapText="1" readingOrder="1"/>
    </xf>
    <xf numFmtId="10" fontId="19" fillId="8" borderId="121" xfId="2" applyNumberFormat="1" applyFont="1" applyFill="1" applyBorder="1" applyAlignment="1">
      <alignment horizontal="center" vertical="center" wrapText="1" readingOrder="1"/>
    </xf>
    <xf numFmtId="0" fontId="9" fillId="0" borderId="121" xfId="0" applyFont="1" applyBorder="1" applyAlignment="1" applyProtection="1">
      <alignment vertical="center" wrapText="1"/>
      <protection locked="0"/>
    </xf>
    <xf numFmtId="0" fontId="26" fillId="0" borderId="121" xfId="0" applyFont="1" applyBorder="1" applyAlignment="1" applyProtection="1">
      <alignment vertical="center" wrapText="1"/>
      <protection locked="0"/>
    </xf>
    <xf numFmtId="0" fontId="11" fillId="0" borderId="121" xfId="0" applyFont="1" applyBorder="1" applyProtection="1">
      <protection locked="0"/>
    </xf>
    <xf numFmtId="0" fontId="9" fillId="0" borderId="121" xfId="0" applyFont="1" applyBorder="1" applyAlignment="1" applyProtection="1">
      <alignment vertical="top" wrapText="1"/>
      <protection locked="0"/>
    </xf>
    <xf numFmtId="0" fontId="14" fillId="8" borderId="121" xfId="0" applyFont="1" applyFill="1" applyBorder="1" applyAlignment="1">
      <alignment horizontal="center" vertical="center" wrapText="1" readingOrder="1"/>
    </xf>
    <xf numFmtId="0" fontId="15" fillId="8" borderId="121" xfId="0" applyFont="1" applyFill="1" applyBorder="1" applyAlignment="1">
      <alignment horizontal="center" vertical="center" wrapText="1" readingOrder="1"/>
    </xf>
    <xf numFmtId="0" fontId="0" fillId="0" borderId="121" xfId="0" applyBorder="1" applyAlignment="1" applyProtection="1">
      <alignment horizontal="left" vertical="center"/>
      <protection locked="0"/>
    </xf>
    <xf numFmtId="166" fontId="11" fillId="0" borderId="0" xfId="0" applyNumberFormat="1" applyFont="1" applyAlignment="1" applyProtection="1">
      <alignment horizontal="center"/>
      <protection locked="0"/>
    </xf>
    <xf numFmtId="0" fontId="45" fillId="0" borderId="0" xfId="0" applyFont="1" applyAlignment="1">
      <alignment horizontal="center" vertical="center" wrapText="1"/>
    </xf>
    <xf numFmtId="0" fontId="0" fillId="0" borderId="0" xfId="0" applyAlignment="1">
      <alignment horizontal="center"/>
    </xf>
    <xf numFmtId="0" fontId="25" fillId="0" borderId="121" xfId="0" applyFont="1" applyBorder="1" applyAlignment="1">
      <alignment horizontal="left" vertical="center" wrapText="1"/>
    </xf>
    <xf numFmtId="0" fontId="27" fillId="0" borderId="121" xfId="0" applyFont="1" applyBorder="1" applyAlignment="1">
      <alignment horizontal="left" vertical="center" wrapText="1"/>
    </xf>
    <xf numFmtId="0" fontId="8" fillId="5" borderId="121" xfId="0" applyFont="1" applyFill="1" applyBorder="1" applyAlignment="1">
      <alignment horizontal="left" vertical="center"/>
    </xf>
    <xf numFmtId="0" fontId="11" fillId="6" borderId="121" xfId="0" applyFont="1" applyFill="1" applyBorder="1" applyAlignment="1">
      <alignment vertical="top" wrapText="1"/>
    </xf>
    <xf numFmtId="10" fontId="11" fillId="7" borderId="121" xfId="2" applyNumberFormat="1" applyFont="1" applyFill="1" applyBorder="1" applyAlignment="1" applyProtection="1">
      <alignment horizontal="center" vertical="center" wrapText="1" readingOrder="1"/>
    </xf>
    <xf numFmtId="0" fontId="2" fillId="0" borderId="128" xfId="0" applyFont="1" applyBorder="1" applyAlignment="1">
      <alignment horizontal="center"/>
    </xf>
    <xf numFmtId="0" fontId="10" fillId="0" borderId="0" xfId="0" applyFont="1" applyAlignment="1">
      <alignment horizontal="center"/>
    </xf>
    <xf numFmtId="0" fontId="30" fillId="0" borderId="2" xfId="0" applyFont="1" applyBorder="1" applyAlignment="1">
      <alignment horizontal="center" wrapText="1"/>
    </xf>
    <xf numFmtId="0" fontId="30" fillId="0" borderId="3" xfId="0" applyFont="1" applyBorder="1" applyAlignment="1">
      <alignment horizontal="center" wrapText="1"/>
    </xf>
    <xf numFmtId="0" fontId="31" fillId="11" borderId="5" xfId="0" applyFont="1" applyFill="1" applyBorder="1" applyAlignment="1">
      <alignment horizontal="center" wrapText="1"/>
    </xf>
    <xf numFmtId="0" fontId="31" fillId="11" borderId="0" xfId="0" applyFont="1" applyFill="1" applyAlignment="1">
      <alignment horizontal="center" wrapText="1"/>
    </xf>
    <xf numFmtId="0" fontId="32" fillId="0" borderId="8" xfId="0" applyFont="1" applyBorder="1" applyAlignment="1">
      <alignment horizontal="center" wrapText="1"/>
    </xf>
    <xf numFmtId="0" fontId="32" fillId="0" borderId="9" xfId="0" applyFont="1" applyBorder="1" applyAlignment="1">
      <alignment horizontal="center" wrapText="1"/>
    </xf>
    <xf numFmtId="0" fontId="33" fillId="0" borderId="46" xfId="0" applyFont="1" applyBorder="1" applyAlignment="1"/>
    <xf numFmtId="0" fontId="33" fillId="0" borderId="13" xfId="0" applyFont="1" applyBorder="1" applyAlignment="1"/>
    <xf numFmtId="0" fontId="0" fillId="0" borderId="121" xfId="0" applyBorder="1" applyAlignment="1" applyProtection="1">
      <alignment horizontal="left" vertical="center" wrapText="1"/>
      <protection locked="0"/>
    </xf>
    <xf numFmtId="0" fontId="7" fillId="4" borderId="121" xfId="0" applyFont="1" applyFill="1" applyBorder="1" applyAlignment="1">
      <alignment horizontal="left" vertical="center"/>
    </xf>
    <xf numFmtId="0" fontId="13" fillId="6" borderId="121" xfId="0" applyFont="1" applyFill="1" applyBorder="1" applyAlignment="1">
      <alignment horizontal="center" vertical="center" wrapText="1" readingOrder="1"/>
    </xf>
    <xf numFmtId="0" fontId="34" fillId="13" borderId="48" xfId="0" applyFont="1" applyFill="1" applyBorder="1" applyAlignment="1"/>
    <xf numFmtId="0" fontId="34" fillId="13" borderId="0" xfId="0" applyFont="1" applyFill="1" applyAlignment="1"/>
    <xf numFmtId="0" fontId="34" fillId="13" borderId="35" xfId="0" applyFont="1" applyFill="1" applyBorder="1" applyAlignment="1"/>
    <xf numFmtId="0" fontId="30" fillId="14" borderId="48" xfId="0" applyFont="1" applyFill="1" applyBorder="1" applyAlignment="1">
      <alignment wrapText="1"/>
    </xf>
    <xf numFmtId="0" fontId="30" fillId="14" borderId="0" xfId="0" applyFont="1" applyFill="1" applyAlignment="1">
      <alignment wrapText="1"/>
    </xf>
    <xf numFmtId="0" fontId="30" fillId="14" borderId="35" xfId="0" applyFont="1" applyFill="1" applyBorder="1" applyAlignment="1">
      <alignment wrapText="1"/>
    </xf>
    <xf numFmtId="0" fontId="47" fillId="0" borderId="37" xfId="0" applyFont="1" applyBorder="1" applyAlignment="1">
      <alignment horizontal="left" vertical="center" wrapText="1"/>
    </xf>
    <xf numFmtId="0" fontId="47" fillId="0" borderId="38" xfId="0" applyFont="1" applyBorder="1" applyAlignment="1">
      <alignment horizontal="left" vertical="center" wrapText="1"/>
    </xf>
    <xf numFmtId="0" fontId="47" fillId="0" borderId="39" xfId="0" applyFont="1" applyBorder="1" applyAlignment="1">
      <alignment horizontal="left" vertical="center" wrapText="1"/>
    </xf>
    <xf numFmtId="0" fontId="30" fillId="14" borderId="48" xfId="0" applyFont="1" applyFill="1" applyBorder="1" applyAlignment="1"/>
    <xf numFmtId="0" fontId="30" fillId="14" borderId="0" xfId="0" applyFont="1" applyFill="1" applyAlignment="1"/>
    <xf numFmtId="0" fontId="30" fillId="14" borderId="35" xfId="0" applyFont="1" applyFill="1" applyBorder="1" applyAlignment="1"/>
    <xf numFmtId="0" fontId="36" fillId="0" borderId="0" xfId="0" applyFont="1" applyAlignment="1">
      <alignment horizontal="left" vertical="center" wrapText="1"/>
    </xf>
    <xf numFmtId="0" fontId="36" fillId="0" borderId="35" xfId="0" applyFont="1" applyBorder="1" applyAlignment="1">
      <alignment horizontal="left" vertical="center" wrapText="1"/>
    </xf>
    <xf numFmtId="0" fontId="47" fillId="0" borderId="0" xfId="0" applyFont="1" applyAlignment="1">
      <alignment horizontal="left" vertical="center" wrapText="1"/>
    </xf>
    <xf numFmtId="0" fontId="47" fillId="0" borderId="35" xfId="0" applyFont="1" applyBorder="1" applyAlignment="1">
      <alignment horizontal="left" vertical="center" wrapText="1"/>
    </xf>
    <xf numFmtId="0" fontId="8" fillId="5" borderId="48" xfId="0" applyFont="1" applyFill="1" applyBorder="1" applyAlignment="1">
      <alignment horizontal="left" vertical="center"/>
    </xf>
    <xf numFmtId="0" fontId="8" fillId="5" borderId="0" xfId="0" applyFont="1" applyFill="1" applyAlignment="1">
      <alignment horizontal="left" vertical="center"/>
    </xf>
    <xf numFmtId="0" fontId="8" fillId="5" borderId="35" xfId="0" applyFont="1" applyFill="1" applyBorder="1" applyAlignment="1">
      <alignment horizontal="left" vertical="center"/>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62" xfId="0" applyFont="1" applyFill="1" applyBorder="1" applyAlignment="1">
      <alignment vertical="top" wrapText="1"/>
    </xf>
    <xf numFmtId="0" fontId="33" fillId="0" borderId="37" xfId="0" applyFont="1" applyBorder="1" applyAlignment="1">
      <alignment horizontal="left" vertical="center" wrapText="1"/>
    </xf>
    <xf numFmtId="0" fontId="38" fillId="0" borderId="0" xfId="0" applyFont="1" applyAlignment="1">
      <alignment horizontal="left" vertical="center" wrapText="1"/>
    </xf>
    <xf numFmtId="0" fontId="38" fillId="0" borderId="35" xfId="0" applyFont="1" applyBorder="1" applyAlignment="1">
      <alignment horizontal="left" vertical="center" wrapText="1"/>
    </xf>
    <xf numFmtId="4" fontId="17" fillId="0" borderId="59" xfId="0" applyNumberFormat="1" applyFont="1" applyBorder="1" applyAlignment="1">
      <alignment horizontal="center" wrapText="1" readingOrder="1"/>
    </xf>
    <xf numFmtId="4" fontId="17" fillId="0" borderId="60" xfId="0" applyNumberFormat="1" applyFont="1" applyBorder="1" applyAlignment="1">
      <alignment horizontal="center" wrapText="1" readingOrder="1"/>
    </xf>
    <xf numFmtId="4" fontId="17" fillId="0" borderId="61" xfId="0" applyNumberFormat="1" applyFont="1" applyBorder="1" applyAlignment="1">
      <alignment horizontal="center" wrapText="1" readingOrder="1"/>
    </xf>
    <xf numFmtId="10" fontId="11" fillId="7" borderId="24" xfId="2" applyNumberFormat="1" applyFont="1" applyFill="1" applyBorder="1" applyAlignment="1" applyProtection="1">
      <alignment horizontal="center" vertical="center" wrapText="1" readingOrder="1"/>
    </xf>
    <xf numFmtId="10" fontId="11" fillId="7" borderId="62" xfId="2" applyNumberFormat="1" applyFont="1" applyFill="1" applyBorder="1" applyAlignment="1" applyProtection="1">
      <alignment horizontal="center" vertical="center" wrapText="1" readingOrder="1"/>
    </xf>
    <xf numFmtId="4" fontId="17" fillId="0" borderId="125" xfId="0" applyNumberFormat="1" applyFont="1" applyBorder="1" applyAlignment="1">
      <alignment horizontal="center" wrapText="1" readingOrder="1"/>
    </xf>
    <xf numFmtId="4" fontId="17" fillId="0" borderId="126" xfId="0" applyNumberFormat="1" applyFont="1" applyBorder="1" applyAlignment="1">
      <alignment horizontal="center" wrapText="1" readingOrder="1"/>
    </xf>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7" fillId="4" borderId="48" xfId="0" applyFont="1" applyFill="1" applyBorder="1" applyAlignment="1">
      <alignment horizontal="left" vertical="center"/>
    </xf>
    <xf numFmtId="0" fontId="7" fillId="4" borderId="0" xfId="0" applyFont="1" applyFill="1" applyAlignment="1">
      <alignment horizontal="left" vertical="center"/>
    </xf>
    <xf numFmtId="0" fontId="7" fillId="4" borderId="35" xfId="0" applyFont="1" applyFill="1" applyBorder="1" applyAlignment="1">
      <alignment horizontal="left" vertical="center"/>
    </xf>
    <xf numFmtId="0" fontId="13" fillId="6" borderId="57"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0" fontId="13" fillId="6" borderId="122" xfId="0" applyFont="1" applyFill="1" applyBorder="1" applyAlignment="1">
      <alignment horizontal="center" vertical="center" wrapText="1" readingOrder="1"/>
    </xf>
    <xf numFmtId="0" fontId="13" fillId="6" borderId="123" xfId="0" applyFont="1" applyFill="1" applyBorder="1" applyAlignment="1">
      <alignment horizontal="center" vertical="center" wrapText="1" readingOrder="1"/>
    </xf>
    <xf numFmtId="0" fontId="13" fillId="6" borderId="124" xfId="0" applyFont="1" applyFill="1" applyBorder="1" applyAlignment="1">
      <alignment horizontal="center" vertical="center" wrapText="1" readingOrder="1"/>
    </xf>
    <xf numFmtId="0" fontId="13" fillId="6" borderId="58" xfId="0" applyFont="1" applyFill="1" applyBorder="1" applyAlignment="1">
      <alignment horizontal="center" vertical="center" wrapText="1" readingOrder="1"/>
    </xf>
    <xf numFmtId="0" fontId="19" fillId="10" borderId="52" xfId="0" applyFont="1" applyFill="1" applyBorder="1" applyAlignment="1">
      <alignment horizontal="left" vertical="center" wrapText="1"/>
    </xf>
    <xf numFmtId="0" fontId="19" fillId="10" borderId="36" xfId="0" applyFont="1" applyFill="1" applyBorder="1" applyAlignment="1">
      <alignment horizontal="left" vertical="center" wrapText="1"/>
    </xf>
    <xf numFmtId="0" fontId="19" fillId="10" borderId="53" xfId="0" applyFont="1" applyFill="1" applyBorder="1" applyAlignment="1">
      <alignment horizontal="left" vertical="center" wrapText="1"/>
    </xf>
    <xf numFmtId="0" fontId="19" fillId="10" borderId="54" xfId="0" applyFont="1" applyFill="1" applyBorder="1" applyAlignment="1">
      <alignment horizontal="left" vertical="center" wrapText="1"/>
    </xf>
    <xf numFmtId="0" fontId="19" fillId="10" borderId="55" xfId="0" applyFont="1" applyFill="1" applyBorder="1" applyAlignment="1">
      <alignment horizontal="left" vertical="center" wrapText="1"/>
    </xf>
    <xf numFmtId="0" fontId="19" fillId="10" borderId="56" xfId="0" applyFont="1" applyFill="1" applyBorder="1" applyAlignment="1">
      <alignment horizontal="left" vertical="center" wrapText="1"/>
    </xf>
    <xf numFmtId="0" fontId="33" fillId="0" borderId="0" xfId="0" applyFont="1" applyAlignment="1">
      <alignment horizontal="left" wrapText="1"/>
    </xf>
    <xf numFmtId="0" fontId="33" fillId="0" borderId="35" xfId="0" applyFont="1" applyBorder="1" applyAlignment="1">
      <alignment horizontal="left" wrapText="1"/>
    </xf>
    <xf numFmtId="0" fontId="33" fillId="0" borderId="0" xfId="0" applyFont="1" applyAlignment="1">
      <alignment horizontal="left" vertical="center" wrapText="1"/>
    </xf>
    <xf numFmtId="0" fontId="33" fillId="0" borderId="35" xfId="0" applyFont="1" applyBorder="1" applyAlignment="1">
      <alignment horizontal="left" vertical="center" wrapText="1"/>
    </xf>
    <xf numFmtId="0" fontId="33" fillId="12" borderId="48" xfId="0" applyFont="1" applyFill="1" applyBorder="1" applyAlignment="1"/>
    <xf numFmtId="0" fontId="33" fillId="12" borderId="0" xfId="0" applyFont="1" applyFill="1" applyAlignment="1"/>
    <xf numFmtId="0" fontId="33" fillId="12" borderId="35" xfId="0" applyFont="1" applyFill="1" applyBorder="1" applyAlignment="1"/>
    <xf numFmtId="0" fontId="19" fillId="10" borderId="49" xfId="0" applyFont="1" applyFill="1" applyBorder="1" applyAlignment="1">
      <alignment horizontal="left" vertical="center" wrapText="1"/>
    </xf>
    <xf numFmtId="0" fontId="19" fillId="10" borderId="50" xfId="0" applyFont="1" applyFill="1" applyBorder="1" applyAlignment="1">
      <alignment horizontal="left" vertical="center" wrapText="1"/>
    </xf>
    <xf numFmtId="0" fontId="19" fillId="10" borderId="51" xfId="0" applyFont="1" applyFill="1" applyBorder="1" applyAlignment="1">
      <alignment horizontal="left" vertical="center" wrapText="1"/>
    </xf>
    <xf numFmtId="0" fontId="30" fillId="0" borderId="43" xfId="0" applyFont="1" applyBorder="1" applyAlignment="1">
      <alignment horizontal="center" wrapText="1"/>
    </xf>
    <xf numFmtId="0" fontId="31" fillId="11" borderId="44" xfId="0" applyFont="1" applyFill="1" applyBorder="1" applyAlignment="1">
      <alignment horizontal="center" wrapText="1"/>
    </xf>
    <xf numFmtId="0" fontId="32" fillId="0" borderId="45" xfId="0" applyFont="1" applyBorder="1" applyAlignment="1">
      <alignment horizontal="center" wrapText="1"/>
    </xf>
    <xf numFmtId="0" fontId="33" fillId="0" borderId="47" xfId="0" applyFont="1" applyBorder="1" applyAlignment="1"/>
    <xf numFmtId="0" fontId="8" fillId="5" borderId="121" xfId="0" applyFont="1" applyFill="1" applyBorder="1" applyAlignment="1">
      <alignment horizontal="left" vertical="center" wrapText="1"/>
    </xf>
    <xf numFmtId="0" fontId="26" fillId="0" borderId="121" xfId="0" applyFont="1" applyBorder="1" applyAlignment="1" applyProtection="1">
      <alignment horizontal="left" vertical="center" wrapText="1"/>
      <protection locked="0"/>
    </xf>
    <xf numFmtId="0" fontId="9" fillId="0" borderId="121" xfId="0" applyFont="1" applyBorder="1" applyAlignment="1" applyProtection="1">
      <alignment horizontal="left" vertical="top" wrapText="1"/>
      <protection locked="0"/>
    </xf>
    <xf numFmtId="0" fontId="22" fillId="0" borderId="121" xfId="0" applyFont="1" applyBorder="1" applyAlignment="1" applyProtection="1">
      <alignment horizontal="left" vertical="center" wrapText="1"/>
      <protection locked="0"/>
    </xf>
    <xf numFmtId="0" fontId="24" fillId="0" borderId="121" xfId="0" applyFont="1" applyBorder="1" applyAlignment="1">
      <alignment horizontal="left" vertical="center" wrapText="1"/>
    </xf>
    <xf numFmtId="0" fontId="28" fillId="9" borderId="121" xfId="0" applyFont="1" applyFill="1" applyBorder="1" applyAlignment="1">
      <alignment horizontal="left" vertical="center" wrapText="1"/>
    </xf>
    <xf numFmtId="0" fontId="24" fillId="9" borderId="121" xfId="0" applyFont="1" applyFill="1" applyBorder="1" applyAlignment="1">
      <alignment horizontal="left" vertical="center" wrapText="1"/>
    </xf>
    <xf numFmtId="0" fontId="18" fillId="0" borderId="121" xfId="0" applyFont="1" applyBorder="1" applyAlignment="1" applyProtection="1">
      <alignment horizontal="left" vertical="center" wrapText="1"/>
      <protection locked="0"/>
    </xf>
    <xf numFmtId="0" fontId="2" fillId="0" borderId="121" xfId="0" applyFont="1" applyBorder="1" applyAlignment="1">
      <alignment horizontal="left" vertical="top"/>
    </xf>
    <xf numFmtId="0" fontId="24" fillId="0" borderId="121" xfId="0" applyFont="1" applyBorder="1" applyAlignment="1">
      <alignment horizontal="justify" vertical="center" wrapText="1"/>
    </xf>
    <xf numFmtId="0" fontId="10" fillId="9" borderId="121" xfId="0" applyFont="1" applyFill="1" applyBorder="1" applyAlignment="1">
      <alignment horizontal="left" vertical="center" wrapText="1"/>
    </xf>
    <xf numFmtId="39" fontId="11" fillId="0" borderId="121" xfId="1" applyNumberFormat="1" applyFont="1" applyFill="1" applyBorder="1" applyAlignment="1" applyProtection="1">
      <alignment horizontal="center" vertical="center" wrapText="1" readingOrder="1"/>
      <protection locked="0"/>
    </xf>
    <xf numFmtId="0" fontId="0" fillId="3" borderId="121"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Alignment="1">
      <alignment horizontal="left" vertical="center" wrapText="1"/>
    </xf>
    <xf numFmtId="0" fontId="24" fillId="0" borderId="35" xfId="0" applyFont="1" applyBorder="1" applyAlignment="1">
      <alignment horizontal="left" vertical="center" wrapText="1"/>
    </xf>
    <xf numFmtId="0" fontId="27" fillId="0" borderId="37" xfId="0" applyFont="1" applyBorder="1" applyAlignment="1">
      <alignment horizontal="left" vertical="center"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15" fillId="0" borderId="48" xfId="0" applyFont="1" applyBorder="1" applyAlignment="1">
      <alignment horizontal="left" vertical="center" wrapText="1"/>
    </xf>
    <xf numFmtId="0" fontId="41" fillId="0" borderId="0" xfId="0" applyFont="1" applyAlignment="1">
      <alignment horizontal="left" vertical="center" wrapText="1"/>
    </xf>
    <xf numFmtId="0" fontId="41" fillId="0" borderId="35" xfId="0" applyFont="1" applyBorder="1" applyAlignment="1">
      <alignment horizontal="left" vertical="center" wrapText="1"/>
    </xf>
    <xf numFmtId="0" fontId="24" fillId="0" borderId="17" xfId="0" applyFont="1" applyBorder="1" applyAlignment="1">
      <alignment horizontal="justify" vertical="center" wrapText="1"/>
    </xf>
    <xf numFmtId="0" fontId="24" fillId="0" borderId="36" xfId="0" applyFont="1" applyBorder="1" applyAlignment="1">
      <alignment horizontal="justify" vertical="center" wrapText="1"/>
    </xf>
    <xf numFmtId="43" fontId="17" fillId="0" borderId="59" xfId="0" applyNumberFormat="1" applyFont="1" applyBorder="1" applyAlignment="1">
      <alignment wrapText="1" readingOrder="1"/>
    </xf>
    <xf numFmtId="43" fontId="17" fillId="0" borderId="60" xfId="0" applyNumberFormat="1" applyFont="1" applyBorder="1" applyAlignment="1">
      <alignment wrapText="1" readingOrder="1"/>
    </xf>
    <xf numFmtId="43" fontId="17" fillId="0" borderId="61" xfId="0" applyNumberFormat="1" applyFont="1" applyBorder="1" applyAlignment="1">
      <alignment wrapText="1" readingOrder="1"/>
    </xf>
    <xf numFmtId="0" fontId="17" fillId="0" borderId="61" xfId="0" applyFont="1" applyBorder="1" applyAlignment="1">
      <alignment wrapText="1" readingOrder="1"/>
    </xf>
    <xf numFmtId="0" fontId="17" fillId="0" borderId="60" xfId="0" applyFont="1" applyBorder="1" applyAlignment="1">
      <alignment wrapText="1" readingOrder="1"/>
    </xf>
    <xf numFmtId="0" fontId="15" fillId="8" borderId="24" xfId="0" applyFont="1" applyFill="1" applyBorder="1" applyAlignment="1">
      <alignment horizontal="center" vertical="center" wrapText="1" readingOrder="1"/>
    </xf>
    <xf numFmtId="0" fontId="17" fillId="6" borderId="24" xfId="0" applyFont="1" applyFill="1" applyBorder="1" applyAlignment="1">
      <alignment vertical="top" wrapText="1"/>
    </xf>
    <xf numFmtId="0" fontId="39" fillId="0" borderId="0" xfId="0" applyFont="1" applyAlignment="1">
      <alignment wrapText="1"/>
    </xf>
    <xf numFmtId="0" fontId="39" fillId="0" borderId="35" xfId="0" applyFont="1" applyBorder="1" applyAlignment="1">
      <alignment wrapText="1"/>
    </xf>
    <xf numFmtId="0" fontId="39" fillId="0" borderId="0" xfId="0" applyFont="1" applyAlignment="1">
      <alignment horizontal="left" wrapText="1"/>
    </xf>
    <xf numFmtId="0" fontId="39" fillId="0" borderId="35" xfId="0" applyFont="1" applyBorder="1" applyAlignment="1">
      <alignment horizontal="left" wrapText="1"/>
    </xf>
    <xf numFmtId="0" fontId="19" fillId="0" borderId="0" xfId="0" applyFont="1" applyAlignment="1">
      <alignment horizontal="left" wrapText="1"/>
    </xf>
    <xf numFmtId="0" fontId="19" fillId="0" borderId="35" xfId="0" applyFont="1" applyBorder="1" applyAlignment="1">
      <alignment horizontal="left" wrapText="1"/>
    </xf>
    <xf numFmtId="0" fontId="34" fillId="13" borderId="24" xfId="0" applyFont="1" applyFill="1" applyBorder="1" applyAlignment="1"/>
    <xf numFmtId="0" fontId="30" fillId="14" borderId="24" xfId="0" applyFont="1" applyFill="1" applyBorder="1" applyAlignment="1">
      <alignment wrapText="1"/>
    </xf>
    <xf numFmtId="0" fontId="28" fillId="9" borderId="24" xfId="0" applyFont="1" applyFill="1" applyBorder="1" applyAlignment="1">
      <alignment horizontal="left" vertical="center" wrapText="1"/>
    </xf>
    <xf numFmtId="43" fontId="35" fillId="0" borderId="21" xfId="0" applyNumberFormat="1" applyFont="1" applyBorder="1" applyAlignment="1">
      <alignment horizontal="center" wrapText="1" readingOrder="1"/>
    </xf>
    <xf numFmtId="43" fontId="35" fillId="0" borderId="31" xfId="0" applyNumberFormat="1" applyFont="1" applyBorder="1" applyAlignment="1">
      <alignment horizontal="center" wrapText="1" readingOrder="1"/>
    </xf>
    <xf numFmtId="43" fontId="35" fillId="0" borderId="20" xfId="0" applyNumberFormat="1" applyFont="1" applyBorder="1" applyAlignment="1">
      <alignment horizontal="center" wrapText="1" readingOrder="1"/>
    </xf>
    <xf numFmtId="0" fontId="30" fillId="14" borderId="24" xfId="0" applyFont="1" applyFill="1" applyBorder="1" applyAlignment="1"/>
    <xf numFmtId="0" fontId="38" fillId="0" borderId="24" xfId="0" applyFont="1" applyBorder="1" applyAlignment="1">
      <alignment horizontal="left" vertical="center" wrapText="1"/>
    </xf>
    <xf numFmtId="0" fontId="24" fillId="0" borderId="24" xfId="0" applyFont="1" applyBorder="1" applyAlignment="1">
      <alignment horizontal="left" vertical="center" wrapText="1"/>
    </xf>
    <xf numFmtId="0" fontId="24" fillId="9" borderId="24" xfId="0" applyFont="1" applyFill="1" applyBorder="1" applyAlignment="1">
      <alignment horizontal="left" vertical="center" wrapText="1"/>
    </xf>
    <xf numFmtId="0" fontId="28" fillId="9" borderId="0" xfId="0" applyFont="1" applyFill="1" applyAlignment="1">
      <alignment horizontal="left" vertical="center" wrapText="1"/>
    </xf>
    <xf numFmtId="0" fontId="28" fillId="9" borderId="35" xfId="0" applyFont="1" applyFill="1" applyBorder="1" applyAlignment="1">
      <alignment horizontal="left" vertical="center" wrapText="1"/>
    </xf>
    <xf numFmtId="0" fontId="8" fillId="5" borderId="24" xfId="0" applyFont="1" applyFill="1" applyBorder="1" applyAlignment="1">
      <alignment horizontal="left" vertical="center"/>
    </xf>
    <xf numFmtId="0" fontId="41" fillId="0" borderId="24" xfId="0" applyFont="1" applyBorder="1" applyAlignment="1">
      <alignment horizontal="left" vertical="center" wrapText="1"/>
    </xf>
    <xf numFmtId="43" fontId="17" fillId="0" borderId="24" xfId="0" applyNumberFormat="1" applyFont="1" applyBorder="1" applyAlignment="1">
      <alignment horizontal="center" wrapText="1" readingOrder="1"/>
    </xf>
    <xf numFmtId="43" fontId="17" fillId="0" borderId="24" xfId="0" applyNumberFormat="1" applyFont="1" applyBorder="1" applyAlignment="1">
      <alignment wrapText="1" readingOrder="1"/>
    </xf>
    <xf numFmtId="0" fontId="17" fillId="0" borderId="24" xfId="0" applyFont="1" applyBorder="1" applyAlignment="1">
      <alignment wrapText="1" readingOrder="1"/>
    </xf>
    <xf numFmtId="0" fontId="7" fillId="4" borderId="24" xfId="0" applyFont="1" applyFill="1" applyBorder="1" applyAlignment="1">
      <alignment horizontal="left" vertical="center"/>
    </xf>
    <xf numFmtId="0" fontId="13" fillId="6" borderId="24" xfId="0" applyFont="1" applyFill="1" applyBorder="1" applyAlignment="1">
      <alignment horizontal="center" vertical="center" wrapText="1" readingOrder="1"/>
    </xf>
    <xf numFmtId="0" fontId="19" fillId="10" borderId="24" xfId="0" applyFont="1" applyFill="1" applyBorder="1" applyAlignment="1">
      <alignment horizontal="left" vertical="center" wrapText="1"/>
    </xf>
    <xf numFmtId="0" fontId="19" fillId="0" borderId="24" xfId="0" applyFont="1" applyBorder="1" applyAlignment="1">
      <alignment horizontal="left" wrapText="1"/>
    </xf>
    <xf numFmtId="0" fontId="10" fillId="0" borderId="24" xfId="0" applyFont="1" applyBorder="1" applyAlignment="1" applyProtection="1">
      <alignment horizontal="left" vertical="center" wrapText="1"/>
      <protection locked="0"/>
    </xf>
    <xf numFmtId="0" fontId="19" fillId="0" borderId="21" xfId="0" applyFont="1" applyBorder="1" applyAlignment="1">
      <alignment horizontal="left"/>
    </xf>
    <xf numFmtId="0" fontId="19" fillId="0" borderId="31" xfId="0" applyFont="1" applyBorder="1" applyAlignment="1">
      <alignment horizontal="left"/>
    </xf>
    <xf numFmtId="0" fontId="19" fillId="0" borderId="20" xfId="0" applyFont="1" applyBorder="1" applyAlignment="1">
      <alignment horizontal="left"/>
    </xf>
    <xf numFmtId="0" fontId="33" fillId="12" borderId="24" xfId="0" applyFont="1" applyFill="1" applyBorder="1" applyAlignment="1"/>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34" fillId="13" borderId="4" xfId="0" applyFont="1" applyFill="1" applyBorder="1" applyAlignment="1">
      <alignment horizontal="center" vertical="center"/>
    </xf>
    <xf numFmtId="0" fontId="26" fillId="0" borderId="68" xfId="0" applyFont="1" applyBorder="1" applyAlignment="1" applyProtection="1">
      <alignment horizontal="left" vertical="center" wrapText="1"/>
      <protection locked="0"/>
    </xf>
    <xf numFmtId="0" fontId="26" fillId="0" borderId="96" xfId="0" applyFont="1" applyBorder="1" applyAlignment="1" applyProtection="1">
      <alignment horizontal="left" vertical="center" wrapText="1"/>
      <protection locked="0"/>
    </xf>
    <xf numFmtId="0" fontId="26" fillId="0" borderId="116" xfId="0" applyFont="1" applyBorder="1" applyAlignment="1" applyProtection="1">
      <alignment horizontal="left" vertical="center" wrapText="1"/>
      <protection locked="0"/>
    </xf>
    <xf numFmtId="0" fontId="26" fillId="0" borderId="117"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 fillId="0" borderId="101" xfId="0" applyFont="1" applyBorder="1" applyAlignment="1">
      <alignment horizontal="left" vertical="top"/>
    </xf>
    <xf numFmtId="0" fontId="2" fillId="0" borderId="93" xfId="0" applyFont="1" applyBorder="1" applyAlignment="1">
      <alignment horizontal="left" vertical="top"/>
    </xf>
    <xf numFmtId="0" fontId="2" fillId="0" borderId="118" xfId="0" applyFont="1" applyBorder="1" applyAlignment="1">
      <alignment horizontal="left" vertical="top"/>
    </xf>
    <xf numFmtId="0" fontId="9" fillId="0" borderId="103" xfId="0" applyFont="1" applyBorder="1" applyAlignment="1" applyProtection="1">
      <alignment horizontal="left" vertical="top" wrapText="1"/>
      <protection locked="0"/>
    </xf>
    <xf numFmtId="0" fontId="9" fillId="0" borderId="105" xfId="0" applyFont="1" applyBorder="1" applyAlignment="1" applyProtection="1">
      <alignment horizontal="left" vertical="top" wrapText="1"/>
      <protection locked="0"/>
    </xf>
    <xf numFmtId="0" fontId="9" fillId="0" borderId="106" xfId="0" applyFont="1" applyBorder="1" applyAlignment="1" applyProtection="1">
      <alignment horizontal="left" vertical="top" wrapText="1"/>
      <protection locked="0"/>
    </xf>
    <xf numFmtId="0" fontId="9" fillId="0" borderId="112" xfId="0" applyFont="1" applyBorder="1" applyAlignment="1" applyProtection="1">
      <alignment horizontal="left" vertical="top" wrapText="1"/>
      <protection locked="0"/>
    </xf>
    <xf numFmtId="0" fontId="9" fillId="0" borderId="93" xfId="0" applyFont="1" applyBorder="1" applyAlignment="1" applyProtection="1">
      <alignment horizontal="left" vertical="top" wrapText="1"/>
      <protection locked="0"/>
    </xf>
    <xf numFmtId="0" fontId="9" fillId="0" borderId="97" xfId="0" applyFont="1" applyBorder="1" applyAlignment="1" applyProtection="1">
      <alignment horizontal="left" vertical="top" wrapText="1"/>
      <protection locked="0"/>
    </xf>
    <xf numFmtId="0" fontId="9" fillId="0" borderId="119" xfId="0" applyFont="1" applyBorder="1" applyAlignment="1" applyProtection="1">
      <alignment horizontal="left" vertical="top" wrapText="1"/>
      <protection locked="0"/>
    </xf>
    <xf numFmtId="0" fontId="9" fillId="0" borderId="99" xfId="0" applyFont="1" applyBorder="1" applyAlignment="1" applyProtection="1">
      <alignment horizontal="left" vertical="top" wrapText="1"/>
      <protection locked="0"/>
    </xf>
    <xf numFmtId="0" fontId="9" fillId="0" borderId="120" xfId="0" applyFont="1" applyBorder="1" applyAlignment="1" applyProtection="1">
      <alignment horizontal="left" vertical="top" wrapText="1"/>
      <protection locked="0"/>
    </xf>
    <xf numFmtId="0" fontId="22" fillId="0" borderId="68" xfId="0" applyFont="1" applyBorder="1" applyAlignment="1" applyProtection="1">
      <alignment horizontal="left" vertical="center" wrapText="1"/>
      <protection locked="0"/>
    </xf>
    <xf numFmtId="0" fontId="22" fillId="0" borderId="96" xfId="0" applyFont="1" applyBorder="1" applyAlignment="1" applyProtection="1">
      <alignment horizontal="left" vertical="center" wrapText="1"/>
      <protection locked="0"/>
    </xf>
    <xf numFmtId="0" fontId="28" fillId="9" borderId="94" xfId="0" applyFont="1" applyFill="1" applyBorder="1" applyAlignment="1">
      <alignment horizontal="left" vertical="center" wrapText="1"/>
    </xf>
    <xf numFmtId="0" fontId="7" fillId="4" borderId="95" xfId="0" applyFont="1" applyFill="1" applyBorder="1" applyAlignment="1">
      <alignment horizontal="left" vertical="center"/>
    </xf>
    <xf numFmtId="0" fontId="7" fillId="4" borderId="68" xfId="0" applyFont="1" applyFill="1" applyBorder="1" applyAlignment="1">
      <alignment horizontal="left" vertical="center"/>
    </xf>
    <xf numFmtId="0" fontId="7" fillId="4" borderId="96" xfId="0" applyFont="1" applyFill="1" applyBorder="1" applyAlignment="1">
      <alignment horizontal="left" vertical="center"/>
    </xf>
    <xf numFmtId="0" fontId="8" fillId="5" borderId="95"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96" xfId="0" applyFont="1" applyFill="1" applyBorder="1" applyAlignment="1">
      <alignment horizontal="left" vertical="center" wrapText="1"/>
    </xf>
    <xf numFmtId="0" fontId="22" fillId="0" borderId="75" xfId="0" applyFont="1" applyBorder="1" applyAlignment="1" applyProtection="1">
      <alignment horizontal="left" vertical="center" wrapText="1"/>
      <protection locked="0"/>
    </xf>
    <xf numFmtId="0" fontId="22" fillId="0" borderId="76" xfId="0" applyFont="1" applyBorder="1" applyAlignment="1" applyProtection="1">
      <alignment horizontal="left" vertical="center" wrapText="1"/>
      <protection locked="0"/>
    </xf>
    <xf numFmtId="0" fontId="22" fillId="0" borderId="113" xfId="0" applyFont="1" applyBorder="1" applyAlignment="1" applyProtection="1">
      <alignment horizontal="left" vertical="center" wrapText="1"/>
      <protection locked="0"/>
    </xf>
    <xf numFmtId="0" fontId="24" fillId="9" borderId="80" xfId="0" applyFont="1" applyFill="1" applyBorder="1" applyAlignment="1">
      <alignment horizontal="left" vertical="center" wrapText="1"/>
    </xf>
    <xf numFmtId="0" fontId="24" fillId="9" borderId="81" xfId="0" applyFont="1" applyFill="1" applyBorder="1" applyAlignment="1">
      <alignment horizontal="left" vertical="center" wrapText="1"/>
    </xf>
    <xf numFmtId="0" fontId="24" fillId="0" borderId="68" xfId="0" applyFont="1" applyBorder="1" applyAlignment="1">
      <alignment horizontal="left" vertical="center" wrapText="1"/>
    </xf>
    <xf numFmtId="0" fontId="24" fillId="0" borderId="96" xfId="0" applyFont="1" applyBorder="1" applyAlignment="1">
      <alignment horizontal="left" vertical="center" wrapText="1"/>
    </xf>
    <xf numFmtId="0" fontId="24" fillId="0" borderId="69" xfId="0" applyFont="1" applyBorder="1" applyAlignment="1">
      <alignment horizontal="left" vertical="center" wrapText="1"/>
    </xf>
    <xf numFmtId="0" fontId="24" fillId="0" borderId="98" xfId="0" applyFont="1" applyBorder="1" applyAlignment="1">
      <alignment horizontal="left" vertical="center" wrapText="1"/>
    </xf>
    <xf numFmtId="0" fontId="22" fillId="0" borderId="77" xfId="0" applyFont="1" applyBorder="1" applyAlignment="1" applyProtection="1">
      <alignment horizontal="left" vertical="center" wrapText="1"/>
      <protection locked="0"/>
    </xf>
    <xf numFmtId="0" fontId="24" fillId="0" borderId="78" xfId="0" applyFont="1" applyBorder="1" applyAlignment="1">
      <alignment horizontal="left" vertical="center" wrapText="1"/>
    </xf>
    <xf numFmtId="0" fontId="24" fillId="0" borderId="79" xfId="0" applyFont="1" applyBorder="1" applyAlignment="1">
      <alignment horizontal="left" vertical="center" wrapText="1"/>
    </xf>
    <xf numFmtId="0" fontId="24" fillId="0" borderId="114" xfId="0" applyFont="1" applyBorder="1" applyAlignment="1">
      <alignment horizontal="left" vertical="center" wrapText="1"/>
    </xf>
    <xf numFmtId="0" fontId="18" fillId="0" borderId="68" xfId="0" applyFont="1" applyBorder="1" applyAlignment="1" applyProtection="1">
      <alignment horizontal="left" vertical="center" wrapText="1"/>
      <protection locked="0"/>
    </xf>
    <xf numFmtId="0" fontId="18" fillId="0" borderId="96" xfId="0" applyFont="1" applyBorder="1" applyAlignment="1" applyProtection="1">
      <alignment horizontal="left" vertical="center" wrapText="1"/>
      <protection locked="0"/>
    </xf>
    <xf numFmtId="0" fontId="8" fillId="5" borderId="95" xfId="0" applyFont="1" applyFill="1" applyBorder="1" applyAlignment="1">
      <alignment horizontal="left" vertical="center"/>
    </xf>
    <xf numFmtId="0" fontId="8" fillId="5" borderId="68" xfId="0" applyFont="1" applyFill="1" applyBorder="1" applyAlignment="1">
      <alignment horizontal="left" vertical="center"/>
    </xf>
    <xf numFmtId="0" fontId="8" fillId="5" borderId="96" xfId="0" applyFont="1" applyFill="1" applyBorder="1" applyAlignment="1">
      <alignment horizontal="left" vertical="center"/>
    </xf>
    <xf numFmtId="0" fontId="24" fillId="0" borderId="77" xfId="0" applyFont="1" applyBorder="1" applyAlignment="1">
      <alignment horizontal="left" vertical="center" wrapText="1"/>
    </xf>
    <xf numFmtId="0" fontId="28" fillId="9" borderId="80" xfId="0" applyFont="1" applyFill="1" applyBorder="1" applyAlignment="1">
      <alignment horizontal="left" vertical="center" wrapText="1"/>
    </xf>
    <xf numFmtId="0" fontId="28" fillId="9" borderId="81" xfId="0" applyFont="1" applyFill="1" applyBorder="1" applyAlignment="1">
      <alignment horizontal="left" vertical="center" wrapText="1"/>
    </xf>
    <xf numFmtId="0" fontId="7" fillId="4" borderId="93" xfId="0" applyFont="1" applyFill="1" applyBorder="1" applyAlignment="1">
      <alignment horizontal="left" vertical="center"/>
    </xf>
    <xf numFmtId="0" fontId="7" fillId="4" borderId="94" xfId="0" applyFont="1" applyFill="1" applyBorder="1" applyAlignment="1">
      <alignment horizontal="left" vertical="center"/>
    </xf>
    <xf numFmtId="0" fontId="8" fillId="5" borderId="93"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94" xfId="0" applyFont="1" applyFill="1" applyBorder="1" applyAlignment="1">
      <alignment horizontal="left" vertical="center" wrapText="1"/>
    </xf>
    <xf numFmtId="0" fontId="8" fillId="5" borderId="93" xfId="0" applyFont="1" applyFill="1" applyBorder="1" applyAlignment="1">
      <alignment horizontal="left" vertical="center"/>
    </xf>
    <xf numFmtId="0" fontId="8" fillId="5" borderId="94" xfId="0" applyFont="1" applyFill="1" applyBorder="1" applyAlignment="1">
      <alignment horizontal="left" vertical="center"/>
    </xf>
    <xf numFmtId="0" fontId="27" fillId="0" borderId="68" xfId="0" applyFont="1" applyBorder="1" applyAlignment="1">
      <alignment horizontal="left" vertical="center" wrapText="1"/>
    </xf>
    <xf numFmtId="0" fontId="27" fillId="0" borderId="96" xfId="0" applyFont="1" applyBorder="1" applyAlignment="1">
      <alignment horizontal="left" vertical="center" wrapText="1"/>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110" xfId="0" applyFont="1" applyBorder="1" applyAlignment="1" applyProtection="1">
      <alignment horizontal="left" vertical="center" wrapText="1"/>
      <protection locked="0"/>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111" xfId="0" applyFont="1" applyBorder="1" applyAlignment="1">
      <alignment horizontal="left" vertical="center" wrapText="1"/>
    </xf>
    <xf numFmtId="0" fontId="22" fillId="0" borderId="18" xfId="0" applyFont="1" applyBorder="1" applyAlignment="1" applyProtection="1">
      <alignment horizontal="left" vertical="center" wrapText="1"/>
      <protection locked="0"/>
    </xf>
    <xf numFmtId="0" fontId="22" fillId="0" borderId="109" xfId="0" applyFont="1" applyBorder="1" applyAlignment="1" applyProtection="1">
      <alignment horizontal="left" vertical="center" wrapText="1"/>
      <protection locked="0"/>
    </xf>
    <xf numFmtId="0" fontId="24" fillId="0" borderId="18" xfId="0" applyFont="1" applyBorder="1" applyAlignment="1">
      <alignment horizontal="left" vertical="center" wrapText="1"/>
    </xf>
    <xf numFmtId="0" fontId="24" fillId="0" borderId="109" xfId="0" applyFont="1" applyBorder="1" applyAlignment="1">
      <alignment horizontal="left" vertical="center" wrapText="1"/>
    </xf>
    <xf numFmtId="0" fontId="22" fillId="0" borderId="83" xfId="0" applyFont="1" applyBorder="1" applyAlignment="1" applyProtection="1">
      <alignment horizontal="left" vertical="center" wrapText="1"/>
      <protection locked="0"/>
    </xf>
    <xf numFmtId="0" fontId="22" fillId="0" borderId="84" xfId="0" applyFont="1" applyBorder="1" applyAlignment="1" applyProtection="1">
      <alignment horizontal="left" vertical="center" wrapText="1"/>
      <protection locked="0"/>
    </xf>
    <xf numFmtId="0" fontId="22" fillId="0" borderId="104" xfId="0" applyFont="1" applyBorder="1" applyAlignment="1" applyProtection="1">
      <alignment horizontal="left" vertical="center" wrapText="1"/>
      <protection locked="0"/>
    </xf>
    <xf numFmtId="0" fontId="22" fillId="0" borderId="71" xfId="0" applyFont="1" applyBorder="1" applyAlignment="1" applyProtection="1">
      <alignment horizontal="left" vertical="center" wrapText="1"/>
      <protection locked="0"/>
    </xf>
    <xf numFmtId="0" fontId="22" fillId="0" borderId="72" xfId="0" applyFont="1" applyBorder="1" applyAlignment="1" applyProtection="1">
      <alignment horizontal="left" vertical="center" wrapText="1"/>
      <protection locked="0"/>
    </xf>
    <xf numFmtId="0" fontId="22" fillId="0" borderId="102" xfId="0" applyFont="1" applyBorder="1" applyAlignment="1" applyProtection="1">
      <alignment horizontal="left" vertical="center" wrapText="1"/>
      <protection locked="0"/>
    </xf>
    <xf numFmtId="0" fontId="28" fillId="9" borderId="66" xfId="0" applyFont="1" applyFill="1" applyBorder="1" applyAlignment="1">
      <alignment horizontal="left" vertical="center" wrapText="1"/>
    </xf>
    <xf numFmtId="0" fontId="22" fillId="0" borderId="85" xfId="0" applyFont="1" applyBorder="1" applyAlignment="1" applyProtection="1">
      <alignment horizontal="left" vertical="center" wrapText="1"/>
      <protection locked="0"/>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107" xfId="0" applyFont="1" applyBorder="1" applyAlignment="1">
      <alignment horizontal="left" vertical="center" wrapText="1"/>
    </xf>
    <xf numFmtId="0" fontId="22" fillId="0" borderId="69" xfId="0" applyFont="1" applyBorder="1" applyAlignment="1" applyProtection="1">
      <alignment horizontal="left" vertical="center" wrapText="1"/>
      <protection locked="0"/>
    </xf>
    <xf numFmtId="0" fontId="22" fillId="0" borderId="98" xfId="0" applyFont="1" applyBorder="1" applyAlignment="1" applyProtection="1">
      <alignment horizontal="left" vertical="center" wrapText="1"/>
      <protection locked="0"/>
    </xf>
    <xf numFmtId="0" fontId="27" fillId="0" borderId="70" xfId="0" applyFont="1" applyBorder="1" applyAlignment="1">
      <alignment horizontal="left" vertical="center" wrapText="1"/>
    </xf>
    <xf numFmtId="0" fontId="27" fillId="0" borderId="100" xfId="0" applyFont="1" applyBorder="1" applyAlignment="1">
      <alignment horizontal="left" vertical="center" wrapText="1"/>
    </xf>
    <xf numFmtId="0" fontId="24" fillId="0" borderId="71" xfId="0" applyFont="1" applyBorder="1" applyAlignment="1">
      <alignment horizontal="left" vertical="center" wrapText="1"/>
    </xf>
    <xf numFmtId="0" fontId="24" fillId="0" borderId="72" xfId="0" applyFont="1" applyBorder="1" applyAlignment="1">
      <alignment horizontal="left" vertical="center" wrapText="1"/>
    </xf>
    <xf numFmtId="0" fontId="24" fillId="0" borderId="102" xfId="0" applyFont="1" applyBorder="1" applyAlignment="1">
      <alignment horizontal="left" vertical="center" wrapText="1"/>
    </xf>
    <xf numFmtId="0" fontId="9" fillId="0" borderId="90"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22" fillId="0" borderId="88" xfId="0" applyFont="1" applyBorder="1" applyAlignment="1" applyProtection="1">
      <alignment horizontal="left" vertical="center" wrapText="1"/>
      <protection locked="0"/>
    </xf>
    <xf numFmtId="0" fontId="22" fillId="0" borderId="89" xfId="0" applyFont="1" applyBorder="1" applyAlignment="1" applyProtection="1">
      <alignment horizontal="left" vertical="center" wrapText="1"/>
      <protection locked="0"/>
    </xf>
    <xf numFmtId="0" fontId="24" fillId="0" borderId="23" xfId="0" applyFont="1" applyBorder="1" applyAlignment="1">
      <alignment horizontal="justify" vertical="center" wrapText="1"/>
    </xf>
    <xf numFmtId="0" fontId="24" fillId="0" borderId="24" xfId="0" applyFont="1" applyBorder="1" applyAlignment="1">
      <alignment horizontal="justify" vertical="center" wrapText="1"/>
    </xf>
    <xf numFmtId="0" fontId="22" fillId="0" borderId="23" xfId="0" applyFont="1" applyBorder="1" applyAlignment="1" applyProtection="1">
      <alignment horizontal="left" vertical="center" wrapText="1"/>
      <protection locked="0"/>
    </xf>
    <xf numFmtId="0" fontId="22" fillId="0" borderId="24" xfId="0" applyFont="1" applyBorder="1" applyAlignment="1" applyProtection="1">
      <alignment horizontal="left" vertical="center" wrapText="1"/>
      <protection locked="0"/>
    </xf>
    <xf numFmtId="0" fontId="9" fillId="0" borderId="24"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24" fillId="9" borderId="66" xfId="0" applyFont="1" applyFill="1" applyBorder="1" applyAlignment="1">
      <alignment horizontal="left" vertical="center" wrapText="1"/>
    </xf>
    <xf numFmtId="0" fontId="25" fillId="0" borderId="24" xfId="0" applyFont="1" applyBorder="1" applyAlignment="1">
      <alignment horizontal="left" vertical="center"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14" fillId="8" borderId="21" xfId="0" applyFont="1" applyFill="1" applyBorder="1" applyAlignment="1">
      <alignment horizontal="center" vertical="center" wrapText="1" readingOrder="1"/>
    </xf>
    <xf numFmtId="0" fontId="14" fillId="8" borderId="20" xfId="0" applyFont="1" applyFill="1" applyBorder="1" applyAlignment="1">
      <alignment horizontal="center" vertical="center" wrapText="1" readingOrder="1"/>
    </xf>
    <xf numFmtId="0" fontId="11" fillId="6" borderId="25" xfId="0" applyFont="1" applyFill="1" applyBorder="1" applyAlignment="1">
      <alignment vertical="top" wrapText="1"/>
    </xf>
    <xf numFmtId="0" fontId="7" fillId="4" borderId="67" xfId="0" applyFont="1" applyFill="1" applyBorder="1" applyAlignment="1">
      <alignment horizontal="left" vertical="center"/>
    </xf>
    <xf numFmtId="0" fontId="7" fillId="4" borderId="73" xfId="0" applyFont="1" applyFill="1" applyBorder="1" applyAlignment="1">
      <alignment horizontal="left" vertical="center"/>
    </xf>
    <xf numFmtId="0" fontId="7" fillId="4" borderId="74" xfId="0" applyFont="1" applyFill="1" applyBorder="1" applyAlignment="1">
      <alignment horizontal="left" vertical="center"/>
    </xf>
    <xf numFmtId="0" fontId="13" fillId="6" borderId="19"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39" fontId="11" fillId="0" borderId="42" xfId="1" applyNumberFormat="1" applyFont="1" applyFill="1" applyBorder="1" applyAlignment="1" applyProtection="1">
      <alignment horizontal="center" vertical="center" wrapText="1" readingOrder="1"/>
      <protection locked="0"/>
    </xf>
    <xf numFmtId="10" fontId="11" fillId="7" borderId="42" xfId="2" applyNumberFormat="1" applyFont="1" applyFill="1" applyBorder="1" applyAlignment="1" applyProtection="1">
      <alignment horizontal="center" vertical="center" wrapText="1" readingOrder="1"/>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18" fillId="0" borderId="0" xfId="0" applyFont="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0" fontId="10" fillId="9" borderId="18" xfId="0" applyFont="1" applyFill="1" applyBorder="1" applyAlignment="1">
      <alignment horizontal="left" vertical="center" wrapText="1"/>
    </xf>
    <xf numFmtId="0" fontId="0" fillId="3" borderId="15" xfId="0" applyFill="1" applyBorder="1" applyAlignment="1">
      <alignment horizontal="center"/>
    </xf>
    <xf numFmtId="0" fontId="0" fillId="3" borderId="0" xfId="0" applyFill="1" applyAlignment="1">
      <alignment horizontal="center"/>
    </xf>
    <xf numFmtId="0" fontId="0" fillId="3" borderId="16" xfId="0" applyFill="1" applyBorder="1" applyAlignment="1">
      <alignment horizontal="center"/>
    </xf>
    <xf numFmtId="0" fontId="26" fillId="0" borderId="77" xfId="0" applyFont="1" applyBorder="1" applyAlignment="1" applyProtection="1">
      <alignment horizontal="left" vertical="center" wrapText="1"/>
      <protection locked="0"/>
    </xf>
    <xf numFmtId="0" fontId="9" fillId="0" borderId="95" xfId="0" applyFont="1" applyBorder="1" applyAlignment="1" applyProtection="1">
      <alignment horizontal="left" vertical="top" wrapText="1"/>
      <protection locked="0"/>
    </xf>
    <xf numFmtId="0" fontId="22" fillId="0" borderId="70" xfId="0" applyFont="1" applyBorder="1" applyAlignment="1" applyProtection="1">
      <alignment horizontal="left" vertical="center" wrapText="1"/>
      <protection locked="0"/>
    </xf>
    <xf numFmtId="0" fontId="22" fillId="0" borderId="100" xfId="0" applyFont="1" applyBorder="1" applyAlignment="1" applyProtection="1">
      <alignment horizontal="left" vertical="center" wrapText="1"/>
      <protection locked="0"/>
    </xf>
    <xf numFmtId="0" fontId="24" fillId="10" borderId="68" xfId="0" applyFont="1" applyFill="1" applyBorder="1" applyAlignment="1">
      <alignment horizontal="left" vertical="center" wrapText="1"/>
    </xf>
    <xf numFmtId="0" fontId="24" fillId="10" borderId="96" xfId="0" applyFont="1" applyFill="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111" xfId="0" applyFont="1" applyBorder="1" applyAlignment="1">
      <alignment horizontal="left" vertical="center" wrapText="1"/>
    </xf>
    <xf numFmtId="0" fontId="24" fillId="0" borderId="85" xfId="0" applyFont="1" applyBorder="1" applyAlignment="1">
      <alignment horizontal="left" vertical="center" wrapText="1"/>
    </xf>
    <xf numFmtId="0" fontId="25" fillId="0" borderId="85" xfId="0" applyFont="1" applyBorder="1" applyAlignment="1">
      <alignment horizontal="left" vertical="center" wrapText="1"/>
    </xf>
    <xf numFmtId="0" fontId="25" fillId="0" borderId="72" xfId="0" applyFont="1" applyBorder="1" applyAlignment="1">
      <alignment horizontal="left" vertical="center" wrapText="1"/>
    </xf>
    <xf numFmtId="0" fontId="25" fillId="0" borderId="102" xfId="0" applyFont="1" applyBorder="1" applyAlignment="1">
      <alignment horizontal="left" vertical="center" wrapText="1"/>
    </xf>
    <xf numFmtId="0" fontId="25" fillId="0" borderId="71" xfId="0" applyFont="1" applyBorder="1" applyAlignment="1">
      <alignment horizontal="left" vertical="center" wrapText="1"/>
    </xf>
    <xf numFmtId="0" fontId="22" fillId="0" borderId="91" xfId="0" applyFont="1" applyBorder="1" applyAlignment="1" applyProtection="1">
      <alignment horizontal="left" vertical="center" wrapText="1"/>
      <protection locked="0"/>
    </xf>
    <xf numFmtId="0" fontId="24" fillId="0" borderId="20" xfId="0" applyFont="1" applyBorder="1" applyAlignment="1">
      <alignment horizontal="left" vertical="center" wrapText="1"/>
    </xf>
    <xf numFmtId="0" fontId="22" fillId="0" borderId="20" xfId="0" applyFont="1" applyBorder="1" applyAlignment="1" applyProtection="1">
      <alignment horizontal="left" vertical="center" wrapText="1"/>
      <protection locked="0"/>
    </xf>
    <xf numFmtId="0" fontId="24" fillId="0" borderId="92" xfId="0" applyFont="1" applyBorder="1" applyAlignment="1">
      <alignment horizontal="justify" vertical="center" wrapText="1"/>
    </xf>
    <xf numFmtId="0" fontId="24" fillId="0" borderId="81" xfId="0" applyFont="1" applyBorder="1" applyAlignment="1">
      <alignment horizontal="justify" vertical="center" wrapText="1"/>
    </xf>
  </cellXfs>
  <cellStyles count="4">
    <cellStyle name="Hipervínculo" xfId="3" builtinId="8"/>
    <cellStyle name="Millares" xfId="1" builtinId="3"/>
    <cellStyle name="Normal" xfId="0" builtinId="0"/>
    <cellStyle name="Porcentaje" xfId="2" builtinId="5"/>
  </cellStyles>
  <dxfs count="308">
    <dxf>
      <font>
        <b val="0"/>
        <i val="0"/>
        <strike val="0"/>
        <condense val="0"/>
        <extend val="0"/>
        <outline val="0"/>
        <shadow val="0"/>
        <u val="none"/>
        <vertAlign val="baseline"/>
        <sz val="10"/>
        <color rgb="FF000000"/>
        <name val="Calibri"/>
        <scheme val="none"/>
      </font>
      <numFmt numFmtId="13" formatCode="0%"/>
      <fill>
        <patternFill patternType="solid">
          <fgColor rgb="FFF5F5F5"/>
          <bgColor theme="0" tint="-0.14999847407452621"/>
        </patternFill>
      </fill>
      <alignment horizontal="center" vertical="center" textRotation="0" wrapText="1" indent="0" justifyLastLine="0" shrinkToFit="0" readingOrder="1"/>
      <border diagonalUp="0" diagonalDown="0">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theme="0" tint="-0.34998626667073579"/>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9"/>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sz val="9"/>
        <color rgb="FF000000"/>
      </font>
      <alignment horizontal="center" vertical="center" wrapText="1"/>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auto="1"/>
        <name val="Calibri"/>
        <scheme val="none"/>
      </font>
      <alignment horizontal="center"/>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outline="0">
        <left style="thin">
          <color rgb="FFA6A6A6"/>
        </left>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border diagonalUp="0" diagonalDown="0" outline="0">
        <left/>
        <right style="thin">
          <color rgb="FFA6A6A6"/>
        </right>
        <top/>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outline="0">
        <right style="thin">
          <color rgb="FFBFBFBF"/>
        </right>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ocumenttasks/documenttask1.xml><?xml version="1.0" encoding="utf-8"?>
<Tasks xmlns="http://schemas.microsoft.com/office/tasks/2019/documenttasks">
  <Task id="{807AE440-65FC-4BBD-B40B-981BBC27D416}">
    <Anchor>
      <Comment id="{6C718895-6329-4989-AF21-A56CEB7065A4}"/>
    </Anchor>
    <History>
      <Event time="2023-04-10T20:07:24.22" id="{9F5BFB56-A509-4A78-A771-ECD4964170E5}">
        <Attribution userId="S::smoreta@indotel.gob.do::7b7db847-40ba-4fae-9f4c-1733ec4ff2d9" userName="Sara Moreta" userProvider="AD"/>
        <Anchor>
          <Comment id="{6C718895-6329-4989-AF21-A56CEB7065A4}"/>
        </Anchor>
        <Create/>
      </Event>
      <Event time="2023-04-10T20:07:24.22" id="{CA1864C4-C493-4DB9-947E-2DE6A22B1856}">
        <Attribution userId="S::smoreta@indotel.gob.do::7b7db847-40ba-4fae-9f4c-1733ec4ff2d9" userName="Sara Moreta" userProvider="AD"/>
        <Anchor>
          <Comment id="{6C718895-6329-4989-AF21-A56CEB7065A4}"/>
        </Anchor>
        <Assign userId="S::lscheker@indotel.gob.do::45587566-c967-4e8b-8ecd-faa76cbdb1e8" userName="Luis R. Scheker Mendoza" userProvider="AD"/>
      </Event>
      <Event time="2023-04-10T20:07:24.22" id="{BFFD108C-6382-41D9-B559-2AD28963A41B}">
        <Attribution userId="S::smoreta@indotel.gob.do::7b7db847-40ba-4fae-9f4c-1733ec4ff2d9" userName="Sara Moreta" userProvider="AD"/>
        <Anchor>
          <Comment id="{6C718895-6329-4989-AF21-A56CEB7065A4}"/>
        </Anchor>
        <SetTitle title="@Luis R. Scheker Mendoza cuales son las oportunidades de mejora"/>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142876</xdr:rowOff>
    </xdr:from>
    <xdr:to>
      <xdr:col>1</xdr:col>
      <xdr:colOff>9525</xdr:colOff>
      <xdr:row>4</xdr:row>
      <xdr:rowOff>0</xdr:rowOff>
    </xdr:to>
    <xdr:pic>
      <xdr:nvPicPr>
        <xdr:cNvPr id="2" name="Imagen 2" descr="LOGO INDOTEL">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295401"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xdr:row>
      <xdr:rowOff>76199</xdr:rowOff>
    </xdr:from>
    <xdr:to>
      <xdr:col>0</xdr:col>
      <xdr:colOff>1352550</xdr:colOff>
      <xdr:row>3</xdr:row>
      <xdr:rowOff>171450</xdr:rowOff>
    </xdr:to>
    <xdr:pic>
      <xdr:nvPicPr>
        <xdr:cNvPr id="2" name="image1.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twoCellAnchor editAs="oneCell">
    <xdr:from>
      <xdr:col>0</xdr:col>
      <xdr:colOff>133350</xdr:colOff>
      <xdr:row>1</xdr:row>
      <xdr:rowOff>76199</xdr:rowOff>
    </xdr:from>
    <xdr:to>
      <xdr:col>0</xdr:col>
      <xdr:colOff>1352550</xdr:colOff>
      <xdr:row>3</xdr:row>
      <xdr:rowOff>171450</xdr:rowOff>
    </xdr:to>
    <xdr:pic>
      <xdr:nvPicPr>
        <xdr:cNvPr id="3" name="image1.png">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uis R. Scheker Mendoza" id="{B7844CED-5530-4A01-9822-6EAC9C97D379}" userId="lscheker@indotel.gob.do" providerId="PeoplePicker"/>
  <person displayName="Sara Moreta" id="{BA8959D3-B771-438A-8CD0-B11C56E25D9C}" userId="S::smoreta@indotel.gob.do::7b7db847-40ba-4fae-9f4c-1733ec4ff2d9" providerId="AD"/>
</personList>
</file>

<file path=xl/tables/table1.xml><?xml version="1.0" encoding="utf-8"?>
<table xmlns="http://schemas.openxmlformats.org/spreadsheetml/2006/main" id="3" name="Tabla134" displayName="Tabla134" ref="A28:J29" totalsRowShown="0" headerRowDxfId="307" dataDxfId="305" headerRowBorderDxfId="306" tableBorderDxfId="304" totalsRowBorderDxfId="303">
  <tableColumns count="10">
    <tableColumn id="1" name="Producto" dataDxfId="302"/>
    <tableColumn id="2" name="Indicador" dataDxfId="301"/>
    <tableColumn id="3" name="Física_x000a_(A)" dataDxfId="300"/>
    <tableColumn id="4" name="Financiera_x000a_(B)" dataDxfId="299"/>
    <tableColumn id="9" name="Física_x000a_(C)" dataDxfId="298"/>
    <tableColumn id="10" name="Financiera_x000a_(D)" dataDxfId="297"/>
    <tableColumn id="5" name="Física _x000a_(E)" dataDxfId="296"/>
    <tableColumn id="6" name="Financiera _x000a_ (F)" dataDxfId="295"/>
    <tableColumn id="7" name="Física _x000a_(%)_x000a_ G=E/C" dataDxfId="294">
      <calculatedColumnFormula>IF(G29&gt;0,G29/E29,0)</calculatedColumnFormula>
    </tableColumn>
    <tableColumn id="8" name="Financiero _x000a_(%) _x000a_H=F/D" dataDxfId="293">
      <calculatedColumnFormula>IF(H29&gt;0,H29/F29,0)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17" name="Tabla134518" displayName="Tabla134518" ref="A54:J55" totalsRowShown="0" headerRowDxfId="177" headerRowBorderDxfId="176" tableBorderDxfId="175" totalsRowBorderDxfId="174">
  <tableColumns count="10">
    <tableColumn id="1" name="Producto" dataDxfId="173"/>
    <tableColumn id="2" name="Indicador" dataDxfId="172"/>
    <tableColumn id="3" name="Física_x000a_(A)" dataDxfId="171"/>
    <tableColumn id="4" name="Financiera_x000a_(B)" dataDxfId="170"/>
    <tableColumn id="9" name="Física_x000a_(C)" dataDxfId="169"/>
    <tableColumn id="10" name="Financiera_x000a_(D)" dataDxfId="168"/>
    <tableColumn id="5" name="Física _x000a_(E)" dataDxfId="167"/>
    <tableColumn id="6" name="Financiera _x000a_ (F)" dataDxfId="166"/>
    <tableColumn id="7" name="Física _x000a_(%)_x000a_ G=E/C" dataDxfId="165">
      <calculatedColumnFormula>IF(G55&gt;0,G55/C55,0)</calculatedColumnFormula>
    </tableColumn>
    <tableColumn id="8" name="Financiero _x000a_(%) _x000a_H=F/D" dataDxfId="164">
      <calculatedColumnFormula>IF(H55&gt;0,H55/D55,0)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18" name="Tabla1345619" displayName="Tabla1345619" ref="A67:J68" totalsRowShown="0" headerRowDxfId="163" headerRowBorderDxfId="162" tableBorderDxfId="161" totalsRowBorderDxfId="160">
  <tableColumns count="10">
    <tableColumn id="1" name="Producto" dataDxfId="159"/>
    <tableColumn id="2" name="Indicador" dataDxfId="158"/>
    <tableColumn id="3" name="Física_x000a_(A)" dataDxfId="157"/>
    <tableColumn id="4" name="Financiera_x000a_(B)" dataDxfId="156"/>
    <tableColumn id="9" name="Física_x000a_(C)" dataDxfId="155"/>
    <tableColumn id="10" name="Financiera_x000a_(D)" dataDxfId="154"/>
    <tableColumn id="5" name="Física _x000a_(E)" dataDxfId="153"/>
    <tableColumn id="6" name="Financiera _x000a_ (F)" dataDxfId="152"/>
    <tableColumn id="7" name="Física _x000a_(%)_x000a_ G=E/C" dataDxfId="151">
      <calculatedColumnFormula>IF(G68&gt;0,G68/C68,0)</calculatedColumnFormula>
    </tableColumn>
    <tableColumn id="8" name="Financiero _x000a_(%) _x000a_H=F/D" dataDxfId="150">
      <calculatedColumnFormula>IF(H68&gt;0,H68/D68,0)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19" name="Tabla13456720" displayName="Tabla13456720" ref="A82:J83" totalsRowShown="0" headerRowDxfId="149" headerRowBorderDxfId="148" tableBorderDxfId="147" totalsRowBorderDxfId="146">
  <tableColumns count="10">
    <tableColumn id="1" name="Producto" dataDxfId="145"/>
    <tableColumn id="2" name="Indicador" dataDxfId="144"/>
    <tableColumn id="3" name="Física_x000a_(A)" dataDxfId="143"/>
    <tableColumn id="4" name="Financiera_x000a_(B)" dataDxfId="142"/>
    <tableColumn id="9" name="Física_x000a_(C)" dataDxfId="141"/>
    <tableColumn id="10" name="Financiera_x000a_(D)" dataDxfId="140"/>
    <tableColumn id="5" name="Física _x000a_(E)" dataDxfId="139"/>
    <tableColumn id="6" name="Financiera _x000a_ (F)" dataDxfId="138"/>
    <tableColumn id="7" name="Física _x000a_(%)_x000a_ G=E/C" dataDxfId="137">
      <calculatedColumnFormula>IF(G83&gt;0,G83/C83,0)</calculatedColumnFormula>
    </tableColumn>
    <tableColumn id="8" name="Financiero _x000a_(%) _x000a_H=F/D" dataDxfId="136">
      <calculatedColumnFormula>IF(H83&gt;0,H83/D83,0)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20" name="Tabla134567821" displayName="Tabla134567821" ref="A95:J96" totalsRowShown="0" headerRowDxfId="135" headerRowBorderDxfId="134" tableBorderDxfId="133" totalsRowBorderDxfId="132">
  <tableColumns count="10">
    <tableColumn id="1" name="Producto" dataDxfId="131"/>
    <tableColumn id="2" name="Indicador" dataDxfId="130"/>
    <tableColumn id="3" name="Física_x000a_(A)" dataDxfId="129"/>
    <tableColumn id="4" name="Financiera_x000a_(B)" dataDxfId="128"/>
    <tableColumn id="9" name="Física_x000a_(C)" dataDxfId="127"/>
    <tableColumn id="10" name="Financiera_x000a_(D)" dataDxfId="126"/>
    <tableColumn id="5" name="Física _x000a_(E)" dataDxfId="125"/>
    <tableColumn id="6" name="Financiera _x000a_ (F)" dataDxfId="124"/>
    <tableColumn id="7" name="Física _x000a_(%)_x000a_ G=E/C" dataDxfId="123">
      <calculatedColumnFormula>IF(G96&gt;0,G96/C96,0)</calculatedColumnFormula>
    </tableColumn>
    <tableColumn id="8" name="Financiero _x000a_(%) _x000a_H=F/D" dataDxfId="122">
      <calculatedColumnFormula>IF(H96&gt;0,H96/D96,0)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27" name="Tabla1328" displayName="Tabla1328" ref="A29:K30" totalsRowShown="0" headerRowDxfId="121" dataDxfId="119" headerRowBorderDxfId="120" tableBorderDxfId="118" totalsRowBorderDxfId="117">
  <tableColumns count="11">
    <tableColumn id="1" name="Producto" dataDxfId="116"/>
    <tableColumn id="2" name="Indicador" dataDxfId="115"/>
    <tableColumn id="3" name="Física_x000a_(A)" dataDxfId="114"/>
    <tableColumn id="4" name="Financiera_x000a_(B)" dataDxfId="113"/>
    <tableColumn id="9" name="Física_x000a_(C)" dataDxfId="112"/>
    <tableColumn id="10" name="Financiera_x000a_(D)" dataDxfId="111"/>
    <tableColumn id="5" name="Física _x000a_(E)" dataDxfId="110"/>
    <tableColumn id="6" name="Financiera _x000a_ (F)" dataDxfId="109"/>
    <tableColumn id="7" name="Física _x000a_(%)_x000a_ G=E/C" dataDxfId="108">
      <calculatedColumnFormula>IF(G30&gt;0,G30/C30,0)</calculatedColumnFormula>
    </tableColumn>
    <tableColumn id="8" name="Financiero _x000a_(%) _x000a_H=F/D" dataDxfId="107">
      <calculatedColumnFormula>IF(H30&gt;0,H30/D30,0)</calculatedColumnFormula>
    </tableColumn>
    <tableColumn id="11" name="Columna1" dataDxfId="106"/>
  </tableColumns>
  <tableStyleInfo name="Estilo de tabla 1" showFirstColumn="0" showLastColumn="0" showRowStripes="1" showColumnStripes="0"/>
</table>
</file>

<file path=xl/tables/table15.xml><?xml version="1.0" encoding="utf-8"?>
<table xmlns="http://schemas.openxmlformats.org/spreadsheetml/2006/main" id="28" name="Tabla13429" displayName="Tabla13429" ref="A42:K43" totalsRowShown="0" headerRowDxfId="105" headerRowBorderDxfId="104" tableBorderDxfId="103" totalsRowBorderDxfId="102">
  <tableColumns count="11">
    <tableColumn id="1" name="Producto" dataDxfId="101"/>
    <tableColumn id="2" name="Indicador" dataDxfId="100"/>
    <tableColumn id="3" name="Física_x000a_(A)" dataDxfId="99"/>
    <tableColumn id="4" name="Financiera_x000a_(B)" dataDxfId="98"/>
    <tableColumn id="9" name="Física_x000a_(C)" dataDxfId="97"/>
    <tableColumn id="10" name="Financiera_x000a_(D)" dataDxfId="96"/>
    <tableColumn id="5" name="Física _x000a_(E)" dataDxfId="95"/>
    <tableColumn id="6" name="Financiera _x000a_ (F)" dataDxfId="94"/>
    <tableColumn id="7" name="Física _x000a_(%)_x000a_ G=E/C" dataDxfId="93">
      <calculatedColumnFormula>IF(G43&gt;0,G43/C43,0)</calculatedColumnFormula>
    </tableColumn>
    <tableColumn id="8" name="Financiero _x000a_(%) _x000a_H=F/D" dataDxfId="92">
      <calculatedColumnFormula>IF(H43&gt;0,H43/D43,0)</calculatedColumnFormula>
    </tableColumn>
    <tableColumn id="11" name="Columna1" dataDxfId="91"/>
  </tableColumns>
  <tableStyleInfo name="Estilo de tabla 1" showFirstColumn="0" showLastColumn="0" showRowStripes="1" showColumnStripes="0"/>
</table>
</file>

<file path=xl/tables/table16.xml><?xml version="1.0" encoding="utf-8"?>
<table xmlns="http://schemas.openxmlformats.org/spreadsheetml/2006/main" id="29" name="Tabla134530" displayName="Tabla134530" ref="A55:L56" totalsRowShown="0" headerRowDxfId="90" headerRowBorderDxfId="89" tableBorderDxfId="88" totalsRowBorderDxfId="87">
  <tableColumns count="12">
    <tableColumn id="1" name="Producto" dataDxfId="86"/>
    <tableColumn id="2" name="Indicador" dataDxfId="85"/>
    <tableColumn id="3" name="Física_x000a_(A)" dataDxfId="84"/>
    <tableColumn id="4" name="Financiera_x000a_(B)" dataDxfId="83"/>
    <tableColumn id="9" name="Física_x000a_(C)" dataDxfId="82"/>
    <tableColumn id="10" name="Financiera_x000a_(D)" dataDxfId="81"/>
    <tableColumn id="5" name="Física _x000a_(E)" dataDxfId="80">
      <calculatedColumnFormula>470+469</calculatedColumnFormula>
    </tableColumn>
    <tableColumn id="6" name="Financiera _x000a_ (F)" dataDxfId="79"/>
    <tableColumn id="7" name="Física _x000a_(%)_x000a_ G=E/C" dataDxfId="78">
      <calculatedColumnFormula>IF(G56&gt;0,G56/C56,0)</calculatedColumnFormula>
    </tableColumn>
    <tableColumn id="8" name="Financiero _x000a_(%) _x000a_H=F/D" dataDxfId="77">
      <calculatedColumnFormula>IF(H56&gt;0,H56/D56,0)</calculatedColumnFormula>
    </tableColumn>
    <tableColumn id="11" name="Columna1" dataDxfId="76"/>
    <tableColumn id="12" name="Column1" dataDxfId="75"/>
  </tableColumns>
  <tableStyleInfo name="Estilo de tabla 1" showFirstColumn="0" showLastColumn="0" showRowStripes="1" showColumnStripes="0"/>
</table>
</file>

<file path=xl/tables/table17.xml><?xml version="1.0" encoding="utf-8"?>
<table xmlns="http://schemas.openxmlformats.org/spreadsheetml/2006/main" id="30" name="Tabla1345631" displayName="Tabla1345631" ref="A68:K69" totalsRowShown="0" headerRowDxfId="74" headerRowBorderDxfId="73" tableBorderDxfId="72" totalsRowBorderDxfId="71">
  <tableColumns count="11">
    <tableColumn id="1" name="Producto" dataDxfId="70"/>
    <tableColumn id="2" name="Indicador" dataDxfId="69"/>
    <tableColumn id="3" name="Física_x000a_(A)" dataDxfId="68"/>
    <tableColumn id="4" name="Financiera_x000a_(B)" dataDxfId="67"/>
    <tableColumn id="9" name="Física_x000a_(C)" dataDxfId="66"/>
    <tableColumn id="10" name="Financiera_x000a_(D)" dataDxfId="65"/>
    <tableColumn id="5" name="Física _x000a_(E)" dataDxfId="64"/>
    <tableColumn id="6" name="Financiera _x000a_ (F)" dataDxfId="63"/>
    <tableColumn id="7" name="Física _x000a_(%)_x000a_ G=E/C" dataDxfId="62">
      <calculatedColumnFormula>IF(G69&gt;0,G69/C69,0)</calculatedColumnFormula>
    </tableColumn>
    <tableColumn id="8" name="Financiero _x000a_(%) _x000a_H=F/D" dataDxfId="61">
      <calculatedColumnFormula>IF(H69&gt;0,H69/D69,0)</calculatedColumnFormula>
    </tableColumn>
    <tableColumn id="11" name="Columna1" dataDxfId="60"/>
  </tableColumns>
  <tableStyleInfo name="Estilo de tabla 1" showFirstColumn="0" showLastColumn="0" showRowStripes="1" showColumnStripes="0"/>
</table>
</file>

<file path=xl/tables/table18.xml><?xml version="1.0" encoding="utf-8"?>
<table xmlns="http://schemas.openxmlformats.org/spreadsheetml/2006/main" id="31" name="Tabla13456732" displayName="Tabla13456732" ref="A81:K82" totalsRowShown="0" headerRowDxfId="59" headerRowBorderDxfId="58" tableBorderDxfId="57" totalsRowBorderDxfId="56">
  <tableColumns count="11">
    <tableColumn id="1" name="Producto" dataDxfId="55"/>
    <tableColumn id="2" name="Indicador" dataDxfId="54"/>
    <tableColumn id="3" name="Física_x000a_(A)" dataDxfId="53"/>
    <tableColumn id="4" name="Financiera_x000a_(B)" dataDxfId="52"/>
    <tableColumn id="9" name="Física_x000a_(C)" dataDxfId="51"/>
    <tableColumn id="10" name="Financiera_x000a_(D)" dataDxfId="50"/>
    <tableColumn id="5" name="Física _x000a_(E)" dataDxfId="49"/>
    <tableColumn id="6" name="Financiera _x000a_ (F)" dataDxfId="48"/>
    <tableColumn id="7" name="Física _x000a_(%)_x000a_ G=E/C" dataDxfId="47">
      <calculatedColumnFormula>IF(G82&gt;0,G82/C82,0)</calculatedColumnFormula>
    </tableColumn>
    <tableColumn id="8" name="Financiero _x000a_(%) _x000a_H=F/D" dataDxfId="46">
      <calculatedColumnFormula>IF(H82&gt;0,H82/D82,0)</calculatedColumnFormula>
    </tableColumn>
    <tableColumn id="11" name="Columna1" dataDxfId="45"/>
  </tableColumns>
  <tableStyleInfo name="Estilo de tabla 1" showFirstColumn="0" showLastColumn="0" showRowStripes="1" showColumnStripes="0"/>
</table>
</file>

<file path=xl/tables/table19.xml><?xml version="1.0" encoding="utf-8"?>
<table xmlns="http://schemas.openxmlformats.org/spreadsheetml/2006/main" id="32" name="Tabla134567833" displayName="Tabla134567833" ref="A94:K95" totalsRowShown="0" headerRowDxfId="44" headerRowBorderDxfId="43" tableBorderDxfId="42" totalsRowBorderDxfId="41">
  <tableColumns count="11">
    <tableColumn id="1" name="Producto" dataDxfId="40"/>
    <tableColumn id="2" name="Indicador" dataDxfId="39"/>
    <tableColumn id="3" name="Física_x000a_(A)" dataDxfId="38"/>
    <tableColumn id="4" name="Financiera_x000a_(B)" dataDxfId="37"/>
    <tableColumn id="9" name="Física_x000a_(C)" dataDxfId="36"/>
    <tableColumn id="10" name="Financiera_x000a_(D)" dataDxfId="35"/>
    <tableColumn id="5" name="Física _x000a_(E)" dataDxfId="34"/>
    <tableColumn id="6" name="Financiera _x000a_ (F)" dataDxfId="33"/>
    <tableColumn id="7" name="Física _x000a_(%)_x000a_ G=E/C" dataDxfId="32">
      <calculatedColumnFormula>IF(G95&gt;0,G95/C95,0)</calculatedColumnFormula>
    </tableColumn>
    <tableColumn id="8" name="Financiero _x000a_(%) _x000a_H=F/D" dataDxfId="31">
      <calculatedColumnFormula>IF(H95&gt;0,H95/D95,0)</calculatedColumnFormula>
    </tableColumn>
    <tableColumn id="11" name="Columna1" dataDxfId="30"/>
  </tableColumns>
  <tableStyleInfo name="Estilo de tabla 1" showFirstColumn="0" showLastColumn="0" showRowStripes="1" showColumnStripes="0"/>
</table>
</file>

<file path=xl/tables/table2.xml><?xml version="1.0" encoding="utf-8"?>
<table xmlns="http://schemas.openxmlformats.org/spreadsheetml/2006/main" id="4" name="Tabla1345" displayName="Tabla1345" ref="A41:J42" totalsRowShown="0" headerRowDxfId="292" headerRowBorderDxfId="291" tableBorderDxfId="290" totalsRowBorderDxfId="289">
  <tableColumns count="10">
    <tableColumn id="1" name="Producto" dataDxfId="288"/>
    <tableColumn id="2" name="Indicador" dataDxfId="287"/>
    <tableColumn id="3" name="Física_x000a_(A)" dataDxfId="286"/>
    <tableColumn id="4" name="Financiera_x000a_(B)" dataDxfId="285"/>
    <tableColumn id="9" name="Física_x000a_(C)" dataDxfId="284"/>
    <tableColumn id="10" name="Financiera_x000a_(D)" dataDxfId="283"/>
    <tableColumn id="5" name="Física _x000a_(E)" dataDxfId="282"/>
    <tableColumn id="6" name="Financiera _x000a_ (F)" dataDxfId="281"/>
    <tableColumn id="7" name="Física _x000a_(%)_x000a_ G=E/C" dataDxfId="280">
      <calculatedColumnFormula>IF(G42&gt;0,G42/E42,0)</calculatedColumnFormula>
    </tableColumn>
    <tableColumn id="8" name="Financiero _x000a_(%) _x000a_H=F/D" dataDxfId="279">
      <calculatedColumnFormula>IF(H42&gt;0,H42/F42,0)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1" name="Tabla1322" displayName="Tabla1322" ref="A29:J35"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calculatedColumnFormula>+Tabla134[Física 
(E)]+#REF!+Tabla1316[Física 
(E)]</calculatedColumnFormula>
    </tableColumn>
    <tableColumn id="6" name="Financiera _x000a_ (F)" dataDxfId="17"/>
    <tableColumn id="7" name="Física _x000a_(%)_x000a_ G=E/C" dataDxfId="16">
      <calculatedColumnFormula>IF(G30&gt;0,G30/C30,0)</calculatedColumnFormula>
    </tableColumn>
    <tableColumn id="8" name="Financiero _x000a_(%) _x000a_H=F/D" dataDxfId="15">
      <calculatedColumnFormula>IF(H30&gt;0,H30/D30,0)</calculatedColumnFormula>
    </tableColumn>
  </tableColumns>
  <tableStyleInfo name="Estilo de tabla 1" showFirstColumn="0" showLastColumn="0" showRowStripes="1" showColumnStripes="0"/>
</table>
</file>

<file path=xl/tables/table21.xml><?xml version="1.0" encoding="utf-8"?>
<table xmlns="http://schemas.openxmlformats.org/spreadsheetml/2006/main" id="2" name="Tabla13" displayName="Tabla13"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+Tabla134[Física 
(E)]+#REF!+Tabla1316[Física 
(E)]</calculatedColumnFormula>
    </tableColumn>
    <tableColumn id="6" name="Financiera _x000a_ (F)" dataDxfId="2"/>
    <tableColumn id="7" name="Física _x000a_(%)_x000a_ G=E/C" dataDxfId="1">
      <calculatedColumnFormula>IF(G30&gt;0,G30/C30,0)</calculatedColumnFormula>
    </tableColumn>
    <tableColumn id="8" name="Financiero _x000a_(%) _x000a_H=F/D" dataDxfId="0">
      <calculatedColumnFormula>IF(H30&gt;0,H30/D30,0)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3456" displayName="Tabla13456" ref="A54:L55" totalsRowShown="0" headerRowDxfId="278" headerRowBorderDxfId="277" tableBorderDxfId="276" totalsRowBorderDxfId="275">
  <tableColumns count="12">
    <tableColumn id="1" name="Producto" dataDxfId="274"/>
    <tableColumn id="2" name="Indicador" dataDxfId="273"/>
    <tableColumn id="3" name="Física_x000a_(A)" dataDxfId="272"/>
    <tableColumn id="4" name="Financiera_x000a_(B)" dataDxfId="271"/>
    <tableColumn id="9" name="Física_x000a_(C)" dataDxfId="270"/>
    <tableColumn id="10" name="Financiera_x000a_(D)" dataDxfId="269"/>
    <tableColumn id="5" name="Física _x000a_(E)" dataDxfId="268">
      <calculatedColumnFormula>232+182</calculatedColumnFormula>
    </tableColumn>
    <tableColumn id="6" name="Financiera _x000a_ (F)" dataDxfId="267"/>
    <tableColumn id="7" name="Física _x000a_(%)_x000a_ G=E/C" dataDxfId="266">
      <calculatedColumnFormula>IF(G55&gt;0,G55/E55,0)</calculatedColumnFormula>
    </tableColumn>
    <tableColumn id="8" name="Financiero _x000a_(%) _x000a_H=F/D" dataDxfId="265">
      <calculatedColumnFormula>IF(H55&gt;0,H55/F55,0)</calculatedColumnFormula>
    </tableColumn>
    <tableColumn id="11" name="Column1" dataDxfId="264"/>
    <tableColumn id="12" name="Column2"/>
  </tableColumns>
  <tableStyleInfo name="Estilo de tabla 1" showFirstColumn="0" showLastColumn="0" showRowStripes="1" showColumnStripes="0"/>
</table>
</file>

<file path=xl/tables/table4.xml><?xml version="1.0" encoding="utf-8"?>
<table xmlns="http://schemas.openxmlformats.org/spreadsheetml/2006/main" id="6" name="Tabla134567" displayName="Tabla134567" ref="A67:J68" totalsRowShown="0" headerRowDxfId="263" headerRowBorderDxfId="262" tableBorderDxfId="261" totalsRowBorderDxfId="260">
  <tableColumns count="10">
    <tableColumn id="1" name="Producto" dataDxfId="259"/>
    <tableColumn id="2" name="Indicador" dataDxfId="258"/>
    <tableColumn id="3" name="Física_x000a_(A)" dataDxfId="257"/>
    <tableColumn id="4" name="Financiera_x000a_(B)" dataDxfId="256"/>
    <tableColumn id="9" name="Física_x000a_(C)" dataDxfId="255"/>
    <tableColumn id="10" name="Financiera_x000a_(D)" dataDxfId="254"/>
    <tableColumn id="5" name="Física _x000a_(E)" dataDxfId="253"/>
    <tableColumn id="6" name="Financiera _x000a_ (F)" dataDxfId="252"/>
    <tableColumn id="7" name="Física _x000a_(%)_x000a_ G=E/C" dataDxfId="251">
      <calculatedColumnFormula>IF(G68&gt;0,G68/E68,0)</calculatedColumnFormula>
    </tableColumn>
    <tableColumn id="8" name="Financiero _x000a_(%) _x000a_H=F/D" dataDxfId="250">
      <calculatedColumnFormula>IF(H68&gt;0,H68/F68,0)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7" name="Tabla1345678" displayName="Tabla1345678" ref="A80:J81" totalsRowShown="0" headerRowDxfId="249" headerRowBorderDxfId="248" tableBorderDxfId="247" totalsRowBorderDxfId="246">
  <tableColumns count="10">
    <tableColumn id="1" name="Producto" dataDxfId="245"/>
    <tableColumn id="2" name="Indicador" dataDxfId="244"/>
    <tableColumn id="3" name="Física_x000a_(A)" dataDxfId="243"/>
    <tableColumn id="4" name="Financiera_x000a_(B)" dataDxfId="242"/>
    <tableColumn id="9" name="Física_x000a_(C)" dataDxfId="241"/>
    <tableColumn id="10" name="Financiera_x000a_(D)" dataDxfId="240"/>
    <tableColumn id="5" name="Física _x000a_(E)" dataDxfId="239"/>
    <tableColumn id="6" name="Financiera _x000a_ (F)" dataDxfId="238"/>
    <tableColumn id="7" name="Física _x000a_(%)_x000a_ G=E/C" dataDxfId="237">
      <calculatedColumnFormula>IF(G81&gt;0,G81/E81,0)</calculatedColumnFormula>
    </tableColumn>
    <tableColumn id="8" name="Financiero _x000a_(%) _x000a_H=F/D" dataDxfId="236">
      <calculatedColumnFormula>IF(H81&gt;0,H81/F81,0)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8" name="Tabla13456789" displayName="Tabla13456789" ref="A93:J94" totalsRowShown="0" headerRowDxfId="235" headerRowBorderDxfId="234" tableBorderDxfId="233" totalsRowBorderDxfId="232">
  <tableColumns count="10">
    <tableColumn id="1" name="Producto" dataDxfId="231"/>
    <tableColumn id="2" name="Indicador" dataDxfId="230"/>
    <tableColumn id="3" name="Física_x000a_(A)" dataDxfId="229"/>
    <tableColumn id="4" name="Financiera_x000a_(B)" dataDxfId="228"/>
    <tableColumn id="9" name="Física_x000a_(C)" dataDxfId="227"/>
    <tableColumn id="10" name="Financiera_x000a_(D)" dataDxfId="226"/>
    <tableColumn id="5" name="Física _x000a_(E)" dataDxfId="225"/>
    <tableColumn id="6" name="Financiera _x000a_ (F)" dataDxfId="224"/>
    <tableColumn id="7" name="Física _x000a_(%)_x000a_ G=E/C" dataDxfId="223">
      <calculatedColumnFormula>IF(G94&gt;0,G94)</calculatedColumnFormula>
    </tableColumn>
    <tableColumn id="8" name="Financiero _x000a_(%) _x000a_H=F/D" dataDxfId="222">
      <calculatedColumnFormula>IF(H94&gt;0,H94/F94,0)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1" name="Tabla13222" displayName="Tabla13222" ref="A29:J35" totalsRowShown="0" headerRowDxfId="221" dataDxfId="219" headerRowBorderDxfId="220" tableBorderDxfId="218" totalsRowBorderDxfId="217">
  <tableColumns count="10">
    <tableColumn id="1" name="Producto" dataDxfId="216"/>
    <tableColumn id="2" name="Indicador" dataDxfId="215"/>
    <tableColumn id="3" name="Física_x000a_(A)" dataDxfId="214"/>
    <tableColumn id="4" name="Financiera_x000a_(B)" dataDxfId="213"/>
    <tableColumn id="9" name="Física_x000a_(C)" dataDxfId="212"/>
    <tableColumn id="10" name="Financiera_x000a_(D)" dataDxfId="211"/>
    <tableColumn id="5" name="Física _x000a_(E)" dataDxfId="210">
      <calculatedColumnFormula>+Tabla134[Física 
(E)]+#REF!</calculatedColumnFormula>
    </tableColumn>
    <tableColumn id="6" name="Financiera _x000a_ (F)" dataDxfId="209">
      <calculatedColumnFormula>+Tabla134[Financiera 
 (F)]+#REF!</calculatedColumnFormula>
    </tableColumn>
    <tableColumn id="7" name="Física _x000a_(%)_x000a_ G=E/C" dataDxfId="208">
      <calculatedColumnFormula>IF(G30&gt;0,G30/C30,0)</calculatedColumnFormula>
    </tableColumn>
    <tableColumn id="8" name="Financiero _x000a_(%) _x000a_H=F/D" dataDxfId="207">
      <calculatedColumnFormula>IF(H30&gt;0,H30/D30,0)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15" name="Tabla1316" displayName="Tabla1316" ref="A28:J29" totalsRowShown="0" headerRowDxfId="206" dataDxfId="204" headerRowBorderDxfId="205" tableBorderDxfId="203" totalsRowBorderDxfId="202">
  <tableColumns count="10">
    <tableColumn id="1" name="Producto" dataDxfId="201"/>
    <tableColumn id="2" name="Indicador" dataDxfId="200"/>
    <tableColumn id="3" name="Física_x000a_(A)" dataDxfId="199"/>
    <tableColumn id="4" name="Financiera_x000a_(B)" dataDxfId="198"/>
    <tableColumn id="9" name="Física_x000a_(C)" dataDxfId="197"/>
    <tableColumn id="10" name="Financiera_x000a_(D)" dataDxfId="196"/>
    <tableColumn id="5" name="Física _x000a_(E)" dataDxfId="195"/>
    <tableColumn id="6" name="Financiera _x000a_ (F)" dataDxfId="194"/>
    <tableColumn id="7" name="Física _x000a_(%)_x000a_ G=E/C" dataDxfId="193">
      <calculatedColumnFormula>IF(G29&gt;0,G29/C29,0)</calculatedColumnFormula>
    </tableColumn>
    <tableColumn id="8" name="Financiero _x000a_(%) _x000a_H=F/D" dataDxfId="192">
      <calculatedColumnFormula>IF(H29&gt;0,H29/D29,0)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16" name="Tabla13417" displayName="Tabla13417" ref="A41:J42" totalsRowShown="0" headerRowDxfId="191" headerRowBorderDxfId="190" tableBorderDxfId="189" totalsRowBorderDxfId="188">
  <tableColumns count="10">
    <tableColumn id="1" name="Producto" dataDxfId="187"/>
    <tableColumn id="2" name="Indicador" dataDxfId="186"/>
    <tableColumn id="3" name="Física_x000a_(A)" dataDxfId="185"/>
    <tableColumn id="4" name="Financiera_x000a_(B)" dataDxfId="184"/>
    <tableColumn id="9" name="Física_x000a_(C)" dataDxfId="183"/>
    <tableColumn id="10" name="Financiera_x000a_(D)" dataDxfId="182"/>
    <tableColumn id="5" name="Física _x000a_(E)" dataDxfId="181"/>
    <tableColumn id="6" name="Financiera _x000a_ (F)" dataDxfId="180"/>
    <tableColumn id="7" name="Física _x000a_(%)_x000a_ G=E/C" dataDxfId="179">
      <calculatedColumnFormula>IF(G42&gt;0,G42/C42,0)</calculatedColumnFormula>
    </tableColumn>
    <tableColumn id="8" name="Financiero _x000a_(%) _x000a_H=F/D" dataDxfId="178">
      <calculatedColumnFormula>IF(H42&gt;0,H42/D42,0)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3-04-10T20:08:50.67" personId="{BA8959D3-B771-438A-8CD0-B11C56E25D9C}" id="{6C718895-6329-4989-AF21-A56CEB7065A4}">
    <text>@Luis R. Scheker Mendoza cuales son las oportunidades de mejora</text>
    <mentions>
      <mention mentionpersonId="{B7844CED-5530-4A01-9822-6EAC9C97D379}" mentionId="{CD6D0115-78A0-4FA6-B2A6-89913DE5580F}" startIndex="0" length="2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13"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table" Target="../tables/table2.xml"/><Relationship Id="rId12" Type="http://schemas.openxmlformats.org/officeDocument/2006/relationships/comments" Target="../comments1.xml"/><Relationship Id="rId2" Type="http://schemas.openxmlformats.org/officeDocument/2006/relationships/hyperlink" Target="https://transparencia.indotel.gob.do/wp-content/uploads/2023/02/res._012_2023_aprueba_topes_de_espectro.pdf" TargetMode="External"/><Relationship Id="rId1" Type="http://schemas.openxmlformats.org/officeDocument/2006/relationships/hyperlink" Target="https://transparencia.indotel.gob.do/wp-content/uploads/2023/02/res._004_2023_dicta_la_norma_que_establece_el_sandbox_regulatorio.pdf"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vmlDrawing" Target="../drawings/vmlDrawing1.vml"/><Relationship Id="rId10" Type="http://schemas.openxmlformats.org/officeDocument/2006/relationships/table" Target="../tables/table5.xml"/><Relationship Id="rId4" Type="http://schemas.openxmlformats.org/officeDocument/2006/relationships/drawing" Target="../drawings/drawing2.xml"/><Relationship Id="rId9" Type="http://schemas.openxmlformats.org/officeDocument/2006/relationships/table" Target="../tables/table4.xml"/><Relationship Id="rId14"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drawing" Target="../drawings/drawing4.xm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drawing" Target="../drawings/drawing5.xml"/><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topLeftCell="A13" workbookViewId="0">
      <selection activeCell="C13" sqref="C13:D18"/>
    </sheetView>
  </sheetViews>
  <sheetFormatPr baseColWidth="10" defaultColWidth="11.42578125" defaultRowHeight="15" x14ac:dyDescent="0.25"/>
  <cols>
    <col min="1" max="1" width="22.140625" customWidth="1"/>
    <col min="2" max="3" width="13.7109375" customWidth="1"/>
    <col min="4" max="4" width="17.42578125" customWidth="1"/>
    <col min="5" max="5" width="12.28515625" customWidth="1"/>
    <col min="6" max="6" width="13.28515625" bestFit="1" customWidth="1"/>
    <col min="8" max="8" width="13.5703125" customWidth="1"/>
    <col min="10" max="10" width="14" customWidth="1"/>
    <col min="12" max="12" width="14" customWidth="1"/>
  </cols>
  <sheetData>
    <row r="2" spans="1:13" x14ac:dyDescent="0.25">
      <c r="A2" s="6"/>
      <c r="B2" s="6"/>
      <c r="C2" s="6"/>
      <c r="D2" s="6"/>
      <c r="E2" s="6"/>
      <c r="F2" s="6"/>
      <c r="G2" s="6"/>
      <c r="H2" s="6"/>
      <c r="I2" s="6"/>
      <c r="J2" s="153"/>
      <c r="K2" s="153"/>
      <c r="L2" s="153"/>
    </row>
    <row r="3" spans="1:13" ht="21" x14ac:dyDescent="0.25">
      <c r="A3" s="111"/>
      <c r="B3" s="154" t="s">
        <v>0</v>
      </c>
      <c r="C3" s="154"/>
      <c r="D3" s="154"/>
      <c r="E3" s="154"/>
      <c r="F3" s="154"/>
      <c r="G3" s="154"/>
      <c r="H3" s="154"/>
      <c r="I3" s="154"/>
      <c r="J3" s="154"/>
      <c r="K3" s="154"/>
      <c r="L3" s="154"/>
    </row>
    <row r="4" spans="1:13" x14ac:dyDescent="0.25">
      <c r="A4" s="155"/>
      <c r="B4" s="155"/>
      <c r="C4" s="155"/>
      <c r="D4" s="155"/>
      <c r="E4" s="155"/>
      <c r="F4" s="155"/>
      <c r="G4" s="155"/>
      <c r="H4" s="155"/>
      <c r="I4" s="155"/>
      <c r="J4" s="155"/>
      <c r="K4" s="155"/>
      <c r="L4" s="155"/>
    </row>
    <row r="5" spans="1:13" ht="15.75" thickBot="1" x14ac:dyDescent="0.3">
      <c r="A5" s="107"/>
      <c r="B5" s="107"/>
      <c r="C5" s="107"/>
      <c r="D5" s="107"/>
      <c r="E5" s="107"/>
      <c r="F5" s="107"/>
      <c r="G5" s="107"/>
      <c r="H5" s="107"/>
      <c r="I5" s="107"/>
      <c r="J5" s="107"/>
      <c r="K5" s="107"/>
      <c r="L5" s="107"/>
    </row>
    <row r="6" spans="1:13" ht="15.75" thickBot="1" x14ac:dyDescent="0.3">
      <c r="A6" s="112" t="s">
        <v>1</v>
      </c>
      <c r="B6" s="152" t="s">
        <v>2</v>
      </c>
      <c r="C6" s="152"/>
      <c r="D6" s="152"/>
      <c r="E6" s="152"/>
      <c r="F6" s="152"/>
      <c r="G6" s="152"/>
      <c r="H6" s="152"/>
      <c r="I6" s="152"/>
      <c r="J6" s="152"/>
      <c r="K6" s="152"/>
      <c r="L6" s="152"/>
    </row>
    <row r="7" spans="1:13" ht="15.75" thickBot="1" x14ac:dyDescent="0.3">
      <c r="A7" s="113" t="s">
        <v>3</v>
      </c>
      <c r="B7" s="152" t="s">
        <v>4</v>
      </c>
      <c r="C7" s="152"/>
      <c r="D7" s="152"/>
      <c r="E7" s="152"/>
      <c r="F7" s="152"/>
      <c r="G7" s="152"/>
      <c r="H7" s="152"/>
      <c r="I7" s="152"/>
      <c r="J7" s="152"/>
      <c r="K7" s="152"/>
      <c r="L7" s="152"/>
    </row>
    <row r="8" spans="1:13" ht="15.75" thickBot="1" x14ac:dyDescent="0.3">
      <c r="A8" s="113" t="s">
        <v>5</v>
      </c>
      <c r="B8" s="152" t="s">
        <v>6</v>
      </c>
      <c r="C8" s="152"/>
      <c r="D8" s="152"/>
      <c r="E8" s="152"/>
      <c r="F8" s="152"/>
      <c r="G8" s="152"/>
      <c r="H8" s="152"/>
      <c r="I8" s="152"/>
      <c r="J8" s="152"/>
      <c r="K8" s="152"/>
      <c r="L8" s="152"/>
    </row>
    <row r="9" spans="1:13" ht="15.75" thickBot="1" x14ac:dyDescent="0.3">
      <c r="D9" s="114"/>
    </row>
    <row r="10" spans="1:13" ht="15.75" thickBot="1" x14ac:dyDescent="0.3">
      <c r="A10" s="151" t="s">
        <v>7</v>
      </c>
      <c r="B10" s="151" t="s">
        <v>8</v>
      </c>
      <c r="C10" s="150" t="s">
        <v>9</v>
      </c>
      <c r="D10" s="150"/>
      <c r="E10" s="150" t="s">
        <v>10</v>
      </c>
      <c r="F10" s="150"/>
      <c r="G10" s="150" t="s">
        <v>11</v>
      </c>
      <c r="H10" s="150"/>
      <c r="I10" s="150" t="s">
        <v>12</v>
      </c>
      <c r="J10" s="150"/>
      <c r="K10" s="150" t="s">
        <v>13</v>
      </c>
      <c r="L10" s="150"/>
    </row>
    <row r="11" spans="1:13" ht="39" thickBot="1" x14ac:dyDescent="0.3">
      <c r="A11" s="151"/>
      <c r="B11" s="151"/>
      <c r="C11" s="115" t="s">
        <v>14</v>
      </c>
      <c r="D11" s="115" t="s">
        <v>15</v>
      </c>
      <c r="E11" s="115" t="s">
        <v>14</v>
      </c>
      <c r="F11" s="115" t="s">
        <v>15</v>
      </c>
      <c r="G11" s="115" t="s">
        <v>14</v>
      </c>
      <c r="H11" s="115" t="s">
        <v>15</v>
      </c>
      <c r="I11" s="115" t="s">
        <v>14</v>
      </c>
      <c r="J11" s="115" t="s">
        <v>15</v>
      </c>
      <c r="K11" s="115" t="s">
        <v>14</v>
      </c>
      <c r="L11" s="115" t="s">
        <v>15</v>
      </c>
    </row>
    <row r="12" spans="1:13" ht="15.75" hidden="1" thickBot="1" x14ac:dyDescent="0.3">
      <c r="A12" s="116" t="s">
        <v>16</v>
      </c>
      <c r="B12" s="117"/>
      <c r="C12" s="118" t="s">
        <v>17</v>
      </c>
      <c r="D12" s="119">
        <v>3643797894</v>
      </c>
      <c r="E12" s="117" t="s">
        <v>17</v>
      </c>
      <c r="F12" s="120">
        <f>+D12/4</f>
        <v>910949473.5</v>
      </c>
      <c r="G12" s="117" t="s">
        <v>17</v>
      </c>
      <c r="H12" s="120">
        <f>+D12/4</f>
        <v>910949473.5</v>
      </c>
      <c r="I12" s="117" t="s">
        <v>17</v>
      </c>
      <c r="J12" s="120">
        <f>+D12/4</f>
        <v>910949473.5</v>
      </c>
      <c r="K12" s="117" t="s">
        <v>17</v>
      </c>
      <c r="L12" s="120">
        <f>+D12/4</f>
        <v>910949473.5</v>
      </c>
      <c r="M12" s="6"/>
    </row>
    <row r="13" spans="1:13" ht="45.75" customHeight="1" thickBot="1" x14ac:dyDescent="0.3">
      <c r="A13" s="116" t="s">
        <v>18</v>
      </c>
      <c r="B13" s="117" t="s">
        <v>19</v>
      </c>
      <c r="C13" s="121">
        <f>+E13+G13+I13+K13</f>
        <v>9683</v>
      </c>
      <c r="D13" s="119">
        <f>+F13+H13+J13+L13</f>
        <v>280785175</v>
      </c>
      <c r="E13" s="122">
        <v>2253</v>
      </c>
      <c r="F13" s="120">
        <f>280785175/4</f>
        <v>70196293.75</v>
      </c>
      <c r="G13" s="122">
        <v>2552</v>
      </c>
      <c r="H13" s="120">
        <f>280785175/4</f>
        <v>70196293.75</v>
      </c>
      <c r="I13" s="122">
        <v>2466</v>
      </c>
      <c r="J13" s="120">
        <f>280785175/4</f>
        <v>70196293.75</v>
      </c>
      <c r="K13" s="122">
        <v>2412</v>
      </c>
      <c r="L13" s="120">
        <f>280785175/4</f>
        <v>70196293.75</v>
      </c>
      <c r="M13" s="6"/>
    </row>
    <row r="14" spans="1:13" ht="57.75" customHeight="1" thickBot="1" x14ac:dyDescent="0.3">
      <c r="A14" s="116" t="s">
        <v>20</v>
      </c>
      <c r="B14" s="117" t="s">
        <v>21</v>
      </c>
      <c r="C14" s="121">
        <f t="shared" ref="C14:D18" si="0">+E14+G14+I14+K14</f>
        <v>11583</v>
      </c>
      <c r="D14" s="119">
        <f t="shared" si="0"/>
        <v>50431359</v>
      </c>
      <c r="E14" s="122">
        <v>3140</v>
      </c>
      <c r="F14" s="120">
        <f>50431359/4</f>
        <v>12607839.75</v>
      </c>
      <c r="G14" s="122">
        <v>2983</v>
      </c>
      <c r="H14" s="120">
        <f>50431359/4</f>
        <v>12607839.75</v>
      </c>
      <c r="I14" s="122">
        <v>2484</v>
      </c>
      <c r="J14" s="120">
        <f>50431359/4</f>
        <v>12607839.75</v>
      </c>
      <c r="K14" s="122">
        <v>2976</v>
      </c>
      <c r="L14" s="120">
        <f>50431359/4</f>
        <v>12607839.75</v>
      </c>
      <c r="M14" s="6"/>
    </row>
    <row r="15" spans="1:13" ht="45" customHeight="1" thickBot="1" x14ac:dyDescent="0.3">
      <c r="A15" s="116" t="s">
        <v>22</v>
      </c>
      <c r="B15" s="117" t="s">
        <v>23</v>
      </c>
      <c r="C15" s="121">
        <f t="shared" si="0"/>
        <v>2620</v>
      </c>
      <c r="D15" s="119">
        <f t="shared" si="0"/>
        <v>103657207</v>
      </c>
      <c r="E15" s="122">
        <v>658</v>
      </c>
      <c r="F15" s="120">
        <f>103657207/4</f>
        <v>25914301.75</v>
      </c>
      <c r="G15" s="122">
        <v>657</v>
      </c>
      <c r="H15" s="120">
        <f>103657207/4</f>
        <v>25914301.75</v>
      </c>
      <c r="I15" s="122">
        <v>653</v>
      </c>
      <c r="J15" s="120">
        <f>103657207/4</f>
        <v>25914301.75</v>
      </c>
      <c r="K15" s="122">
        <v>652</v>
      </c>
      <c r="L15" s="120">
        <f>103657207/4</f>
        <v>25914301.75</v>
      </c>
      <c r="M15" s="123"/>
    </row>
    <row r="16" spans="1:13" ht="45.75" customHeight="1" thickBot="1" x14ac:dyDescent="0.3">
      <c r="A16" s="116" t="s">
        <v>24</v>
      </c>
      <c r="B16" s="117" t="s">
        <v>25</v>
      </c>
      <c r="C16" s="121">
        <f t="shared" si="0"/>
        <v>18000</v>
      </c>
      <c r="D16" s="119">
        <f t="shared" si="0"/>
        <v>59525386</v>
      </c>
      <c r="E16" s="122">
        <v>4500</v>
      </c>
      <c r="F16" s="120">
        <f>59525386/4</f>
        <v>14881346.5</v>
      </c>
      <c r="G16" s="122">
        <v>4500</v>
      </c>
      <c r="H16" s="120">
        <f>59525386/4</f>
        <v>14881346.5</v>
      </c>
      <c r="I16" s="122">
        <v>4500</v>
      </c>
      <c r="J16" s="120">
        <f>59525386/4</f>
        <v>14881346.5</v>
      </c>
      <c r="K16" s="122">
        <v>4500</v>
      </c>
      <c r="L16" s="120">
        <f>59525386/4</f>
        <v>14881346.5</v>
      </c>
      <c r="M16" s="6"/>
    </row>
    <row r="17" spans="1:13" ht="56.25" customHeight="1" thickBot="1" x14ac:dyDescent="0.3">
      <c r="A17" s="116" t="s">
        <v>26</v>
      </c>
      <c r="B17" s="117" t="s">
        <v>27</v>
      </c>
      <c r="C17" s="121">
        <f t="shared" si="0"/>
        <v>6</v>
      </c>
      <c r="D17" s="119">
        <f t="shared" si="0"/>
        <v>41331899</v>
      </c>
      <c r="E17" s="122">
        <v>1</v>
      </c>
      <c r="F17" s="120">
        <f>41331899/4</f>
        <v>10332974.75</v>
      </c>
      <c r="G17" s="122">
        <v>2</v>
      </c>
      <c r="H17" s="120">
        <f>41331899/4</f>
        <v>10332974.75</v>
      </c>
      <c r="I17" s="122">
        <v>2</v>
      </c>
      <c r="J17" s="120">
        <f>41331899/4</f>
        <v>10332974.75</v>
      </c>
      <c r="K17" s="122">
        <v>1</v>
      </c>
      <c r="L17" s="120">
        <f>41331899/4</f>
        <v>10332974.75</v>
      </c>
      <c r="M17" s="6"/>
    </row>
    <row r="18" spans="1:13" ht="72.75" customHeight="1" thickBot="1" x14ac:dyDescent="0.3">
      <c r="A18" s="116" t="s">
        <v>28</v>
      </c>
      <c r="B18" s="117" t="s">
        <v>29</v>
      </c>
      <c r="C18" s="118">
        <f t="shared" si="0"/>
        <v>2</v>
      </c>
      <c r="D18" s="119">
        <f t="shared" si="0"/>
        <v>39923558</v>
      </c>
      <c r="E18" s="122">
        <v>0</v>
      </c>
      <c r="F18" s="120">
        <f>39923558/4</f>
        <v>9980889.5</v>
      </c>
      <c r="G18" s="122">
        <v>1</v>
      </c>
      <c r="H18" s="120">
        <f>39923558/4</f>
        <v>9980889.5</v>
      </c>
      <c r="I18" s="122">
        <v>0</v>
      </c>
      <c r="J18" s="120">
        <f>39923558/4</f>
        <v>9980889.5</v>
      </c>
      <c r="K18" s="122">
        <v>1</v>
      </c>
      <c r="L18" s="120">
        <f>39923558/4</f>
        <v>9980889.5</v>
      </c>
      <c r="M18" s="6"/>
    </row>
    <row r="19" spans="1:13" ht="21.75" customHeight="1" x14ac:dyDescent="0.25">
      <c r="D19" s="124">
        <f>SUM(D12:D18)</f>
        <v>4219452478</v>
      </c>
    </row>
    <row r="22" spans="1:13" x14ac:dyDescent="0.25">
      <c r="A22" s="125" t="s">
        <v>30</v>
      </c>
      <c r="B22" s="126">
        <v>45005</v>
      </c>
    </row>
  </sheetData>
  <mergeCells count="13">
    <mergeCell ref="B8:L8"/>
    <mergeCell ref="J2:L2"/>
    <mergeCell ref="B3:L3"/>
    <mergeCell ref="A4:L4"/>
    <mergeCell ref="B6:L6"/>
    <mergeCell ref="B7:L7"/>
    <mergeCell ref="K10:L10"/>
    <mergeCell ref="A10:A11"/>
    <mergeCell ref="B10:B11"/>
    <mergeCell ref="C10:D10"/>
    <mergeCell ref="E10:F10"/>
    <mergeCell ref="G10:H10"/>
    <mergeCell ref="I10:J10"/>
  </mergeCells>
  <dataValidations count="4">
    <dataValidation allowBlank="1" showInputMessage="1" prompt="Nombre del capítulo" sqref="B6:L9 B10:D10 C11:L12"/>
    <dataValidation allowBlank="1" sqref="A6"/>
    <dataValidation allowBlank="1" showInputMessage="1" showErrorMessage="1" prompt="Nombre de cada producto" sqref="A10"/>
    <dataValidation allowBlank="1" showInputMessage="1" showErrorMessage="1" prompt="Monto ejecutado en el trimestre" sqref="E14:E18 F13:F18 G14:G18 H13:H18 I14:I18 J13:J18 L13:L18 K14:K18"/>
  </dataValidations>
  <printOptions horizontalCentered="1"/>
  <pageMargins left="0.39370078740157483" right="0.39370078740157483" top="0.59055118110236227" bottom="0.39370078740157483"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3"/>
  <sheetViews>
    <sheetView zoomScaleNormal="100" workbookViewId="0">
      <selection activeCell="A38" sqref="A38:J38"/>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26" t="s">
        <v>31</v>
      </c>
      <c r="B1" s="163" t="s">
        <v>111</v>
      </c>
      <c r="C1" s="164"/>
      <c r="D1" s="164"/>
      <c r="E1" s="164"/>
      <c r="F1" s="164"/>
      <c r="G1" s="164"/>
      <c r="H1" s="164"/>
      <c r="I1" s="164"/>
      <c r="J1" s="235"/>
    </row>
    <row r="2" spans="1:10" ht="21.75" thickBot="1" x14ac:dyDescent="0.4">
      <c r="A2" s="27" t="s">
        <v>31</v>
      </c>
      <c r="B2" s="165" t="s">
        <v>32</v>
      </c>
      <c r="C2" s="166"/>
      <c r="D2" s="165" t="s">
        <v>33</v>
      </c>
      <c r="E2" s="166"/>
      <c r="F2" s="166"/>
      <c r="G2" s="166"/>
      <c r="H2" s="236"/>
      <c r="I2" s="28" t="s">
        <v>34</v>
      </c>
      <c r="J2" s="28" t="s">
        <v>35</v>
      </c>
    </row>
    <row r="3" spans="1:10" ht="32.25" customHeight="1" thickBot="1" x14ac:dyDescent="0.4">
      <c r="A3" s="29" t="s">
        <v>31</v>
      </c>
      <c r="B3" s="167" t="s">
        <v>36</v>
      </c>
      <c r="C3" s="168"/>
      <c r="D3" s="167" t="s">
        <v>37</v>
      </c>
      <c r="E3" s="168"/>
      <c r="F3" s="168"/>
      <c r="G3" s="168"/>
      <c r="H3" s="237"/>
      <c r="I3" s="30" t="s">
        <v>38</v>
      </c>
      <c r="J3" s="30">
        <v>0</v>
      </c>
    </row>
    <row r="4" spans="1:10" x14ac:dyDescent="0.25">
      <c r="A4" s="169" t="s">
        <v>31</v>
      </c>
      <c r="B4" s="170"/>
      <c r="C4" s="170"/>
      <c r="D4" s="170"/>
      <c r="E4" s="170"/>
      <c r="F4" s="170"/>
      <c r="G4" s="170"/>
      <c r="H4" s="170"/>
      <c r="I4" s="170"/>
      <c r="J4" s="238"/>
    </row>
    <row r="5" spans="1:10" x14ac:dyDescent="0.25">
      <c r="A5" s="229" t="s">
        <v>31</v>
      </c>
      <c r="B5" s="230"/>
      <c r="C5" s="230"/>
      <c r="D5" s="230"/>
      <c r="E5" s="230"/>
      <c r="F5" s="230"/>
      <c r="G5" s="230"/>
      <c r="H5" s="230"/>
      <c r="I5" s="230"/>
      <c r="J5" s="231"/>
    </row>
    <row r="6" spans="1:10" ht="15.75" x14ac:dyDescent="0.25">
      <c r="A6" s="174" t="s">
        <v>39</v>
      </c>
      <c r="B6" s="175"/>
      <c r="C6" s="175"/>
      <c r="D6" s="175"/>
      <c r="E6" s="175"/>
      <c r="F6" s="175"/>
      <c r="G6" s="175"/>
      <c r="H6" s="175"/>
      <c r="I6" s="175"/>
      <c r="J6" s="176"/>
    </row>
    <row r="7" spans="1:10" ht="15.75" x14ac:dyDescent="0.25">
      <c r="A7" s="183" t="s">
        <v>40</v>
      </c>
      <c r="B7" s="184"/>
      <c r="C7" s="184"/>
      <c r="D7" s="184"/>
      <c r="E7" s="184"/>
      <c r="F7" s="184"/>
      <c r="G7" s="184"/>
      <c r="H7" s="184"/>
      <c r="I7" s="184"/>
      <c r="J7" s="185"/>
    </row>
    <row r="8" spans="1:10" x14ac:dyDescent="0.25">
      <c r="A8" s="31" t="s">
        <v>1</v>
      </c>
      <c r="B8" s="32" t="s">
        <v>2</v>
      </c>
      <c r="C8" s="32"/>
      <c r="D8" s="32"/>
      <c r="E8" s="32"/>
      <c r="F8" s="32"/>
      <c r="G8" s="32"/>
      <c r="H8" s="32"/>
      <c r="I8" s="32"/>
      <c r="J8" s="33"/>
    </row>
    <row r="9" spans="1:10" x14ac:dyDescent="0.25">
      <c r="A9" s="31" t="s">
        <v>41</v>
      </c>
      <c r="B9" s="32" t="s">
        <v>4</v>
      </c>
      <c r="C9" s="32"/>
      <c r="D9" s="32"/>
      <c r="E9" s="32"/>
      <c r="F9" s="32"/>
      <c r="G9" s="32"/>
      <c r="H9" s="32"/>
      <c r="I9" s="32"/>
      <c r="J9" s="33"/>
    </row>
    <row r="10" spans="1:10" x14ac:dyDescent="0.25">
      <c r="A10" s="31" t="s">
        <v>5</v>
      </c>
      <c r="B10" s="32" t="s">
        <v>6</v>
      </c>
      <c r="C10" s="32"/>
      <c r="D10" s="32"/>
      <c r="E10" s="32"/>
      <c r="F10" s="32"/>
      <c r="G10" s="32"/>
      <c r="H10" s="32"/>
      <c r="I10" s="32"/>
      <c r="J10" s="33"/>
    </row>
    <row r="11" spans="1:10" x14ac:dyDescent="0.25">
      <c r="A11" s="31" t="s">
        <v>42</v>
      </c>
      <c r="B11" s="32" t="s">
        <v>43</v>
      </c>
      <c r="C11" s="32"/>
      <c r="D11" s="32"/>
      <c r="E11" s="32"/>
      <c r="F11" s="32"/>
      <c r="G11" s="32"/>
      <c r="H11" s="32"/>
      <c r="I11" s="32"/>
      <c r="J11" s="33"/>
    </row>
    <row r="12" spans="1:10" x14ac:dyDescent="0.25">
      <c r="A12" s="31" t="s">
        <v>44</v>
      </c>
      <c r="B12" s="225" t="s">
        <v>45</v>
      </c>
      <c r="C12" s="225"/>
      <c r="D12" s="225"/>
      <c r="E12" s="225"/>
      <c r="F12" s="225"/>
      <c r="G12" s="225"/>
      <c r="H12" s="225"/>
      <c r="I12" s="225"/>
      <c r="J12" s="226"/>
    </row>
    <row r="13" spans="1:10" ht="15.75" x14ac:dyDescent="0.25">
      <c r="A13" s="174" t="s">
        <v>46</v>
      </c>
      <c r="B13" s="175"/>
      <c r="C13" s="175"/>
      <c r="D13" s="175"/>
      <c r="E13" s="175"/>
      <c r="F13" s="175"/>
      <c r="G13" s="175"/>
      <c r="H13" s="175"/>
      <c r="I13" s="175"/>
      <c r="J13" s="176"/>
    </row>
    <row r="14" spans="1:10" x14ac:dyDescent="0.25">
      <c r="A14" s="31" t="s">
        <v>47</v>
      </c>
      <c r="B14" s="34">
        <v>3</v>
      </c>
      <c r="C14" s="232" t="s">
        <v>48</v>
      </c>
      <c r="D14" s="233"/>
      <c r="E14" s="233"/>
      <c r="F14" s="233"/>
      <c r="G14" s="233"/>
      <c r="H14" s="233"/>
      <c r="I14" s="233"/>
      <c r="J14" s="234"/>
    </row>
    <row r="15" spans="1:10" x14ac:dyDescent="0.25">
      <c r="A15" s="31" t="s">
        <v>49</v>
      </c>
      <c r="B15" s="35">
        <v>3.3</v>
      </c>
      <c r="C15" s="219" t="s">
        <v>50</v>
      </c>
      <c r="D15" s="220"/>
      <c r="E15" s="220"/>
      <c r="F15" s="220"/>
      <c r="G15" s="220"/>
      <c r="H15" s="220"/>
      <c r="I15" s="220"/>
      <c r="J15" s="221"/>
    </row>
    <row r="16" spans="1:10" x14ac:dyDescent="0.25">
      <c r="A16" s="31" t="s">
        <v>51</v>
      </c>
      <c r="B16" s="36" t="s">
        <v>52</v>
      </c>
      <c r="C16" s="222" t="s">
        <v>53</v>
      </c>
      <c r="D16" s="223"/>
      <c r="E16" s="223"/>
      <c r="F16" s="223"/>
      <c r="G16" s="223"/>
      <c r="H16" s="223"/>
      <c r="I16" s="223"/>
      <c r="J16" s="224"/>
    </row>
    <row r="17" spans="1:11" ht="15.75" x14ac:dyDescent="0.25">
      <c r="A17" s="174" t="s">
        <v>54</v>
      </c>
      <c r="B17" s="175"/>
      <c r="C17" s="175"/>
      <c r="D17" s="175"/>
      <c r="E17" s="175"/>
      <c r="F17" s="175"/>
      <c r="G17" s="175"/>
      <c r="H17" s="175"/>
      <c r="I17" s="175"/>
      <c r="J17" s="176"/>
    </row>
    <row r="18" spans="1:11" x14ac:dyDescent="0.25">
      <c r="A18" s="31" t="s">
        <v>55</v>
      </c>
      <c r="B18" s="225" t="s">
        <v>112</v>
      </c>
      <c r="C18" s="225"/>
      <c r="D18" s="225"/>
      <c r="E18" s="225"/>
      <c r="F18" s="225"/>
      <c r="G18" s="225"/>
      <c r="H18" s="225"/>
      <c r="I18" s="225"/>
      <c r="J18" s="226"/>
    </row>
    <row r="19" spans="1:11" ht="63.75" customHeight="1" x14ac:dyDescent="0.25">
      <c r="A19" s="50" t="s">
        <v>57</v>
      </c>
      <c r="B19" s="227" t="s">
        <v>58</v>
      </c>
      <c r="C19" s="227"/>
      <c r="D19" s="227"/>
      <c r="E19" s="227"/>
      <c r="F19" s="227"/>
      <c r="G19" s="227"/>
      <c r="H19" s="227"/>
      <c r="I19" s="227"/>
      <c r="J19" s="228"/>
    </row>
    <row r="20" spans="1:11" ht="18" customHeight="1" x14ac:dyDescent="0.25">
      <c r="A20" s="37" t="s">
        <v>113</v>
      </c>
      <c r="B20" s="225" t="s">
        <v>60</v>
      </c>
      <c r="C20" s="225"/>
      <c r="D20" s="225"/>
      <c r="E20" s="225"/>
      <c r="F20" s="225"/>
      <c r="G20" s="225"/>
      <c r="H20" s="225"/>
      <c r="I20" s="225"/>
      <c r="J20" s="226"/>
    </row>
    <row r="21" spans="1:11" ht="22.5" customHeight="1" x14ac:dyDescent="0.25">
      <c r="A21" s="50" t="s">
        <v>61</v>
      </c>
      <c r="B21" s="206" t="s">
        <v>62</v>
      </c>
      <c r="C21" s="206"/>
      <c r="D21" s="206"/>
      <c r="E21" s="206"/>
      <c r="F21" s="206"/>
      <c r="G21" s="206"/>
      <c r="H21" s="206"/>
      <c r="I21" s="206"/>
      <c r="J21" s="207"/>
    </row>
    <row r="22" spans="1:11" ht="19.5" customHeight="1" x14ac:dyDescent="0.25">
      <c r="A22" s="208" t="s">
        <v>63</v>
      </c>
      <c r="B22" s="209"/>
      <c r="C22" s="209"/>
      <c r="D22" s="209"/>
      <c r="E22" s="209"/>
      <c r="F22" s="209"/>
      <c r="G22" s="209"/>
      <c r="H22" s="209"/>
      <c r="I22" s="209"/>
      <c r="J22" s="210"/>
      <c r="K22" s="6"/>
    </row>
    <row r="23" spans="1:11" ht="15.75" x14ac:dyDescent="0.25">
      <c r="A23" s="190" t="s">
        <v>64</v>
      </c>
      <c r="B23" s="191"/>
      <c r="C23" s="191"/>
      <c r="D23" s="191"/>
      <c r="E23" s="191"/>
      <c r="F23" s="191"/>
      <c r="G23" s="191"/>
      <c r="H23" s="191"/>
      <c r="I23" s="191"/>
      <c r="J23" s="192"/>
      <c r="K23" s="1"/>
    </row>
    <row r="24" spans="1:11" ht="35.25" customHeight="1" x14ac:dyDescent="0.25">
      <c r="A24" s="211" t="s">
        <v>65</v>
      </c>
      <c r="B24" s="212"/>
      <c r="C24" s="213" t="s">
        <v>66</v>
      </c>
      <c r="D24" s="214"/>
      <c r="E24" s="214"/>
      <c r="F24" s="215" t="s">
        <v>67</v>
      </c>
      <c r="G24" s="216"/>
      <c r="H24" s="217"/>
      <c r="I24" s="213" t="s">
        <v>68</v>
      </c>
      <c r="J24" s="218"/>
      <c r="K24" s="6"/>
    </row>
    <row r="25" spans="1:11" ht="21" customHeight="1" x14ac:dyDescent="0.25">
      <c r="A25" s="199">
        <v>4219452478</v>
      </c>
      <c r="B25" s="200"/>
      <c r="C25" s="201">
        <f>+A25-F25</f>
        <v>4153322128.73</v>
      </c>
      <c r="D25" s="201"/>
      <c r="E25" s="200"/>
      <c r="F25" s="204">
        <f>Tabla134[Financiera 
 (F)]+Tabla1345[Financiera 
 (F)]+Tabla13456[Financiera 
 (F)]+Tabla134567[Financiera 
 (F)]+Tabla1345678[Financiera 
 (F)]+Tabla13456789[Financiera 
 (F)]</f>
        <v>66130349.269999996</v>
      </c>
      <c r="G25" s="201"/>
      <c r="H25" s="205"/>
      <c r="I25" s="202">
        <f>IF(F25&gt;0,F25/C25,0)</f>
        <v>1.5922277930852737E-2</v>
      </c>
      <c r="J25" s="203"/>
      <c r="K25" s="6"/>
    </row>
    <row r="26" spans="1:11" ht="18.75" customHeight="1" x14ac:dyDescent="0.25">
      <c r="A26" s="190" t="s">
        <v>69</v>
      </c>
      <c r="B26" s="191"/>
      <c r="C26" s="191"/>
      <c r="D26" s="191"/>
      <c r="E26" s="191"/>
      <c r="F26" s="191"/>
      <c r="G26" s="191"/>
      <c r="H26" s="191"/>
      <c r="I26" s="191"/>
      <c r="J26" s="192"/>
      <c r="K26" s="1"/>
    </row>
    <row r="27" spans="1:11" ht="25.5" customHeight="1" x14ac:dyDescent="0.25">
      <c r="A27" s="41"/>
      <c r="C27" s="193" t="s">
        <v>70</v>
      </c>
      <c r="D27" s="194"/>
      <c r="E27" s="193" t="s">
        <v>94</v>
      </c>
      <c r="F27" s="194"/>
      <c r="G27" s="193" t="s">
        <v>71</v>
      </c>
      <c r="H27" s="193"/>
      <c r="I27" s="193" t="s">
        <v>72</v>
      </c>
      <c r="J27" s="195"/>
      <c r="K27" s="6"/>
    </row>
    <row r="28" spans="1:11" ht="38.25" x14ac:dyDescent="0.25">
      <c r="A28" s="9" t="s">
        <v>7</v>
      </c>
      <c r="B28" s="10" t="s">
        <v>73</v>
      </c>
      <c r="C28" s="10" t="s">
        <v>74</v>
      </c>
      <c r="D28" s="10" t="s">
        <v>75</v>
      </c>
      <c r="E28" s="10" t="s">
        <v>76</v>
      </c>
      <c r="F28" s="10" t="s">
        <v>77</v>
      </c>
      <c r="G28" s="10" t="s">
        <v>78</v>
      </c>
      <c r="H28" s="10" t="s">
        <v>79</v>
      </c>
      <c r="I28" s="10" t="s">
        <v>80</v>
      </c>
      <c r="J28" s="11" t="s">
        <v>81</v>
      </c>
      <c r="K28" s="6"/>
    </row>
    <row r="29" spans="1:11" ht="45.75" customHeight="1" x14ac:dyDescent="0.25">
      <c r="A29" s="42" t="s">
        <v>82</v>
      </c>
      <c r="B29" s="43" t="s">
        <v>19</v>
      </c>
      <c r="C29" s="44">
        <v>9683</v>
      </c>
      <c r="D29" s="45">
        <v>280785175</v>
      </c>
      <c r="E29" s="44">
        <v>2253</v>
      </c>
      <c r="F29" s="45">
        <v>70196293.75</v>
      </c>
      <c r="G29" s="129">
        <v>2221</v>
      </c>
      <c r="H29" s="45">
        <v>15777342.34</v>
      </c>
      <c r="I29" s="48">
        <f>IF(G29&gt;0,G29/E29,0)</f>
        <v>0.98579671549045722</v>
      </c>
      <c r="J29" s="49">
        <f>IF(H29&gt;0,H29/F29,0)</f>
        <v>0.22476033273480339</v>
      </c>
      <c r="K29" s="6"/>
    </row>
    <row r="30" spans="1:11" ht="15.75" x14ac:dyDescent="0.25">
      <c r="A30" s="174" t="s">
        <v>83</v>
      </c>
      <c r="B30" s="175"/>
      <c r="C30" s="175"/>
      <c r="D30" s="175"/>
      <c r="E30" s="175"/>
      <c r="F30" s="175"/>
      <c r="G30" s="175"/>
      <c r="H30" s="175"/>
      <c r="I30" s="175"/>
      <c r="J30" s="176"/>
    </row>
    <row r="31" spans="1:11" ht="15.75" x14ac:dyDescent="0.25">
      <c r="A31" s="183" t="s">
        <v>84</v>
      </c>
      <c r="B31" s="184"/>
      <c r="C31" s="184"/>
      <c r="D31" s="184"/>
      <c r="E31" s="184"/>
      <c r="F31" s="184"/>
      <c r="G31" s="184"/>
      <c r="H31" s="184"/>
      <c r="I31" s="184"/>
      <c r="J31" s="185"/>
    </row>
    <row r="32" spans="1:11" s="51" customFormat="1" ht="18.75" customHeight="1" x14ac:dyDescent="0.25">
      <c r="A32" s="50" t="s">
        <v>85</v>
      </c>
      <c r="B32" s="186" t="s">
        <v>86</v>
      </c>
      <c r="C32" s="186"/>
      <c r="D32" s="186"/>
      <c r="E32" s="186"/>
      <c r="F32" s="186"/>
      <c r="G32" s="186"/>
      <c r="H32" s="186"/>
      <c r="I32" s="186"/>
      <c r="J32" s="187"/>
    </row>
    <row r="33" spans="1:12" ht="34.5" customHeight="1" x14ac:dyDescent="0.25">
      <c r="A33" s="52" t="s">
        <v>87</v>
      </c>
      <c r="B33" s="188" t="s">
        <v>88</v>
      </c>
      <c r="C33" s="188"/>
      <c r="D33" s="188"/>
      <c r="E33" s="188"/>
      <c r="F33" s="188"/>
      <c r="G33" s="188"/>
      <c r="H33" s="188"/>
      <c r="I33" s="188"/>
      <c r="J33" s="189"/>
      <c r="K33" s="6"/>
    </row>
    <row r="34" spans="1:12" s="51" customFormat="1" ht="50.25" customHeight="1" x14ac:dyDescent="0.25">
      <c r="A34" s="108" t="s">
        <v>89</v>
      </c>
      <c r="B34" s="188" t="s">
        <v>114</v>
      </c>
      <c r="C34" s="188"/>
      <c r="D34" s="188"/>
      <c r="E34" s="188"/>
      <c r="F34" s="188"/>
      <c r="G34" s="188"/>
      <c r="H34" s="188"/>
      <c r="I34" s="188"/>
      <c r="J34" s="189"/>
    </row>
    <row r="35" spans="1:12" ht="94.5" customHeight="1" x14ac:dyDescent="0.25">
      <c r="A35" s="52" t="s">
        <v>90</v>
      </c>
      <c r="B35" s="188" t="s">
        <v>115</v>
      </c>
      <c r="C35" s="188"/>
      <c r="D35" s="188"/>
      <c r="E35" s="188"/>
      <c r="F35" s="188"/>
      <c r="G35" s="188"/>
      <c r="H35" s="188"/>
      <c r="I35" s="188"/>
      <c r="J35" s="189"/>
      <c r="K35" s="6"/>
    </row>
    <row r="36" spans="1:12" ht="15.75" x14ac:dyDescent="0.25">
      <c r="A36" s="174" t="s">
        <v>91</v>
      </c>
      <c r="B36" s="175"/>
      <c r="C36" s="175"/>
      <c r="D36" s="175"/>
      <c r="E36" s="175"/>
      <c r="F36" s="175"/>
      <c r="G36" s="175"/>
      <c r="H36" s="175"/>
      <c r="I36" s="175"/>
      <c r="J36" s="176"/>
    </row>
    <row r="37" spans="1:12" ht="15.75" x14ac:dyDescent="0.25">
      <c r="A37" s="177" t="s">
        <v>92</v>
      </c>
      <c r="B37" s="178"/>
      <c r="C37" s="178"/>
      <c r="D37" s="178"/>
      <c r="E37" s="178"/>
      <c r="F37" s="178"/>
      <c r="G37" s="178"/>
      <c r="H37" s="178"/>
      <c r="I37" s="178"/>
      <c r="J37" s="179"/>
    </row>
    <row r="38" spans="1:12" ht="37.5" customHeight="1" thickBot="1" x14ac:dyDescent="0.3">
      <c r="A38" s="180" t="s">
        <v>93</v>
      </c>
      <c r="B38" s="181"/>
      <c r="C38" s="181"/>
      <c r="D38" s="181"/>
      <c r="E38" s="181"/>
      <c r="F38" s="181"/>
      <c r="G38" s="181"/>
      <c r="H38" s="181"/>
      <c r="I38" s="181"/>
      <c r="J38" s="182"/>
    </row>
    <row r="39" spans="1:12" ht="15.75" x14ac:dyDescent="0.25">
      <c r="A39" s="190" t="s">
        <v>69</v>
      </c>
      <c r="B39" s="191"/>
      <c r="C39" s="191"/>
      <c r="D39" s="191"/>
      <c r="E39" s="191"/>
      <c r="F39" s="191"/>
      <c r="G39" s="191"/>
      <c r="H39" s="191"/>
      <c r="I39" s="191"/>
      <c r="J39" s="192"/>
      <c r="K39" s="1"/>
    </row>
    <row r="40" spans="1:12" x14ac:dyDescent="0.25">
      <c r="A40" s="41"/>
      <c r="C40" s="193" t="s">
        <v>70</v>
      </c>
      <c r="D40" s="194"/>
      <c r="E40" s="193" t="s">
        <v>94</v>
      </c>
      <c r="F40" s="194"/>
      <c r="G40" s="193" t="s">
        <v>71</v>
      </c>
      <c r="H40" s="193"/>
      <c r="I40" s="193" t="s">
        <v>72</v>
      </c>
      <c r="J40" s="195"/>
      <c r="K40" s="6"/>
    </row>
    <row r="41" spans="1:12" ht="39" thickBot="1" x14ac:dyDescent="0.3">
      <c r="A41" s="9" t="s">
        <v>7</v>
      </c>
      <c r="B41" s="10" t="s">
        <v>73</v>
      </c>
      <c r="C41" s="10" t="s">
        <v>74</v>
      </c>
      <c r="D41" s="10" t="s">
        <v>75</v>
      </c>
      <c r="E41" s="10" t="s">
        <v>76</v>
      </c>
      <c r="F41" s="10" t="s">
        <v>77</v>
      </c>
      <c r="G41" s="10" t="s">
        <v>78</v>
      </c>
      <c r="H41" s="10" t="s">
        <v>79</v>
      </c>
      <c r="I41" s="10" t="s">
        <v>80</v>
      </c>
      <c r="J41" s="11" t="s">
        <v>81</v>
      </c>
      <c r="K41" s="6"/>
    </row>
    <row r="42" spans="1:12" ht="66" customHeight="1" x14ac:dyDescent="0.25">
      <c r="A42" s="42" t="s">
        <v>95</v>
      </c>
      <c r="B42" s="43" t="s">
        <v>21</v>
      </c>
      <c r="C42" s="44">
        <v>11583</v>
      </c>
      <c r="D42" s="45">
        <v>50431359</v>
      </c>
      <c r="E42" s="44">
        <v>3140</v>
      </c>
      <c r="F42" s="45">
        <v>12607839.75</v>
      </c>
      <c r="G42" s="130">
        <v>3.4750000000000001</v>
      </c>
      <c r="H42" s="45">
        <v>9226645.4600000009</v>
      </c>
      <c r="I42" s="48">
        <f>IF(G42&gt;0,G42/E42,0)</f>
        <v>1.1066878980891719E-3</v>
      </c>
      <c r="J42" s="49">
        <f>IF(H42&gt;0,H42/F42,0)</f>
        <v>0.73181811023573651</v>
      </c>
      <c r="K42" s="6"/>
    </row>
    <row r="43" spans="1:12" ht="15.75" x14ac:dyDescent="0.25">
      <c r="A43" s="174" t="s">
        <v>83</v>
      </c>
      <c r="B43" s="175"/>
      <c r="C43" s="175"/>
      <c r="D43" s="175"/>
      <c r="E43" s="175"/>
      <c r="F43" s="175"/>
      <c r="G43" s="175"/>
      <c r="H43" s="175"/>
      <c r="I43" s="175"/>
      <c r="J43" s="176"/>
    </row>
    <row r="44" spans="1:12" ht="15.75" x14ac:dyDescent="0.25">
      <c r="A44" s="183" t="s">
        <v>84</v>
      </c>
      <c r="B44" s="184"/>
      <c r="C44" s="184"/>
      <c r="D44" s="184"/>
      <c r="E44" s="184"/>
      <c r="F44" s="184"/>
      <c r="G44" s="184"/>
      <c r="H44" s="184"/>
      <c r="I44" s="184"/>
      <c r="J44" s="185"/>
    </row>
    <row r="45" spans="1:12" ht="18.75" customHeight="1" x14ac:dyDescent="0.25">
      <c r="A45" s="53" t="s">
        <v>85</v>
      </c>
      <c r="B45" s="197" t="s">
        <v>96</v>
      </c>
      <c r="C45" s="197"/>
      <c r="D45" s="197"/>
      <c r="E45" s="197"/>
      <c r="F45" s="197"/>
      <c r="G45" s="197"/>
      <c r="H45" s="197"/>
      <c r="I45" s="197"/>
      <c r="J45" s="198"/>
      <c r="K45" s="6"/>
    </row>
    <row r="46" spans="1:12" x14ac:dyDescent="0.25">
      <c r="A46" s="53" t="s">
        <v>87</v>
      </c>
      <c r="B46" s="188" t="s">
        <v>116</v>
      </c>
      <c r="C46" s="188"/>
      <c r="D46" s="188"/>
      <c r="E46" s="188"/>
      <c r="F46" s="188"/>
      <c r="G46" s="188"/>
      <c r="H46" s="188"/>
      <c r="I46" s="188"/>
      <c r="J46" s="189"/>
      <c r="K46" s="6"/>
      <c r="L46" t="s">
        <v>117</v>
      </c>
    </row>
    <row r="47" spans="1:12" ht="122.25" customHeight="1" x14ac:dyDescent="0.25">
      <c r="A47" s="53" t="s">
        <v>89</v>
      </c>
      <c r="B47" s="188" t="s">
        <v>118</v>
      </c>
      <c r="C47" s="188"/>
      <c r="D47" s="188"/>
      <c r="E47" s="188"/>
      <c r="F47" s="188"/>
      <c r="G47" s="188"/>
      <c r="H47" s="188"/>
      <c r="I47" s="188"/>
      <c r="J47" s="189"/>
      <c r="K47" s="6"/>
    </row>
    <row r="48" spans="1:12" ht="51" customHeight="1" x14ac:dyDescent="0.25">
      <c r="A48" s="53" t="s">
        <v>90</v>
      </c>
      <c r="B48" s="188" t="s">
        <v>119</v>
      </c>
      <c r="C48" s="188"/>
      <c r="D48" s="188"/>
      <c r="E48" s="188"/>
      <c r="F48" s="188"/>
      <c r="G48" s="188"/>
      <c r="H48" s="188"/>
      <c r="I48" s="188"/>
      <c r="J48" s="189"/>
      <c r="K48" s="6"/>
    </row>
    <row r="49" spans="1:12" ht="15.75" x14ac:dyDescent="0.25">
      <c r="A49" s="174" t="s">
        <v>91</v>
      </c>
      <c r="B49" s="175"/>
      <c r="C49" s="175"/>
      <c r="D49" s="175"/>
      <c r="E49" s="175"/>
      <c r="F49" s="175"/>
      <c r="G49" s="175"/>
      <c r="H49" s="175"/>
      <c r="I49" s="175"/>
      <c r="J49" s="176"/>
    </row>
    <row r="50" spans="1:12" ht="15.75" x14ac:dyDescent="0.25">
      <c r="A50" s="177" t="s">
        <v>92</v>
      </c>
      <c r="B50" s="178"/>
      <c r="C50" s="178"/>
      <c r="D50" s="178"/>
      <c r="E50" s="178"/>
      <c r="F50" s="178"/>
      <c r="G50" s="178"/>
      <c r="H50" s="178"/>
      <c r="I50" s="178"/>
      <c r="J50" s="179"/>
    </row>
    <row r="51" spans="1:12" ht="47.25" customHeight="1" x14ac:dyDescent="0.25">
      <c r="A51" s="196" t="s">
        <v>98</v>
      </c>
      <c r="B51" s="181"/>
      <c r="C51" s="181"/>
      <c r="D51" s="181"/>
      <c r="E51" s="181"/>
      <c r="F51" s="181"/>
      <c r="G51" s="181"/>
      <c r="H51" s="181"/>
      <c r="I51" s="181"/>
      <c r="J51" s="182"/>
    </row>
    <row r="52" spans="1:12" ht="15.75" x14ac:dyDescent="0.25">
      <c r="A52" s="190" t="s">
        <v>69</v>
      </c>
      <c r="B52" s="191"/>
      <c r="C52" s="191"/>
      <c r="D52" s="191"/>
      <c r="E52" s="191"/>
      <c r="F52" s="191"/>
      <c r="G52" s="191"/>
      <c r="H52" s="191"/>
      <c r="I52" s="191"/>
      <c r="J52" s="192"/>
      <c r="K52" s="1"/>
    </row>
    <row r="53" spans="1:12" x14ac:dyDescent="0.25">
      <c r="A53" s="41"/>
      <c r="C53" s="193" t="s">
        <v>70</v>
      </c>
      <c r="D53" s="194"/>
      <c r="E53" s="193" t="s">
        <v>94</v>
      </c>
      <c r="F53" s="194"/>
      <c r="G53" s="193" t="s">
        <v>71</v>
      </c>
      <c r="H53" s="193"/>
      <c r="I53" s="193" t="s">
        <v>72</v>
      </c>
      <c r="J53" s="195"/>
      <c r="K53" s="6"/>
    </row>
    <row r="54" spans="1:12" ht="38.25" x14ac:dyDescent="0.25">
      <c r="A54" s="9" t="s">
        <v>7</v>
      </c>
      <c r="B54" s="10" t="s">
        <v>73</v>
      </c>
      <c r="C54" s="10" t="s">
        <v>74</v>
      </c>
      <c r="D54" s="10" t="s">
        <v>75</v>
      </c>
      <c r="E54" s="10" t="s">
        <v>76</v>
      </c>
      <c r="F54" s="10" t="s">
        <v>77</v>
      </c>
      <c r="G54" s="10" t="s">
        <v>78</v>
      </c>
      <c r="H54" s="10" t="s">
        <v>79</v>
      </c>
      <c r="I54" s="10" t="s">
        <v>80</v>
      </c>
      <c r="J54" s="11" t="s">
        <v>81</v>
      </c>
      <c r="K54" s="133" t="s">
        <v>120</v>
      </c>
      <c r="L54" s="10" t="s">
        <v>121</v>
      </c>
    </row>
    <row r="55" spans="1:12" ht="45" customHeight="1" x14ac:dyDescent="0.25">
      <c r="A55" s="42" t="s">
        <v>99</v>
      </c>
      <c r="B55" s="43" t="s">
        <v>23</v>
      </c>
      <c r="C55" s="44">
        <v>2620</v>
      </c>
      <c r="D55" s="45">
        <v>103657207</v>
      </c>
      <c r="E55" s="44">
        <v>658</v>
      </c>
      <c r="F55" s="45">
        <v>25914301.75</v>
      </c>
      <c r="G55" s="130">
        <f>232+182</f>
        <v>414</v>
      </c>
      <c r="H55" s="47">
        <v>17354258.120000001</v>
      </c>
      <c r="I55" s="48">
        <f>IF(G55&gt;0,G55/E55,0)</f>
        <v>0.62917933130699089</v>
      </c>
      <c r="J55" s="49">
        <f>IF(H55&gt;0,H55/F55,0)</f>
        <v>0.66967878538344183</v>
      </c>
      <c r="K55" s="132">
        <v>232</v>
      </c>
      <c r="L55" t="s">
        <v>122</v>
      </c>
    </row>
    <row r="56" spans="1:12" ht="15.75" x14ac:dyDescent="0.25">
      <c r="A56" s="174" t="s">
        <v>83</v>
      </c>
      <c r="B56" s="175"/>
      <c r="C56" s="175"/>
      <c r="D56" s="175"/>
      <c r="E56" s="175"/>
      <c r="F56" s="175"/>
      <c r="G56" s="175"/>
      <c r="H56" s="175"/>
      <c r="I56" s="175"/>
      <c r="J56" s="176"/>
      <c r="K56" s="107">
        <v>182</v>
      </c>
      <c r="L56" t="s">
        <v>123</v>
      </c>
    </row>
    <row r="57" spans="1:12" ht="15.75" x14ac:dyDescent="0.25">
      <c r="A57" s="183" t="s">
        <v>84</v>
      </c>
      <c r="B57" s="184"/>
      <c r="C57" s="184"/>
      <c r="D57" s="184"/>
      <c r="E57" s="184"/>
      <c r="F57" s="184"/>
      <c r="G57" s="184"/>
      <c r="H57" s="184"/>
      <c r="I57" s="184"/>
      <c r="J57" s="185"/>
    </row>
    <row r="58" spans="1:12" x14ac:dyDescent="0.25">
      <c r="A58" s="52" t="s">
        <v>85</v>
      </c>
      <c r="B58" s="186" t="s">
        <v>100</v>
      </c>
      <c r="C58" s="186"/>
      <c r="D58" s="186"/>
      <c r="E58" s="186"/>
      <c r="F58" s="186"/>
      <c r="G58" s="186"/>
      <c r="H58" s="186"/>
      <c r="I58" s="186"/>
      <c r="J58" s="187"/>
      <c r="K58" s="6"/>
    </row>
    <row r="59" spans="1:12" ht="30" x14ac:dyDescent="0.25">
      <c r="A59" s="52" t="s">
        <v>87</v>
      </c>
      <c r="B59" s="188" t="s">
        <v>101</v>
      </c>
      <c r="C59" s="188"/>
      <c r="D59" s="188"/>
      <c r="E59" s="188"/>
      <c r="F59" s="188"/>
      <c r="G59" s="188"/>
      <c r="H59" s="188"/>
      <c r="I59" s="188"/>
      <c r="J59" s="189"/>
      <c r="K59" s="6"/>
    </row>
    <row r="60" spans="1:12" s="51" customFormat="1" ht="60.75" customHeight="1" x14ac:dyDescent="0.25">
      <c r="A60" s="108" t="s">
        <v>89</v>
      </c>
      <c r="B60" s="188" t="s">
        <v>124</v>
      </c>
      <c r="C60" s="188"/>
      <c r="D60" s="188"/>
      <c r="E60" s="188"/>
      <c r="F60" s="188"/>
      <c r="G60" s="188"/>
      <c r="H60" s="188"/>
      <c r="I60" s="188"/>
      <c r="J60" s="189"/>
    </row>
    <row r="61" spans="1:12" ht="61.5" customHeight="1" x14ac:dyDescent="0.25">
      <c r="A61" s="52" t="s">
        <v>90</v>
      </c>
      <c r="B61" s="188" t="s">
        <v>125</v>
      </c>
      <c r="C61" s="188"/>
      <c r="D61" s="188"/>
      <c r="E61" s="188"/>
      <c r="F61" s="188"/>
      <c r="G61" s="188"/>
      <c r="H61" s="188"/>
      <c r="I61" s="188"/>
      <c r="J61" s="189"/>
      <c r="K61" s="6"/>
    </row>
    <row r="62" spans="1:12" ht="15.75" x14ac:dyDescent="0.25">
      <c r="A62" s="174" t="s">
        <v>91</v>
      </c>
      <c r="B62" s="175"/>
      <c r="C62" s="175"/>
      <c r="D62" s="175"/>
      <c r="E62" s="175"/>
      <c r="F62" s="175"/>
      <c r="G62" s="175"/>
      <c r="H62" s="175"/>
      <c r="I62" s="175"/>
      <c r="J62" s="176"/>
    </row>
    <row r="63" spans="1:12" ht="15.75" x14ac:dyDescent="0.25">
      <c r="A63" s="177" t="s">
        <v>92</v>
      </c>
      <c r="B63" s="178"/>
      <c r="C63" s="178"/>
      <c r="D63" s="178"/>
      <c r="E63" s="178"/>
      <c r="F63" s="178"/>
      <c r="G63" s="178"/>
      <c r="H63" s="178"/>
      <c r="I63" s="178"/>
      <c r="J63" s="179"/>
    </row>
    <row r="64" spans="1:12" ht="33.75" customHeight="1" thickBot="1" x14ac:dyDescent="0.3">
      <c r="A64" s="180" t="s">
        <v>102</v>
      </c>
      <c r="B64" s="181"/>
      <c r="C64" s="181"/>
      <c r="D64" s="181"/>
      <c r="E64" s="181"/>
      <c r="F64" s="181"/>
      <c r="G64" s="181"/>
      <c r="H64" s="181"/>
      <c r="I64" s="181"/>
      <c r="J64" s="182"/>
    </row>
    <row r="65" spans="1:11" ht="15.75" x14ac:dyDescent="0.25">
      <c r="A65" s="190" t="s">
        <v>69</v>
      </c>
      <c r="B65" s="191"/>
      <c r="C65" s="191"/>
      <c r="D65" s="191"/>
      <c r="E65" s="191"/>
      <c r="F65" s="191"/>
      <c r="G65" s="191"/>
      <c r="H65" s="191"/>
      <c r="I65" s="191"/>
      <c r="J65" s="192"/>
      <c r="K65" s="1"/>
    </row>
    <row r="66" spans="1:11" x14ac:dyDescent="0.25">
      <c r="A66" s="41"/>
      <c r="C66" s="193" t="s">
        <v>70</v>
      </c>
      <c r="D66" s="194"/>
      <c r="E66" s="193" t="s">
        <v>94</v>
      </c>
      <c r="F66" s="194"/>
      <c r="G66" s="193" t="s">
        <v>71</v>
      </c>
      <c r="H66" s="193"/>
      <c r="I66" s="193" t="s">
        <v>72</v>
      </c>
      <c r="J66" s="195"/>
      <c r="K66" s="6"/>
    </row>
    <row r="67" spans="1:11" ht="39" thickBot="1" x14ac:dyDescent="0.3">
      <c r="A67" s="9" t="s">
        <v>7</v>
      </c>
      <c r="B67" s="10" t="s">
        <v>73</v>
      </c>
      <c r="C67" s="10" t="s">
        <v>74</v>
      </c>
      <c r="D67" s="10" t="s">
        <v>75</v>
      </c>
      <c r="E67" s="10" t="s">
        <v>76</v>
      </c>
      <c r="F67" s="10" t="s">
        <v>77</v>
      </c>
      <c r="G67" s="10" t="s">
        <v>78</v>
      </c>
      <c r="H67" s="10" t="s">
        <v>79</v>
      </c>
      <c r="I67" s="10" t="s">
        <v>80</v>
      </c>
      <c r="J67" s="11" t="s">
        <v>81</v>
      </c>
      <c r="K67" s="6"/>
    </row>
    <row r="68" spans="1:11" ht="44.25" customHeight="1" x14ac:dyDescent="0.25">
      <c r="A68" s="42" t="s">
        <v>103</v>
      </c>
      <c r="B68" s="43" t="s">
        <v>25</v>
      </c>
      <c r="C68" s="44">
        <v>18000</v>
      </c>
      <c r="D68" s="45">
        <v>59525386</v>
      </c>
      <c r="E68" s="44">
        <v>4500</v>
      </c>
      <c r="F68" s="45">
        <v>14881346.5</v>
      </c>
      <c r="G68" s="131">
        <v>1285</v>
      </c>
      <c r="H68" s="45">
        <v>12550601.379999999</v>
      </c>
      <c r="I68" s="48">
        <f>IF(G68&gt;0,G68/E68,0)</f>
        <v>0.28555555555555556</v>
      </c>
      <c r="J68" s="49">
        <f>IF(H68&gt;0,H68/F68,0)</f>
        <v>0.84337807603633175</v>
      </c>
      <c r="K68" s="6"/>
    </row>
    <row r="69" spans="1:11" ht="18" customHeight="1" x14ac:dyDescent="0.25">
      <c r="A69" s="174" t="s">
        <v>83</v>
      </c>
      <c r="B69" s="175"/>
      <c r="C69" s="175"/>
      <c r="D69" s="175"/>
      <c r="E69" s="175"/>
      <c r="F69" s="175"/>
      <c r="G69" s="175"/>
      <c r="H69" s="175"/>
      <c r="I69" s="175"/>
      <c r="J69" s="176"/>
    </row>
    <row r="70" spans="1:11" ht="15.75" x14ac:dyDescent="0.25">
      <c r="A70" s="183" t="s">
        <v>84</v>
      </c>
      <c r="B70" s="184"/>
      <c r="C70" s="184"/>
      <c r="D70" s="184"/>
      <c r="E70" s="184"/>
      <c r="F70" s="184"/>
      <c r="G70" s="184"/>
      <c r="H70" s="184"/>
      <c r="I70" s="184"/>
      <c r="J70" s="185"/>
    </row>
    <row r="71" spans="1:11" ht="19.5" customHeight="1" x14ac:dyDescent="0.25">
      <c r="A71" s="52" t="s">
        <v>85</v>
      </c>
      <c r="B71" s="186" t="s">
        <v>104</v>
      </c>
      <c r="C71" s="186"/>
      <c r="D71" s="186"/>
      <c r="E71" s="186"/>
      <c r="F71" s="186"/>
      <c r="G71" s="186"/>
      <c r="H71" s="186"/>
      <c r="I71" s="186"/>
      <c r="J71" s="187"/>
      <c r="K71" s="6"/>
    </row>
    <row r="72" spans="1:11" ht="30" x14ac:dyDescent="0.25">
      <c r="A72" s="52" t="s">
        <v>87</v>
      </c>
      <c r="B72" s="188" t="s">
        <v>126</v>
      </c>
      <c r="C72" s="188"/>
      <c r="D72" s="188"/>
      <c r="E72" s="188"/>
      <c r="F72" s="188"/>
      <c r="G72" s="188"/>
      <c r="H72" s="188"/>
      <c r="I72" s="188"/>
      <c r="J72" s="189"/>
      <c r="K72" s="6"/>
    </row>
    <row r="73" spans="1:11" s="51" customFormat="1" ht="31.5" customHeight="1" x14ac:dyDescent="0.25">
      <c r="A73" s="108" t="s">
        <v>89</v>
      </c>
      <c r="B73" s="188" t="s">
        <v>127</v>
      </c>
      <c r="C73" s="188"/>
      <c r="D73" s="188"/>
      <c r="E73" s="188"/>
      <c r="F73" s="188"/>
      <c r="G73" s="188"/>
      <c r="H73" s="188"/>
      <c r="I73" s="188"/>
      <c r="J73" s="189"/>
    </row>
    <row r="74" spans="1:11" ht="48" customHeight="1" x14ac:dyDescent="0.25">
      <c r="A74" s="52" t="s">
        <v>90</v>
      </c>
      <c r="B74" s="188" t="s">
        <v>128</v>
      </c>
      <c r="C74" s="188"/>
      <c r="D74" s="188"/>
      <c r="E74" s="188"/>
      <c r="F74" s="188"/>
      <c r="G74" s="188"/>
      <c r="H74" s="188"/>
      <c r="I74" s="188"/>
      <c r="J74" s="189"/>
      <c r="K74" s="6"/>
    </row>
    <row r="75" spans="1:11" ht="15.75" x14ac:dyDescent="0.25">
      <c r="A75" s="174" t="s">
        <v>91</v>
      </c>
      <c r="B75" s="175"/>
      <c r="C75" s="175"/>
      <c r="D75" s="175"/>
      <c r="E75" s="175"/>
      <c r="F75" s="175"/>
      <c r="G75" s="175"/>
      <c r="H75" s="175"/>
      <c r="I75" s="175"/>
      <c r="J75" s="176"/>
    </row>
    <row r="76" spans="1:11" ht="19.5" customHeight="1" x14ac:dyDescent="0.25">
      <c r="A76" s="177" t="s">
        <v>92</v>
      </c>
      <c r="B76" s="178"/>
      <c r="C76" s="178"/>
      <c r="D76" s="178"/>
      <c r="E76" s="178"/>
      <c r="F76" s="178"/>
      <c r="G76" s="178"/>
      <c r="H76" s="178"/>
      <c r="I76" s="178"/>
      <c r="J76" s="179"/>
    </row>
    <row r="77" spans="1:11" ht="20.25" customHeight="1" thickBot="1" x14ac:dyDescent="0.3">
      <c r="A77" s="180" t="s">
        <v>129</v>
      </c>
      <c r="B77" s="181"/>
      <c r="C77" s="181"/>
      <c r="D77" s="181"/>
      <c r="E77" s="181"/>
      <c r="F77" s="181"/>
      <c r="G77" s="181"/>
      <c r="H77" s="181"/>
      <c r="I77" s="181"/>
      <c r="J77" s="182"/>
    </row>
    <row r="78" spans="1:11" ht="15.75" x14ac:dyDescent="0.25">
      <c r="A78" s="190" t="s">
        <v>69</v>
      </c>
      <c r="B78" s="191"/>
      <c r="C78" s="191"/>
      <c r="D78" s="191"/>
      <c r="E78" s="191"/>
      <c r="F78" s="191"/>
      <c r="G78" s="191"/>
      <c r="H78" s="191"/>
      <c r="I78" s="191"/>
      <c r="J78" s="192"/>
      <c r="K78" s="1"/>
    </row>
    <row r="79" spans="1:11" x14ac:dyDescent="0.25">
      <c r="A79" s="41"/>
      <c r="C79" s="193" t="s">
        <v>70</v>
      </c>
      <c r="D79" s="194"/>
      <c r="E79" s="193" t="s">
        <v>94</v>
      </c>
      <c r="F79" s="194"/>
      <c r="G79" s="193" t="s">
        <v>71</v>
      </c>
      <c r="H79" s="193"/>
      <c r="I79" s="193" t="s">
        <v>72</v>
      </c>
      <c r="J79" s="195"/>
      <c r="K79" s="6"/>
    </row>
    <row r="80" spans="1:11" ht="41.25" customHeight="1" thickBot="1" x14ac:dyDescent="0.3">
      <c r="A80" s="9" t="s">
        <v>7</v>
      </c>
      <c r="B80" s="10" t="s">
        <v>73</v>
      </c>
      <c r="C80" s="10" t="s">
        <v>74</v>
      </c>
      <c r="D80" s="10" t="s">
        <v>75</v>
      </c>
      <c r="E80" s="10" t="s">
        <v>76</v>
      </c>
      <c r="F80" s="10" t="s">
        <v>77</v>
      </c>
      <c r="G80" s="10" t="s">
        <v>78</v>
      </c>
      <c r="H80" s="10" t="s">
        <v>79</v>
      </c>
      <c r="I80" s="10" t="s">
        <v>80</v>
      </c>
      <c r="J80" s="11" t="s">
        <v>81</v>
      </c>
      <c r="K80" s="6"/>
    </row>
    <row r="81" spans="1:11" ht="61.5" customHeight="1" x14ac:dyDescent="0.25">
      <c r="A81" s="42" t="s">
        <v>106</v>
      </c>
      <c r="B81" s="43" t="s">
        <v>107</v>
      </c>
      <c r="C81" s="44">
        <v>6</v>
      </c>
      <c r="D81" s="45">
        <v>41331899</v>
      </c>
      <c r="E81" s="44">
        <v>1</v>
      </c>
      <c r="F81" s="45">
        <v>10332974.75</v>
      </c>
      <c r="G81" s="130">
        <v>2</v>
      </c>
      <c r="H81" s="47">
        <v>6868661.6500000004</v>
      </c>
      <c r="I81" s="48">
        <f>IF(G81&gt;0,G81/E81,0)</f>
        <v>2</v>
      </c>
      <c r="J81" s="49">
        <f>IF(H81&gt;0,H81/F81,0)</f>
        <v>0.6647322592170275</v>
      </c>
      <c r="K81" s="6"/>
    </row>
    <row r="82" spans="1:11" ht="15.75" x14ac:dyDescent="0.25">
      <c r="A82" s="174" t="s">
        <v>83</v>
      </c>
      <c r="B82" s="175"/>
      <c r="C82" s="175"/>
      <c r="D82" s="175"/>
      <c r="E82" s="175"/>
      <c r="F82" s="175"/>
      <c r="G82" s="175"/>
      <c r="H82" s="175"/>
      <c r="I82" s="175"/>
      <c r="J82" s="176"/>
    </row>
    <row r="83" spans="1:11" ht="15.75" x14ac:dyDescent="0.25">
      <c r="A83" s="183" t="s">
        <v>84</v>
      </c>
      <c r="B83" s="184"/>
      <c r="C83" s="184"/>
      <c r="D83" s="184"/>
      <c r="E83" s="184"/>
      <c r="F83" s="184"/>
      <c r="G83" s="184"/>
      <c r="H83" s="184"/>
      <c r="I83" s="184"/>
      <c r="J83" s="185"/>
    </row>
    <row r="84" spans="1:11" s="55" customFormat="1" ht="18.75" customHeight="1" x14ac:dyDescent="0.2">
      <c r="A84" s="53" t="s">
        <v>85</v>
      </c>
      <c r="B84" s="186" t="s">
        <v>106</v>
      </c>
      <c r="C84" s="186"/>
      <c r="D84" s="186"/>
      <c r="E84" s="186"/>
      <c r="F84" s="186"/>
      <c r="G84" s="186"/>
      <c r="H84" s="186"/>
      <c r="I84" s="186"/>
      <c r="J84" s="187"/>
      <c r="K84" s="54"/>
    </row>
    <row r="85" spans="1:11" s="55" customFormat="1" ht="58.5" customHeight="1" x14ac:dyDescent="0.2">
      <c r="A85" s="53" t="s">
        <v>87</v>
      </c>
      <c r="B85" s="188" t="s">
        <v>130</v>
      </c>
      <c r="C85" s="188"/>
      <c r="D85" s="188"/>
      <c r="E85" s="188"/>
      <c r="F85" s="188"/>
      <c r="G85" s="188"/>
      <c r="H85" s="188"/>
      <c r="I85" s="188"/>
      <c r="J85" s="189"/>
      <c r="K85" s="54" t="s">
        <v>131</v>
      </c>
    </row>
    <row r="86" spans="1:11" s="56" customFormat="1" ht="31.5" customHeight="1" x14ac:dyDescent="0.25">
      <c r="A86" s="57" t="s">
        <v>89</v>
      </c>
      <c r="B86" s="188" t="s">
        <v>132</v>
      </c>
      <c r="C86" s="188"/>
      <c r="D86" s="188"/>
      <c r="E86" s="188"/>
      <c r="F86" s="188"/>
      <c r="G86" s="188"/>
      <c r="H86" s="188"/>
      <c r="I86" s="188"/>
      <c r="J86" s="189"/>
      <c r="K86" s="128" t="s">
        <v>133</v>
      </c>
    </row>
    <row r="87" spans="1:11" s="55" customFormat="1" ht="36" customHeight="1" x14ac:dyDescent="0.25">
      <c r="A87" s="53" t="s">
        <v>90</v>
      </c>
      <c r="B87" s="188" t="s">
        <v>134</v>
      </c>
      <c r="C87" s="188"/>
      <c r="D87" s="188"/>
      <c r="E87" s="188"/>
      <c r="F87" s="188"/>
      <c r="G87" s="188"/>
      <c r="H87" s="188"/>
      <c r="I87" s="188"/>
      <c r="J87" s="189"/>
      <c r="K87" s="127" t="s">
        <v>135</v>
      </c>
    </row>
    <row r="88" spans="1:11" ht="15.75" x14ac:dyDescent="0.25">
      <c r="A88" s="174" t="s">
        <v>91</v>
      </c>
      <c r="B88" s="175"/>
      <c r="C88" s="175"/>
      <c r="D88" s="175"/>
      <c r="E88" s="175"/>
      <c r="F88" s="175"/>
      <c r="G88" s="175"/>
      <c r="H88" s="175"/>
      <c r="I88" s="175"/>
      <c r="J88" s="176"/>
    </row>
    <row r="89" spans="1:11" ht="15.75" x14ac:dyDescent="0.25">
      <c r="A89" s="177" t="s">
        <v>92</v>
      </c>
      <c r="B89" s="178"/>
      <c r="C89" s="178"/>
      <c r="D89" s="178"/>
      <c r="E89" s="178"/>
      <c r="F89" s="178"/>
      <c r="G89" s="178"/>
      <c r="H89" s="178"/>
      <c r="I89" s="178"/>
      <c r="J89" s="179"/>
    </row>
    <row r="90" spans="1:11" ht="21" customHeight="1" x14ac:dyDescent="0.25">
      <c r="A90" s="180" t="s">
        <v>136</v>
      </c>
      <c r="B90" s="181"/>
      <c r="C90" s="181"/>
      <c r="D90" s="181"/>
      <c r="E90" s="181"/>
      <c r="F90" s="181"/>
      <c r="G90" s="181"/>
      <c r="H90" s="181"/>
      <c r="I90" s="181"/>
      <c r="J90" s="182"/>
    </row>
    <row r="91" spans="1:11" ht="15.75" x14ac:dyDescent="0.25">
      <c r="A91" s="190" t="s">
        <v>69</v>
      </c>
      <c r="B91" s="191"/>
      <c r="C91" s="191"/>
      <c r="D91" s="191"/>
      <c r="E91" s="191"/>
      <c r="F91" s="191"/>
      <c r="G91" s="191"/>
      <c r="H91" s="191"/>
      <c r="I91" s="191"/>
      <c r="J91" s="192"/>
      <c r="K91" s="1"/>
    </row>
    <row r="92" spans="1:11" x14ac:dyDescent="0.25">
      <c r="A92" s="41"/>
      <c r="C92" s="193" t="s">
        <v>70</v>
      </c>
      <c r="D92" s="194"/>
      <c r="E92" s="193" t="s">
        <v>94</v>
      </c>
      <c r="F92" s="194"/>
      <c r="G92" s="193" t="s">
        <v>71</v>
      </c>
      <c r="H92" s="193"/>
      <c r="I92" s="193" t="s">
        <v>72</v>
      </c>
      <c r="J92" s="195"/>
      <c r="K92" s="6"/>
    </row>
    <row r="93" spans="1:11" ht="42" customHeight="1" thickBot="1" x14ac:dyDescent="0.3">
      <c r="A93" s="9" t="s">
        <v>7</v>
      </c>
      <c r="B93" s="10" t="s">
        <v>73</v>
      </c>
      <c r="C93" s="10" t="s">
        <v>74</v>
      </c>
      <c r="D93" s="10" t="s">
        <v>75</v>
      </c>
      <c r="E93" s="10" t="s">
        <v>76</v>
      </c>
      <c r="F93" s="10" t="s">
        <v>77</v>
      </c>
      <c r="G93" s="10" t="s">
        <v>78</v>
      </c>
      <c r="H93" s="10" t="s">
        <v>79</v>
      </c>
      <c r="I93" s="10" t="s">
        <v>80</v>
      </c>
      <c r="J93" s="11" t="s">
        <v>81</v>
      </c>
      <c r="K93" s="6"/>
    </row>
    <row r="94" spans="1:11" ht="74.25" customHeight="1" x14ac:dyDescent="0.25">
      <c r="A94" s="42" t="s">
        <v>109</v>
      </c>
      <c r="B94" s="43" t="s">
        <v>29</v>
      </c>
      <c r="C94" s="44">
        <v>2</v>
      </c>
      <c r="D94" s="45">
        <v>39923558</v>
      </c>
      <c r="E94" s="44">
        <v>0</v>
      </c>
      <c r="F94" s="45">
        <v>5808304</v>
      </c>
      <c r="G94" s="130">
        <v>2</v>
      </c>
      <c r="H94" s="47">
        <v>4352840.32</v>
      </c>
      <c r="I94" s="48">
        <f>IF(G94&gt;0,G94)</f>
        <v>2</v>
      </c>
      <c r="J94" s="49">
        <f>IF(H94&gt;0,H94/F94,0)</f>
        <v>0.74941675229120241</v>
      </c>
      <c r="K94" s="6"/>
    </row>
    <row r="95" spans="1:11" ht="15.75" x14ac:dyDescent="0.25">
      <c r="A95" s="174" t="s">
        <v>83</v>
      </c>
      <c r="B95" s="175"/>
      <c r="C95" s="175"/>
      <c r="D95" s="175"/>
      <c r="E95" s="175"/>
      <c r="F95" s="175"/>
      <c r="G95" s="175"/>
      <c r="H95" s="175"/>
      <c r="I95" s="175"/>
      <c r="J95" s="176"/>
    </row>
    <row r="96" spans="1:11" ht="15.75" x14ac:dyDescent="0.25">
      <c r="A96" s="183" t="s">
        <v>84</v>
      </c>
      <c r="B96" s="184"/>
      <c r="C96" s="184"/>
      <c r="D96" s="184"/>
      <c r="E96" s="184"/>
      <c r="F96" s="184"/>
      <c r="G96" s="184"/>
      <c r="H96" s="184"/>
      <c r="I96" s="184"/>
      <c r="J96" s="185"/>
    </row>
    <row r="97" spans="1:11" ht="21.75" customHeight="1" x14ac:dyDescent="0.25">
      <c r="A97" s="53" t="s">
        <v>85</v>
      </c>
      <c r="B97" s="186" t="s">
        <v>109</v>
      </c>
      <c r="C97" s="186"/>
      <c r="D97" s="186"/>
      <c r="E97" s="186"/>
      <c r="F97" s="186"/>
      <c r="G97" s="186"/>
      <c r="H97" s="186"/>
      <c r="I97" s="186"/>
      <c r="J97" s="187"/>
      <c r="K97" s="6"/>
    </row>
    <row r="98" spans="1:11" ht="60.75" customHeight="1" x14ac:dyDescent="0.25">
      <c r="A98" s="53" t="s">
        <v>87</v>
      </c>
      <c r="B98" s="188" t="s">
        <v>137</v>
      </c>
      <c r="C98" s="188"/>
      <c r="D98" s="188"/>
      <c r="E98" s="188"/>
      <c r="F98" s="188"/>
      <c r="G98" s="188"/>
      <c r="H98" s="188"/>
      <c r="I98" s="188"/>
      <c r="J98" s="189"/>
      <c r="K98" s="6"/>
    </row>
    <row r="99" spans="1:11" s="51" customFormat="1" ht="38.25" customHeight="1" x14ac:dyDescent="0.25">
      <c r="A99" s="57" t="s">
        <v>89</v>
      </c>
      <c r="B99" s="188" t="s">
        <v>138</v>
      </c>
      <c r="C99" s="188"/>
      <c r="D99" s="188"/>
      <c r="E99" s="188"/>
      <c r="F99" s="188"/>
      <c r="G99" s="188"/>
      <c r="H99" s="188"/>
      <c r="I99" s="188"/>
      <c r="J99" s="189"/>
    </row>
    <row r="100" spans="1:11" ht="35.25" customHeight="1" x14ac:dyDescent="0.25">
      <c r="A100" s="53" t="s">
        <v>90</v>
      </c>
      <c r="B100" s="188" t="s">
        <v>139</v>
      </c>
      <c r="C100" s="188"/>
      <c r="D100" s="188"/>
      <c r="E100" s="188"/>
      <c r="F100" s="188"/>
      <c r="G100" s="188"/>
      <c r="H100" s="188"/>
      <c r="I100" s="188"/>
      <c r="J100" s="189"/>
      <c r="K100" s="6"/>
    </row>
    <row r="101" spans="1:11" ht="15.75" x14ac:dyDescent="0.25">
      <c r="A101" s="174" t="s">
        <v>91</v>
      </c>
      <c r="B101" s="175"/>
      <c r="C101" s="175"/>
      <c r="D101" s="175"/>
      <c r="E101" s="175"/>
      <c r="F101" s="175"/>
      <c r="G101" s="175"/>
      <c r="H101" s="175"/>
      <c r="I101" s="175"/>
      <c r="J101" s="176"/>
    </row>
    <row r="102" spans="1:11" ht="15.75" x14ac:dyDescent="0.25">
      <c r="A102" s="177" t="s">
        <v>92</v>
      </c>
      <c r="B102" s="178"/>
      <c r="C102" s="178"/>
      <c r="D102" s="178"/>
      <c r="E102" s="178"/>
      <c r="F102" s="178"/>
      <c r="G102" s="178"/>
      <c r="H102" s="178"/>
      <c r="I102" s="178"/>
      <c r="J102" s="179"/>
    </row>
    <row r="103" spans="1:11" ht="51" customHeight="1" x14ac:dyDescent="0.25">
      <c r="A103" s="180" t="s">
        <v>140</v>
      </c>
      <c r="B103" s="181"/>
      <c r="C103" s="181"/>
      <c r="D103" s="181"/>
      <c r="E103" s="181"/>
      <c r="F103" s="181"/>
      <c r="G103" s="181"/>
      <c r="H103" s="181"/>
      <c r="I103" s="181"/>
      <c r="J103" s="182"/>
    </row>
  </sheetData>
  <mergeCells count="113">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Monto ejecutado en el trimestre" sqref="H28 H41 H54 H67 H80 H93"/>
    <dataValidation allowBlank="1" showInputMessage="1" showErrorMessage="1" prompt="Meta alcanzada en el trimestre" sqref="G28 G41 G54 G67 G80 G93"/>
    <dataValidation allowBlank="1" showInputMessage="1" showErrorMessage="1" prompt="Monto presupuestado para el producto" sqref="F28 D28 F41 D41 F54 D54:D55 F67 D67:D68 F80 D80:D81 F93 D93:D94"/>
    <dataValidation allowBlank="1" showInputMessage="1" showErrorMessage="1" prompt="Meta anual del indicador" sqref="E28 C28 E41 C41:C42 E54 C54:C55 E67 C67:C68 E80 C80:C81 E93 C93:C94"/>
    <dataValidation allowBlank="1" showInputMessage="1" showErrorMessage="1" prompt="Nombre del indicador" sqref="B28 B41 B54 B67 B80 B93"/>
    <dataValidation allowBlank="1" showInputMessage="1" showErrorMessage="1" prompt="Nombre de cada producto" sqref="A28 A41 A54 A67 A80 A93"/>
  </dataValidations>
  <hyperlinks>
    <hyperlink ref="K87" r:id="rId1"/>
    <hyperlink ref="K86" r:id="rId2"/>
  </hyperlinks>
  <printOptions horizontalCentered="1"/>
  <pageMargins left="0.39370078740157483" right="0.39370078740157483" top="0.74803149606299213" bottom="0.74803149606299213" header="0.31496062992125984" footer="0.31496062992125984"/>
  <pageSetup scale="71" fitToHeight="0" orientation="portrait" r:id="rId3"/>
  <headerFooter>
    <oddFooter>&amp;C&amp;8&amp;P de &amp;N</oddFooter>
  </headerFooter>
  <rowBreaks count="2" manualBreakCount="2">
    <brk id="38" max="9" man="1"/>
    <brk id="68" max="9" man="1"/>
  </rowBreaks>
  <drawing r:id="rId4"/>
  <legacyDrawing r:id="rId5"/>
  <tableParts count="6">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tabSelected="1" topLeftCell="A75" zoomScaleNormal="100" workbookViewId="0">
      <selection activeCell="F135" sqref="F135"/>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52" t="s">
        <v>225</v>
      </c>
      <c r="C2" s="253"/>
      <c r="D2" s="253"/>
      <c r="E2" s="253"/>
      <c r="F2" s="253"/>
      <c r="G2" s="253"/>
      <c r="H2" s="253"/>
      <c r="I2" s="253"/>
      <c r="J2" s="254"/>
      <c r="K2" s="1"/>
    </row>
    <row r="3" spans="1:11" ht="15.75" customHeight="1" thickBot="1" x14ac:dyDescent="0.3">
      <c r="A3" s="17"/>
      <c r="B3" s="255" t="s">
        <v>32</v>
      </c>
      <c r="C3" s="256"/>
      <c r="D3" s="257" t="s">
        <v>33</v>
      </c>
      <c r="E3" s="258"/>
      <c r="F3" s="258"/>
      <c r="G3" s="258"/>
      <c r="H3" s="258"/>
      <c r="I3" s="2" t="s">
        <v>34</v>
      </c>
      <c r="J3" s="2" t="s">
        <v>35</v>
      </c>
      <c r="K3" s="1"/>
    </row>
    <row r="4" spans="1:11" ht="21.75" customHeight="1" thickBot="1" x14ac:dyDescent="0.3">
      <c r="A4" s="18"/>
      <c r="B4" s="259" t="s">
        <v>36</v>
      </c>
      <c r="C4" s="260"/>
      <c r="D4" s="259" t="s">
        <v>37</v>
      </c>
      <c r="E4" s="260"/>
      <c r="F4" s="260"/>
      <c r="G4" s="260"/>
      <c r="H4" s="260"/>
      <c r="I4" s="24">
        <v>43552</v>
      </c>
      <c r="J4" s="3">
        <v>0</v>
      </c>
      <c r="K4" s="1"/>
    </row>
    <row r="5" spans="1:11" ht="15.75" thickBot="1" x14ac:dyDescent="0.3">
      <c r="A5" s="261"/>
      <c r="B5" s="262"/>
      <c r="C5" s="262"/>
      <c r="D5" s="155"/>
      <c r="E5" s="155"/>
      <c r="F5" s="155"/>
      <c r="G5" s="155"/>
      <c r="H5" s="155"/>
      <c r="I5" s="262"/>
      <c r="J5" s="263"/>
      <c r="K5" s="1"/>
    </row>
    <row r="6" spans="1:11" ht="8.25" customHeight="1" thickBot="1" x14ac:dyDescent="0.3">
      <c r="A6" s="251"/>
      <c r="B6" s="251"/>
      <c r="C6" s="251"/>
      <c r="D6" s="251"/>
      <c r="E6" s="251"/>
      <c r="F6" s="251"/>
      <c r="G6" s="251"/>
      <c r="H6" s="251"/>
      <c r="I6" s="251"/>
      <c r="J6" s="251"/>
      <c r="K6" s="1"/>
    </row>
    <row r="7" spans="1:11" ht="16.5" thickBot="1" x14ac:dyDescent="0.3">
      <c r="A7" s="172" t="s">
        <v>39</v>
      </c>
      <c r="B7" s="172"/>
      <c r="C7" s="172"/>
      <c r="D7" s="172"/>
      <c r="E7" s="172"/>
      <c r="F7" s="172"/>
      <c r="G7" s="172"/>
      <c r="H7" s="172"/>
      <c r="I7" s="172"/>
      <c r="J7" s="172"/>
      <c r="K7" s="1"/>
    </row>
    <row r="8" spans="1:11" ht="16.5" thickBot="1" x14ac:dyDescent="0.3">
      <c r="A8" s="158" t="s">
        <v>40</v>
      </c>
      <c r="B8" s="158"/>
      <c r="C8" s="158"/>
      <c r="D8" s="158"/>
      <c r="E8" s="158"/>
      <c r="F8" s="158"/>
      <c r="G8" s="158"/>
      <c r="H8" s="158"/>
      <c r="I8" s="158"/>
      <c r="J8" s="158"/>
      <c r="K8" s="1"/>
    </row>
    <row r="9" spans="1:11" ht="15" customHeight="1" thickBot="1" x14ac:dyDescent="0.3">
      <c r="A9" s="112" t="s">
        <v>1</v>
      </c>
      <c r="B9" s="152" t="s">
        <v>2</v>
      </c>
      <c r="C9" s="152"/>
      <c r="D9" s="152"/>
      <c r="E9" s="152"/>
      <c r="F9" s="152"/>
      <c r="G9" s="152"/>
      <c r="H9" s="152"/>
      <c r="I9" s="152"/>
      <c r="J9" s="152"/>
      <c r="K9" s="1"/>
    </row>
    <row r="10" spans="1:11" ht="15" customHeight="1" thickBot="1" x14ac:dyDescent="0.3">
      <c r="A10" s="139" t="s">
        <v>3</v>
      </c>
      <c r="B10" s="152" t="s">
        <v>4</v>
      </c>
      <c r="C10" s="152"/>
      <c r="D10" s="152"/>
      <c r="E10" s="152"/>
      <c r="F10" s="152"/>
      <c r="G10" s="152"/>
      <c r="H10" s="152"/>
      <c r="I10" s="152"/>
      <c r="J10" s="152"/>
      <c r="K10" s="1"/>
    </row>
    <row r="11" spans="1:11" ht="15" customHeight="1" thickBot="1" x14ac:dyDescent="0.3">
      <c r="A11" s="139" t="s">
        <v>5</v>
      </c>
      <c r="B11" s="152" t="s">
        <v>6</v>
      </c>
      <c r="C11" s="152"/>
      <c r="D11" s="152"/>
      <c r="E11" s="152"/>
      <c r="F11" s="152"/>
      <c r="G11" s="152"/>
      <c r="H11" s="152"/>
      <c r="I11" s="152"/>
      <c r="J11" s="152"/>
      <c r="K11" s="1"/>
    </row>
    <row r="12" spans="1:11" ht="18" customHeight="1" thickBot="1" x14ac:dyDescent="0.3">
      <c r="A12" s="112" t="s">
        <v>42</v>
      </c>
      <c r="B12" s="152" t="s">
        <v>43</v>
      </c>
      <c r="C12" s="152"/>
      <c r="D12" s="152"/>
      <c r="E12" s="152"/>
      <c r="F12" s="152"/>
      <c r="G12" s="152"/>
      <c r="H12" s="152"/>
      <c r="I12" s="152"/>
      <c r="J12" s="152"/>
    </row>
    <row r="13" spans="1:11" ht="31.5" customHeight="1" thickBot="1" x14ac:dyDescent="0.3">
      <c r="A13" s="112" t="s">
        <v>44</v>
      </c>
      <c r="B13" s="171" t="s">
        <v>45</v>
      </c>
      <c r="C13" s="171"/>
      <c r="D13" s="171"/>
      <c r="E13" s="171"/>
      <c r="F13" s="171"/>
      <c r="G13" s="171"/>
      <c r="H13" s="171"/>
      <c r="I13" s="171"/>
      <c r="J13" s="171"/>
    </row>
    <row r="14" spans="1:11" ht="16.5" thickBot="1" x14ac:dyDescent="0.3">
      <c r="A14" s="172" t="s">
        <v>46</v>
      </c>
      <c r="B14" s="172"/>
      <c r="C14" s="172"/>
      <c r="D14" s="172"/>
      <c r="E14" s="172"/>
      <c r="F14" s="172"/>
      <c r="G14" s="172"/>
      <c r="H14" s="172"/>
      <c r="I14" s="172"/>
      <c r="J14" s="172"/>
    </row>
    <row r="15" spans="1:11" ht="15.75" customHeight="1" thickBot="1" x14ac:dyDescent="0.3">
      <c r="A15" s="112" t="s">
        <v>47</v>
      </c>
      <c r="B15" s="140">
        <v>3</v>
      </c>
      <c r="C15" s="249" t="s">
        <v>48</v>
      </c>
      <c r="D15" s="249"/>
      <c r="E15" s="249"/>
      <c r="F15" s="249"/>
      <c r="G15" s="249"/>
      <c r="H15" s="249"/>
      <c r="I15" s="249"/>
      <c r="J15" s="249"/>
    </row>
    <row r="16" spans="1:11" ht="19.5" customHeight="1" thickBot="1" x14ac:dyDescent="0.3">
      <c r="A16" s="112" t="s">
        <v>49</v>
      </c>
      <c r="B16" s="141">
        <v>3.3</v>
      </c>
      <c r="C16" s="249" t="s">
        <v>50</v>
      </c>
      <c r="D16" s="249"/>
      <c r="E16" s="249"/>
      <c r="F16" s="249"/>
      <c r="G16" s="249"/>
      <c r="H16" s="249"/>
      <c r="I16" s="249"/>
      <c r="J16" s="249"/>
    </row>
    <row r="17" spans="1:41" ht="24.75" customHeight="1" thickBot="1" x14ac:dyDescent="0.3">
      <c r="A17" s="112" t="s">
        <v>51</v>
      </c>
      <c r="B17" s="142" t="s">
        <v>52</v>
      </c>
      <c r="C17" s="249" t="s">
        <v>53</v>
      </c>
      <c r="D17" s="249"/>
      <c r="E17" s="249"/>
      <c r="F17" s="249"/>
      <c r="G17" s="249"/>
      <c r="H17" s="249"/>
      <c r="I17" s="249"/>
      <c r="J17" s="249"/>
    </row>
    <row r="18" spans="1:41" ht="16.5" thickBot="1" x14ac:dyDescent="0.3">
      <c r="A18" s="172" t="s">
        <v>54</v>
      </c>
      <c r="B18" s="172"/>
      <c r="C18" s="172"/>
      <c r="D18" s="172"/>
      <c r="E18" s="172"/>
      <c r="F18" s="172"/>
      <c r="G18" s="172"/>
      <c r="H18" s="172"/>
      <c r="I18" s="172"/>
      <c r="J18" s="172"/>
    </row>
    <row r="19" spans="1:41" ht="21" customHeight="1" thickBot="1" x14ac:dyDescent="0.3">
      <c r="A19" s="112" t="s">
        <v>55</v>
      </c>
      <c r="B19" s="246" t="s">
        <v>56</v>
      </c>
      <c r="C19" s="246"/>
      <c r="D19" s="246"/>
      <c r="E19" s="246"/>
      <c r="F19" s="246"/>
      <c r="G19" s="246"/>
      <c r="H19" s="246"/>
      <c r="I19" s="246"/>
      <c r="J19" s="246"/>
    </row>
    <row r="20" spans="1:41" ht="45" customHeight="1" thickBot="1" x14ac:dyDescent="0.3">
      <c r="A20" s="143" t="s">
        <v>57</v>
      </c>
      <c r="B20" s="246" t="s">
        <v>58</v>
      </c>
      <c r="C20" s="246"/>
      <c r="D20" s="246"/>
      <c r="E20" s="246"/>
      <c r="F20" s="246"/>
      <c r="G20" s="246"/>
      <c r="H20" s="246"/>
      <c r="I20" s="246"/>
      <c r="J20" s="246"/>
    </row>
    <row r="21" spans="1:41" ht="23.25" customHeight="1" thickBot="1" x14ac:dyDescent="0.3">
      <c r="A21" s="143" t="s">
        <v>113</v>
      </c>
      <c r="B21" s="246" t="s">
        <v>141</v>
      </c>
      <c r="C21" s="246"/>
      <c r="D21" s="246"/>
      <c r="E21" s="246"/>
      <c r="F21" s="246"/>
      <c r="G21" s="246"/>
      <c r="H21" s="246"/>
      <c r="I21" s="246"/>
      <c r="J21" s="246"/>
    </row>
    <row r="22" spans="1:41" ht="29.25" customHeight="1" thickBot="1" x14ac:dyDescent="0.3">
      <c r="A22" s="143" t="s">
        <v>61</v>
      </c>
      <c r="B22" s="246" t="s">
        <v>142</v>
      </c>
      <c r="C22" s="246"/>
      <c r="D22" s="246"/>
      <c r="E22" s="246"/>
      <c r="F22" s="246"/>
      <c r="G22" s="246"/>
      <c r="H22" s="246"/>
      <c r="I22" s="246"/>
      <c r="J22" s="246"/>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6.5" thickBot="1" x14ac:dyDescent="0.3">
      <c r="A23" s="172" t="s">
        <v>63</v>
      </c>
      <c r="B23" s="172"/>
      <c r="C23" s="172"/>
      <c r="D23" s="172"/>
      <c r="E23" s="172"/>
      <c r="F23" s="172"/>
      <c r="G23" s="172"/>
      <c r="H23" s="172"/>
      <c r="I23" s="172"/>
      <c r="J23" s="172"/>
    </row>
    <row r="24" spans="1:41" ht="16.5" thickBot="1" x14ac:dyDescent="0.3">
      <c r="A24" s="158" t="s">
        <v>64</v>
      </c>
      <c r="B24" s="158"/>
      <c r="C24" s="158"/>
      <c r="D24" s="158"/>
      <c r="E24" s="158"/>
      <c r="F24" s="158"/>
      <c r="G24" s="158"/>
      <c r="H24" s="158"/>
      <c r="I24" s="158"/>
      <c r="J24" s="158"/>
      <c r="K24" s="1"/>
    </row>
    <row r="25" spans="1:41" ht="15" customHeight="1" thickBot="1" x14ac:dyDescent="0.3">
      <c r="A25" s="173" t="s">
        <v>65</v>
      </c>
      <c r="B25" s="173"/>
      <c r="C25" s="173" t="s">
        <v>66</v>
      </c>
      <c r="D25" s="173"/>
      <c r="E25" s="173"/>
      <c r="F25" s="173" t="s">
        <v>67</v>
      </c>
      <c r="G25" s="173"/>
      <c r="H25" s="173"/>
      <c r="I25" s="173" t="s">
        <v>68</v>
      </c>
      <c r="J25" s="173"/>
    </row>
    <row r="26" spans="1:41" ht="30" customHeight="1" thickBot="1" x14ac:dyDescent="0.3">
      <c r="A26" s="250">
        <v>2016354532</v>
      </c>
      <c r="B26" s="250"/>
      <c r="C26" s="250">
        <v>2016354532</v>
      </c>
      <c r="D26" s="250"/>
      <c r="E26" s="250"/>
      <c r="F26" s="250" t="e">
        <f>SUM(Tabla13222[Financiera 
 (F)])</f>
        <v>#REF!</v>
      </c>
      <c r="G26" s="250"/>
      <c r="H26" s="250"/>
      <c r="I26" s="160" t="e">
        <f>IF(F26&gt;0,F26/C26,0)</f>
        <v>#REF!</v>
      </c>
      <c r="J26" s="160"/>
    </row>
    <row r="27" spans="1:41" ht="21" customHeight="1" thickBot="1" x14ac:dyDescent="0.3">
      <c r="A27" s="158" t="s">
        <v>69</v>
      </c>
      <c r="B27" s="158"/>
      <c r="C27" s="158"/>
      <c r="D27" s="158"/>
      <c r="E27" s="158"/>
      <c r="F27" s="158"/>
      <c r="G27" s="158"/>
      <c r="H27" s="158"/>
      <c r="I27" s="158"/>
      <c r="J27" s="158"/>
      <c r="K27" s="1"/>
    </row>
    <row r="28" spans="1:41" ht="15.75" thickBot="1" x14ac:dyDescent="0.3">
      <c r="A28" s="138"/>
      <c r="B28" s="138"/>
      <c r="C28" s="150" t="s">
        <v>143</v>
      </c>
      <c r="D28" s="159"/>
      <c r="E28" s="150" t="s">
        <v>144</v>
      </c>
      <c r="F28" s="159"/>
      <c r="G28" s="150" t="s">
        <v>145</v>
      </c>
      <c r="H28" s="150"/>
      <c r="I28" s="150" t="s">
        <v>72</v>
      </c>
      <c r="J28" s="159"/>
    </row>
    <row r="29" spans="1:41" ht="39" thickBot="1" x14ac:dyDescent="0.3">
      <c r="A29" s="134" t="s">
        <v>7</v>
      </c>
      <c r="B29" s="134" t="s">
        <v>73</v>
      </c>
      <c r="C29" s="134" t="s">
        <v>74</v>
      </c>
      <c r="D29" s="134" t="s">
        <v>75</v>
      </c>
      <c r="E29" s="134" t="s">
        <v>76</v>
      </c>
      <c r="F29" s="134" t="s">
        <v>77</v>
      </c>
      <c r="G29" s="134" t="s">
        <v>78</v>
      </c>
      <c r="H29" s="134" t="s">
        <v>79</v>
      </c>
      <c r="I29" s="134" t="s">
        <v>80</v>
      </c>
      <c r="J29" s="134" t="s">
        <v>81</v>
      </c>
    </row>
    <row r="30" spans="1:41" ht="39" thickBot="1" x14ac:dyDescent="0.3">
      <c r="A30" s="116" t="s">
        <v>18</v>
      </c>
      <c r="B30" s="117" t="s">
        <v>19</v>
      </c>
      <c r="C30" s="122">
        <v>9683</v>
      </c>
      <c r="D30" s="144">
        <v>280785175</v>
      </c>
      <c r="E30" s="122" t="e">
        <f>+Tabla134[Física
(C)]+#REF!</f>
        <v>#REF!</v>
      </c>
      <c r="F30" s="122" t="e">
        <f>+Tabla134[Financiera
(D)]+#REF!</f>
        <v>#REF!</v>
      </c>
      <c r="G30" s="122" t="e">
        <f>+Tabla134[Física 
(E)]+#REF!</f>
        <v>#REF!</v>
      </c>
      <c r="H30" s="122" t="e">
        <f>+Tabla134[Financiera 
 (F)]+#REF!</f>
        <v>#REF!</v>
      </c>
      <c r="I30" s="145" t="e">
        <f>IF(G30&gt;0,G30/C30,0)</f>
        <v>#REF!</v>
      </c>
      <c r="J30" s="145" t="e">
        <f>IF(H30&gt;0,H30/D30,0)</f>
        <v>#REF!</v>
      </c>
    </row>
    <row r="31" spans="1:41" ht="53.25" customHeight="1" thickBot="1" x14ac:dyDescent="0.3">
      <c r="A31" s="116" t="s">
        <v>146</v>
      </c>
      <c r="B31" s="117" t="s">
        <v>21</v>
      </c>
      <c r="C31" s="122">
        <v>11583</v>
      </c>
      <c r="D31" s="144">
        <v>50431359</v>
      </c>
      <c r="E31" s="122" t="e">
        <f>Tabla1345[Física
(C)]+#REF!</f>
        <v>#REF!</v>
      </c>
      <c r="F31" s="122" t="e">
        <f>Tabla1345[Financiera
(D)]+#REF!</f>
        <v>#REF!</v>
      </c>
      <c r="G31" s="122">
        <f>3475+3091</f>
        <v>6566</v>
      </c>
      <c r="H31" s="122">
        <f>9226645.46+18494944.96</f>
        <v>27721590.420000002</v>
      </c>
      <c r="I31" s="145">
        <f>IF(G31&gt;0,G31/C31,0)</f>
        <v>0.56686523353190021</v>
      </c>
      <c r="J31" s="145">
        <f>IF(H31&gt;0,H31/D31,0)</f>
        <v>0.54968953781316898</v>
      </c>
    </row>
    <row r="32" spans="1:41" ht="40.5" customHeight="1" thickBot="1" x14ac:dyDescent="0.3">
      <c r="A32" s="116" t="s">
        <v>22</v>
      </c>
      <c r="B32" s="117" t="s">
        <v>23</v>
      </c>
      <c r="C32" s="122">
        <v>2620</v>
      </c>
      <c r="D32" s="144">
        <v>103657207</v>
      </c>
      <c r="E32" s="122">
        <v>1315</v>
      </c>
      <c r="F32" s="144">
        <v>51828603.5</v>
      </c>
      <c r="G32" s="122" t="e">
        <f>+Tabla13456[Física 
(E)]+#REF!</f>
        <v>#REF!</v>
      </c>
      <c r="H32" s="122" t="e">
        <f>+Tabla13456[Financiera 
 (F)]+#REF!</f>
        <v>#REF!</v>
      </c>
      <c r="I32" s="145" t="e">
        <f t="shared" ref="I32:J33" si="0">IF(G32&gt;0,G32/C32,0)</f>
        <v>#REF!</v>
      </c>
      <c r="J32" s="145" t="e">
        <f t="shared" si="0"/>
        <v>#REF!</v>
      </c>
    </row>
    <row r="33" spans="1:11" ht="39" thickBot="1" x14ac:dyDescent="0.3">
      <c r="A33" s="116" t="s">
        <v>24</v>
      </c>
      <c r="B33" s="117" t="s">
        <v>25</v>
      </c>
      <c r="C33" s="122">
        <v>18000</v>
      </c>
      <c r="D33" s="144">
        <v>59525386</v>
      </c>
      <c r="E33" s="122">
        <v>9000</v>
      </c>
      <c r="F33" s="144">
        <v>29762693</v>
      </c>
      <c r="G33" s="122" t="e">
        <f>+Tabla134567[Física 
(E)]+#REF!</f>
        <v>#REF!</v>
      </c>
      <c r="H33" s="122" t="e">
        <f>+Tabla134567[Financiera 
 (F)]+#REF!</f>
        <v>#REF!</v>
      </c>
      <c r="I33" s="145" t="e">
        <f t="shared" si="0"/>
        <v>#REF!</v>
      </c>
      <c r="J33" s="145" t="e">
        <f>IF(H33&gt;0,H33/D33,0)</f>
        <v>#REF!</v>
      </c>
    </row>
    <row r="34" spans="1:11" ht="51.75" thickBot="1" x14ac:dyDescent="0.3">
      <c r="A34" s="116" t="s">
        <v>26</v>
      </c>
      <c r="B34" s="117" t="s">
        <v>107</v>
      </c>
      <c r="C34" s="122">
        <v>6</v>
      </c>
      <c r="D34" s="144">
        <v>41331899</v>
      </c>
      <c r="E34" s="122">
        <f>+Tabla13456720[Física
(C)]+Tabla13456732[Física
(C)]</f>
        <v>3</v>
      </c>
      <c r="F34" s="144">
        <v>20665949.5</v>
      </c>
      <c r="G34" s="122" t="e">
        <f>+Tabla1345678[Física 
(E)]+#REF!</f>
        <v>#REF!</v>
      </c>
      <c r="H34" s="122" t="e">
        <f>+Tabla1345678[Financiera 
 (F)]+#REF!</f>
        <v>#REF!</v>
      </c>
      <c r="I34" s="145" t="e">
        <f>IF(G34&gt;0,G34/C34,0)</f>
        <v>#REF!</v>
      </c>
      <c r="J34" s="145" t="e">
        <f>IF(H34&gt;0,H34/D34,0)</f>
        <v>#REF!</v>
      </c>
    </row>
    <row r="35" spans="1:11" ht="64.5" thickBot="1" x14ac:dyDescent="0.3">
      <c r="A35" s="116" t="s">
        <v>28</v>
      </c>
      <c r="B35" s="117" t="s">
        <v>29</v>
      </c>
      <c r="C35" s="122">
        <v>2</v>
      </c>
      <c r="D35" s="144">
        <v>39923558</v>
      </c>
      <c r="E35" s="122">
        <v>1</v>
      </c>
      <c r="F35" s="144">
        <v>15789193.5</v>
      </c>
      <c r="G35" s="122" t="e">
        <f>Tabla13456789[Física 
(E)]+#REF!</f>
        <v>#REF!</v>
      </c>
      <c r="H35" s="122">
        <v>5209822.63</v>
      </c>
      <c r="I35" s="145" t="e">
        <f>IF(G35&gt;0,G35/C35,0)</f>
        <v>#REF!</v>
      </c>
      <c r="J35" s="145">
        <f>IF(H35&gt;0,H35/D35,0)</f>
        <v>0.13049494812060589</v>
      </c>
    </row>
    <row r="36" spans="1:11" ht="16.5" thickBot="1" x14ac:dyDescent="0.3">
      <c r="A36" s="172" t="s">
        <v>83</v>
      </c>
      <c r="B36" s="172"/>
      <c r="C36" s="172"/>
      <c r="D36" s="172"/>
      <c r="E36" s="172"/>
      <c r="F36" s="172"/>
      <c r="G36" s="172"/>
      <c r="H36" s="172"/>
      <c r="I36" s="172"/>
      <c r="J36" s="172"/>
    </row>
    <row r="37" spans="1:11" ht="16.5" thickBot="1" x14ac:dyDescent="0.3">
      <c r="A37" s="158" t="s">
        <v>84</v>
      </c>
      <c r="B37" s="158"/>
      <c r="C37" s="158"/>
      <c r="D37" s="158"/>
      <c r="E37" s="158"/>
      <c r="F37" s="158"/>
      <c r="G37" s="158"/>
      <c r="H37" s="158"/>
      <c r="I37" s="158"/>
      <c r="J37" s="158"/>
      <c r="K37" s="1"/>
    </row>
    <row r="38" spans="1:11" ht="18.75" customHeight="1" thickBot="1" x14ac:dyDescent="0.3">
      <c r="A38" s="146" t="s">
        <v>85</v>
      </c>
      <c r="B38" s="242" t="s">
        <v>86</v>
      </c>
      <c r="C38" s="242"/>
      <c r="D38" s="242"/>
      <c r="E38" s="242"/>
      <c r="F38" s="242"/>
      <c r="G38" s="242"/>
      <c r="H38" s="242"/>
      <c r="I38" s="242"/>
      <c r="J38" s="242"/>
    </row>
    <row r="39" spans="1:11" ht="56.25" customHeight="1" thickBot="1" x14ac:dyDescent="0.3">
      <c r="A39" s="146" t="s">
        <v>87</v>
      </c>
      <c r="B39" s="156" t="s">
        <v>147</v>
      </c>
      <c r="C39" s="156"/>
      <c r="D39" s="156"/>
      <c r="E39" s="156"/>
      <c r="F39" s="156"/>
      <c r="G39" s="156"/>
      <c r="H39" s="156"/>
      <c r="I39" s="156"/>
      <c r="J39" s="156"/>
    </row>
    <row r="40" spans="1:11" ht="18.75" customHeight="1" thickBot="1" x14ac:dyDescent="0.3">
      <c r="A40" s="241" t="s">
        <v>89</v>
      </c>
      <c r="B40" s="242" t="s">
        <v>148</v>
      </c>
      <c r="C40" s="242"/>
      <c r="D40" s="242"/>
      <c r="E40" s="242"/>
      <c r="F40" s="242"/>
      <c r="G40" s="242"/>
      <c r="H40" s="242"/>
      <c r="I40" s="242"/>
      <c r="J40" s="242"/>
    </row>
    <row r="41" spans="1:11" ht="51" customHeight="1" thickBot="1" x14ac:dyDescent="0.3">
      <c r="A41" s="241"/>
      <c r="B41" s="243" t="str">
        <f>'T1 Ene-Mar'!B34:J34</f>
        <v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v>
      </c>
      <c r="C41" s="243"/>
      <c r="D41" s="243"/>
      <c r="E41" s="243"/>
      <c r="F41" s="243"/>
      <c r="G41" s="243"/>
      <c r="H41" s="243"/>
      <c r="I41" s="243"/>
      <c r="J41" s="243"/>
    </row>
    <row r="42" spans="1:11" ht="18.75" customHeight="1" thickBot="1" x14ac:dyDescent="0.3">
      <c r="A42" s="241"/>
      <c r="B42" s="242" t="s">
        <v>149</v>
      </c>
      <c r="C42" s="242"/>
      <c r="D42" s="242"/>
      <c r="E42" s="242"/>
      <c r="F42" s="242"/>
      <c r="G42" s="242"/>
      <c r="H42" s="242"/>
      <c r="I42" s="242"/>
      <c r="J42" s="242"/>
    </row>
    <row r="43" spans="1:11" ht="47.25" customHeight="1" thickBot="1" x14ac:dyDescent="0.3">
      <c r="A43" s="241"/>
      <c r="B43" s="245" t="e">
        <f>+#REF!</f>
        <v>#REF!</v>
      </c>
      <c r="C43" s="245"/>
      <c r="D43" s="245"/>
      <c r="E43" s="245"/>
      <c r="F43" s="245"/>
      <c r="G43" s="245"/>
      <c r="H43" s="245"/>
      <c r="I43" s="245"/>
      <c r="J43" s="245"/>
    </row>
    <row r="44" spans="1:11" ht="18.75" customHeight="1" thickBot="1" x14ac:dyDescent="0.3">
      <c r="A44" s="241" t="s">
        <v>90</v>
      </c>
      <c r="B44" s="242" t="s">
        <v>148</v>
      </c>
      <c r="C44" s="242"/>
      <c r="D44" s="242"/>
      <c r="E44" s="242"/>
      <c r="F44" s="242"/>
      <c r="G44" s="242"/>
      <c r="H44" s="242"/>
      <c r="I44" s="242"/>
      <c r="J44" s="242"/>
    </row>
    <row r="45" spans="1:11" ht="81" customHeight="1" thickBot="1" x14ac:dyDescent="0.3">
      <c r="A45" s="241"/>
      <c r="B45" s="248" t="str">
        <f>'T1 Ene-Mar'!B35:J35</f>
        <v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v>
      </c>
      <c r="C45" s="248"/>
      <c r="D45" s="248"/>
      <c r="E45" s="248"/>
      <c r="F45" s="248"/>
      <c r="G45" s="248"/>
      <c r="H45" s="248"/>
      <c r="I45" s="248"/>
      <c r="J45" s="248"/>
    </row>
    <row r="46" spans="1:11" ht="18.75" customHeight="1" thickBot="1" x14ac:dyDescent="0.3">
      <c r="A46" s="241"/>
      <c r="B46" s="242" t="s">
        <v>149</v>
      </c>
      <c r="C46" s="242"/>
      <c r="D46" s="242"/>
      <c r="E46" s="242"/>
      <c r="F46" s="242"/>
      <c r="G46" s="242"/>
      <c r="H46" s="242"/>
      <c r="I46" s="242"/>
      <c r="J46" s="242"/>
    </row>
    <row r="47" spans="1:11" ht="74.25" customHeight="1" thickBot="1" x14ac:dyDescent="0.3">
      <c r="A47" s="241"/>
      <c r="B47" s="245" t="e">
        <f>+#REF!</f>
        <v>#REF!</v>
      </c>
      <c r="C47" s="245"/>
      <c r="D47" s="245"/>
      <c r="E47" s="245"/>
      <c r="F47" s="245"/>
      <c r="G47" s="245"/>
      <c r="H47" s="245"/>
      <c r="I47" s="245"/>
      <c r="J47" s="245"/>
    </row>
    <row r="48" spans="1:11" ht="16.5" thickBot="1" x14ac:dyDescent="0.3">
      <c r="A48" s="172" t="s">
        <v>150</v>
      </c>
      <c r="B48" s="172"/>
      <c r="C48" s="172"/>
      <c r="D48" s="172"/>
      <c r="E48" s="172"/>
      <c r="F48" s="172"/>
      <c r="G48" s="172"/>
      <c r="H48" s="172"/>
      <c r="I48" s="172"/>
      <c r="J48" s="172"/>
    </row>
    <row r="49" spans="1:41" ht="16.5" thickBot="1" x14ac:dyDescent="0.3">
      <c r="A49" s="239" t="s">
        <v>92</v>
      </c>
      <c r="B49" s="239"/>
      <c r="C49" s="239"/>
      <c r="D49" s="239"/>
      <c r="E49" s="239"/>
      <c r="F49" s="239"/>
      <c r="G49" s="239"/>
      <c r="H49" s="239"/>
      <c r="I49" s="239"/>
      <c r="J49" s="239"/>
    </row>
    <row r="50" spans="1:41" ht="45" customHeight="1" thickBot="1" x14ac:dyDescent="0.3">
      <c r="A50" s="147" t="s">
        <v>148</v>
      </c>
      <c r="B50" s="245" t="s">
        <v>93</v>
      </c>
      <c r="C50" s="245"/>
      <c r="D50" s="245"/>
      <c r="E50" s="245"/>
      <c r="F50" s="245"/>
      <c r="G50" s="245"/>
      <c r="H50" s="245"/>
      <c r="I50" s="245"/>
      <c r="J50" s="245"/>
    </row>
    <row r="51" spans="1:41" ht="35.25" customHeight="1" thickBot="1" x14ac:dyDescent="0.3">
      <c r="A51" s="147" t="s">
        <v>149</v>
      </c>
      <c r="B51" s="245" t="s">
        <v>93</v>
      </c>
      <c r="C51" s="245"/>
      <c r="D51" s="245"/>
      <c r="E51" s="245"/>
      <c r="F51" s="245"/>
      <c r="G51" s="245"/>
      <c r="H51" s="245"/>
      <c r="I51" s="245"/>
      <c r="J51" s="245"/>
    </row>
    <row r="52" spans="1:41" ht="16.5" thickBot="1" x14ac:dyDescent="0.3">
      <c r="A52" s="158" t="s">
        <v>84</v>
      </c>
      <c r="B52" s="158"/>
      <c r="C52" s="158"/>
      <c r="D52" s="158"/>
      <c r="E52" s="158"/>
      <c r="F52" s="158"/>
      <c r="G52" s="158"/>
      <c r="H52" s="158"/>
      <c r="I52" s="158"/>
      <c r="J52" s="158"/>
    </row>
    <row r="53" spans="1:41" ht="18.75" customHeight="1" thickBot="1" x14ac:dyDescent="0.3">
      <c r="A53" s="146" t="s">
        <v>85</v>
      </c>
      <c r="B53" s="242" t="s">
        <v>96</v>
      </c>
      <c r="C53" s="242"/>
      <c r="D53" s="242"/>
      <c r="E53" s="242"/>
      <c r="F53" s="242"/>
      <c r="G53" s="242"/>
      <c r="H53" s="242"/>
      <c r="I53" s="242"/>
      <c r="J53" s="242"/>
    </row>
    <row r="54" spans="1:41" ht="30" customHeight="1" thickBot="1" x14ac:dyDescent="0.3">
      <c r="A54" s="146" t="s">
        <v>87</v>
      </c>
      <c r="B54" s="157" t="s">
        <v>97</v>
      </c>
      <c r="C54" s="157"/>
      <c r="D54" s="157"/>
      <c r="E54" s="157"/>
      <c r="F54" s="157"/>
      <c r="G54" s="157"/>
      <c r="H54" s="157"/>
      <c r="I54" s="157"/>
      <c r="J54" s="157"/>
    </row>
    <row r="55" spans="1:41" s="6" customFormat="1" ht="18.75" customHeight="1" thickBot="1" x14ac:dyDescent="0.3">
      <c r="A55" s="247" t="s">
        <v>89</v>
      </c>
      <c r="B55" s="242" t="s">
        <v>148</v>
      </c>
      <c r="C55" s="242"/>
      <c r="D55" s="242"/>
      <c r="E55" s="242"/>
      <c r="F55" s="242"/>
      <c r="G55" s="242"/>
      <c r="H55" s="242"/>
      <c r="I55" s="242"/>
      <c r="J55" s="242"/>
      <c r="L55"/>
      <c r="M55"/>
      <c r="N55"/>
      <c r="O55"/>
      <c r="P55"/>
      <c r="Q55"/>
      <c r="R55"/>
      <c r="S55"/>
      <c r="T55"/>
      <c r="U55"/>
      <c r="V55"/>
      <c r="W55"/>
      <c r="X55"/>
      <c r="Y55"/>
      <c r="Z55"/>
      <c r="AA55"/>
      <c r="AB55"/>
      <c r="AC55"/>
      <c r="AD55"/>
      <c r="AE55"/>
      <c r="AF55"/>
      <c r="AG55"/>
      <c r="AH55"/>
      <c r="AI55"/>
      <c r="AJ55"/>
      <c r="AK55"/>
      <c r="AL55"/>
      <c r="AM55"/>
      <c r="AN55"/>
      <c r="AO55"/>
    </row>
    <row r="56" spans="1:41" s="6" customFormat="1" ht="30.75" customHeight="1" thickBot="1" x14ac:dyDescent="0.3">
      <c r="A56" s="247"/>
      <c r="B56" s="243" t="s">
        <v>151</v>
      </c>
      <c r="C56" s="243"/>
      <c r="D56" s="243"/>
      <c r="E56" s="243"/>
      <c r="F56" s="243"/>
      <c r="G56" s="243"/>
      <c r="H56" s="243"/>
      <c r="I56" s="243"/>
      <c r="J56" s="243"/>
      <c r="L56"/>
      <c r="M56"/>
      <c r="N56"/>
      <c r="O56"/>
      <c r="P56"/>
      <c r="Q56"/>
      <c r="R56"/>
      <c r="S56"/>
      <c r="T56"/>
      <c r="U56"/>
      <c r="V56"/>
      <c r="W56"/>
      <c r="X56"/>
      <c r="Y56"/>
      <c r="Z56"/>
      <c r="AA56"/>
      <c r="AB56"/>
      <c r="AC56"/>
      <c r="AD56"/>
      <c r="AE56"/>
      <c r="AF56"/>
      <c r="AG56"/>
      <c r="AH56"/>
      <c r="AI56"/>
      <c r="AJ56"/>
      <c r="AK56"/>
      <c r="AL56"/>
      <c r="AM56"/>
      <c r="AN56"/>
      <c r="AO56"/>
    </row>
    <row r="57" spans="1:41" s="6" customFormat="1" ht="18.75" customHeight="1" thickBot="1" x14ac:dyDescent="0.3">
      <c r="A57" s="247"/>
      <c r="B57" s="242" t="s">
        <v>149</v>
      </c>
      <c r="C57" s="242"/>
      <c r="D57" s="242"/>
      <c r="E57" s="242"/>
      <c r="F57" s="242"/>
      <c r="G57" s="242"/>
      <c r="H57" s="242"/>
      <c r="I57" s="242"/>
      <c r="J57" s="242"/>
      <c r="L57"/>
      <c r="M57"/>
      <c r="N57"/>
      <c r="O57"/>
      <c r="P57"/>
      <c r="Q57"/>
      <c r="R57"/>
      <c r="S57"/>
      <c r="T57"/>
      <c r="U57"/>
      <c r="V57"/>
      <c r="W57"/>
      <c r="X57"/>
      <c r="Y57"/>
      <c r="Z57"/>
      <c r="AA57"/>
      <c r="AB57"/>
      <c r="AC57"/>
      <c r="AD57"/>
      <c r="AE57"/>
      <c r="AF57"/>
      <c r="AG57"/>
      <c r="AH57"/>
      <c r="AI57"/>
      <c r="AJ57"/>
      <c r="AK57"/>
      <c r="AL57"/>
      <c r="AM57"/>
      <c r="AN57"/>
      <c r="AO57"/>
    </row>
    <row r="58" spans="1:41" s="6" customFormat="1" ht="43.5" customHeight="1" thickBot="1" x14ac:dyDescent="0.3">
      <c r="A58" s="247"/>
      <c r="B58" s="244" t="s">
        <v>152</v>
      </c>
      <c r="C58" s="244"/>
      <c r="D58" s="244"/>
      <c r="E58" s="244"/>
      <c r="F58" s="244"/>
      <c r="G58" s="244"/>
      <c r="H58" s="244"/>
      <c r="I58" s="244"/>
      <c r="J58" s="244"/>
      <c r="L58"/>
      <c r="M58"/>
      <c r="N58"/>
      <c r="O58"/>
      <c r="P58"/>
      <c r="Q58"/>
      <c r="R58"/>
      <c r="S58"/>
      <c r="T58"/>
      <c r="U58"/>
      <c r="V58"/>
      <c r="W58"/>
      <c r="X58"/>
      <c r="Y58"/>
      <c r="Z58"/>
      <c r="AA58"/>
      <c r="AB58"/>
      <c r="AC58"/>
      <c r="AD58"/>
      <c r="AE58"/>
      <c r="AF58"/>
      <c r="AG58"/>
      <c r="AH58"/>
      <c r="AI58"/>
      <c r="AJ58"/>
      <c r="AK58"/>
      <c r="AL58"/>
      <c r="AM58"/>
      <c r="AN58"/>
      <c r="AO58"/>
    </row>
    <row r="59" spans="1:41" s="6" customFormat="1" ht="18.75" customHeight="1" thickBot="1" x14ac:dyDescent="0.3">
      <c r="A59" s="241" t="s">
        <v>90</v>
      </c>
      <c r="B59" s="242" t="s">
        <v>148</v>
      </c>
      <c r="C59" s="242"/>
      <c r="D59" s="242"/>
      <c r="E59" s="242"/>
      <c r="F59" s="242"/>
      <c r="G59" s="242"/>
      <c r="H59" s="242"/>
      <c r="I59" s="242"/>
      <c r="J59" s="242"/>
      <c r="L59"/>
      <c r="M59"/>
      <c r="N59"/>
      <c r="O59"/>
      <c r="P59"/>
      <c r="Q59"/>
      <c r="R59"/>
      <c r="S59"/>
      <c r="T59"/>
      <c r="U59"/>
      <c r="V59"/>
      <c r="W59"/>
      <c r="X59"/>
      <c r="Y59"/>
      <c r="Z59"/>
      <c r="AA59"/>
      <c r="AB59"/>
      <c r="AC59"/>
      <c r="AD59"/>
      <c r="AE59"/>
      <c r="AF59"/>
      <c r="AG59"/>
      <c r="AH59"/>
      <c r="AI59"/>
      <c r="AJ59"/>
      <c r="AK59"/>
      <c r="AL59"/>
      <c r="AM59"/>
      <c r="AN59"/>
      <c r="AO59"/>
    </row>
    <row r="60" spans="1:41" s="6" customFormat="1" ht="38.25" customHeight="1" thickBot="1" x14ac:dyDescent="0.3">
      <c r="A60" s="241"/>
      <c r="B60" s="243" t="s">
        <v>153</v>
      </c>
      <c r="C60" s="243"/>
      <c r="D60" s="243"/>
      <c r="E60" s="243"/>
      <c r="F60" s="243"/>
      <c r="G60" s="243"/>
      <c r="H60" s="243"/>
      <c r="I60" s="243"/>
      <c r="J60" s="243"/>
      <c r="L60"/>
      <c r="M60"/>
      <c r="N60"/>
      <c r="O60"/>
      <c r="P60"/>
      <c r="Q60"/>
      <c r="R60"/>
      <c r="S60"/>
      <c r="T60"/>
      <c r="U60"/>
      <c r="V60"/>
      <c r="W60"/>
      <c r="X60"/>
      <c r="Y60"/>
      <c r="Z60"/>
      <c r="AA60"/>
      <c r="AB60"/>
      <c r="AC60"/>
      <c r="AD60"/>
      <c r="AE60"/>
      <c r="AF60"/>
      <c r="AG60"/>
      <c r="AH60"/>
      <c r="AI60"/>
      <c r="AJ60"/>
      <c r="AK60"/>
      <c r="AL60"/>
      <c r="AM60"/>
      <c r="AN60"/>
      <c r="AO60"/>
    </row>
    <row r="61" spans="1:41" s="6" customFormat="1" ht="18.75" customHeight="1" thickBot="1" x14ac:dyDescent="0.3">
      <c r="A61" s="241"/>
      <c r="B61" s="242" t="s">
        <v>149</v>
      </c>
      <c r="C61" s="242"/>
      <c r="D61" s="242"/>
      <c r="E61" s="242"/>
      <c r="F61" s="242"/>
      <c r="G61" s="242"/>
      <c r="H61" s="242"/>
      <c r="I61" s="242"/>
      <c r="J61" s="242"/>
      <c r="L61"/>
      <c r="M61"/>
      <c r="N61"/>
      <c r="O61"/>
      <c r="P61"/>
      <c r="Q61"/>
      <c r="R61"/>
      <c r="S61"/>
      <c r="T61"/>
      <c r="U61"/>
      <c r="V61"/>
      <c r="W61"/>
      <c r="X61"/>
      <c r="Y61"/>
      <c r="Z61"/>
      <c r="AA61"/>
      <c r="AB61"/>
      <c r="AC61"/>
      <c r="AD61"/>
      <c r="AE61"/>
      <c r="AF61"/>
      <c r="AG61"/>
      <c r="AH61"/>
      <c r="AI61"/>
      <c r="AJ61"/>
      <c r="AK61"/>
      <c r="AL61"/>
      <c r="AM61"/>
      <c r="AN61"/>
      <c r="AO61"/>
    </row>
    <row r="62" spans="1:41" s="6" customFormat="1" ht="43.5" customHeight="1" thickBot="1" x14ac:dyDescent="0.3">
      <c r="A62" s="241"/>
      <c r="B62" s="244" t="s">
        <v>154</v>
      </c>
      <c r="C62" s="244"/>
      <c r="D62" s="244"/>
      <c r="E62" s="244"/>
      <c r="F62" s="244"/>
      <c r="G62" s="244"/>
      <c r="H62" s="244"/>
      <c r="I62" s="244"/>
      <c r="J62" s="244"/>
      <c r="L62"/>
      <c r="M62"/>
      <c r="N62"/>
      <c r="O62"/>
      <c r="P62"/>
      <c r="Q62"/>
      <c r="R62"/>
      <c r="S62"/>
      <c r="T62"/>
      <c r="U62"/>
      <c r="V62"/>
      <c r="W62"/>
      <c r="X62"/>
      <c r="Y62"/>
      <c r="Z62"/>
      <c r="AA62"/>
      <c r="AB62"/>
      <c r="AC62"/>
      <c r="AD62"/>
      <c r="AE62"/>
      <c r="AF62"/>
      <c r="AG62"/>
      <c r="AH62"/>
      <c r="AI62"/>
      <c r="AJ62"/>
      <c r="AK62"/>
      <c r="AL62"/>
      <c r="AM62"/>
      <c r="AN62"/>
      <c r="AO62"/>
    </row>
    <row r="63" spans="1:41" ht="16.5" thickBot="1" x14ac:dyDescent="0.3">
      <c r="A63" s="172" t="s">
        <v>150</v>
      </c>
      <c r="B63" s="172"/>
      <c r="C63" s="172"/>
      <c r="D63" s="172"/>
      <c r="E63" s="172"/>
      <c r="F63" s="172"/>
      <c r="G63" s="172"/>
      <c r="H63" s="172"/>
      <c r="I63" s="172"/>
      <c r="J63" s="172"/>
    </row>
    <row r="64" spans="1:41" ht="16.5" thickBot="1" x14ac:dyDescent="0.3">
      <c r="A64" s="239" t="s">
        <v>92</v>
      </c>
      <c r="B64" s="239"/>
      <c r="C64" s="239"/>
      <c r="D64" s="239"/>
      <c r="E64" s="239"/>
      <c r="F64" s="239"/>
      <c r="G64" s="239"/>
      <c r="H64" s="239"/>
      <c r="I64" s="239"/>
      <c r="J64" s="239"/>
      <c r="K64" s="1"/>
    </row>
    <row r="65" spans="1:11" ht="23.25" customHeight="1" thickBot="1" x14ac:dyDescent="0.3">
      <c r="A65" s="147" t="s">
        <v>148</v>
      </c>
      <c r="B65" s="246" t="s">
        <v>17</v>
      </c>
      <c r="C65" s="246"/>
      <c r="D65" s="246"/>
      <c r="E65" s="246"/>
      <c r="F65" s="246"/>
      <c r="G65" s="246"/>
      <c r="H65" s="246"/>
      <c r="I65" s="246"/>
      <c r="J65" s="246"/>
    </row>
    <row r="66" spans="1:11" ht="48.75" customHeight="1" thickBot="1" x14ac:dyDescent="0.3">
      <c r="A66" s="147" t="s">
        <v>149</v>
      </c>
      <c r="B66" s="244" t="s">
        <v>155</v>
      </c>
      <c r="C66" s="244"/>
      <c r="D66" s="244"/>
      <c r="E66" s="244"/>
      <c r="F66" s="244"/>
      <c r="G66" s="244"/>
      <c r="H66" s="244"/>
      <c r="I66" s="244"/>
      <c r="J66" s="244"/>
    </row>
    <row r="67" spans="1:11" ht="16.5" thickBot="1" x14ac:dyDescent="0.3">
      <c r="A67" s="158" t="s">
        <v>84</v>
      </c>
      <c r="B67" s="158"/>
      <c r="C67" s="158"/>
      <c r="D67" s="158"/>
      <c r="E67" s="158"/>
      <c r="F67" s="158"/>
      <c r="G67" s="158"/>
      <c r="H67" s="158"/>
      <c r="I67" s="158"/>
      <c r="J67" s="158"/>
      <c r="K67" s="1"/>
    </row>
    <row r="68" spans="1:11" ht="17.25" customHeight="1" thickBot="1" x14ac:dyDescent="0.3">
      <c r="A68" s="146" t="s">
        <v>85</v>
      </c>
      <c r="B68" s="242" t="s">
        <v>100</v>
      </c>
      <c r="C68" s="242"/>
      <c r="D68" s="242"/>
      <c r="E68" s="242"/>
      <c r="F68" s="242"/>
      <c r="G68" s="242"/>
      <c r="H68" s="242"/>
      <c r="I68" s="242"/>
      <c r="J68" s="242"/>
    </row>
    <row r="69" spans="1:11" ht="30" customHeight="1" thickBot="1" x14ac:dyDescent="0.3">
      <c r="A69" s="146" t="s">
        <v>87</v>
      </c>
      <c r="B69" s="243" t="s">
        <v>101</v>
      </c>
      <c r="C69" s="243"/>
      <c r="D69" s="243"/>
      <c r="E69" s="243"/>
      <c r="F69" s="243"/>
      <c r="G69" s="243"/>
      <c r="H69" s="243"/>
      <c r="I69" s="243"/>
      <c r="J69" s="243"/>
    </row>
    <row r="70" spans="1:11" ht="18.75" customHeight="1" thickBot="1" x14ac:dyDescent="0.3">
      <c r="A70" s="241" t="s">
        <v>89</v>
      </c>
      <c r="B70" s="242" t="s">
        <v>148</v>
      </c>
      <c r="C70" s="242"/>
      <c r="D70" s="242"/>
      <c r="E70" s="242"/>
      <c r="F70" s="242"/>
      <c r="G70" s="242"/>
      <c r="H70" s="242"/>
      <c r="I70" s="242"/>
      <c r="J70" s="242"/>
    </row>
    <row r="71" spans="1:11" ht="32.25" customHeight="1" thickBot="1" x14ac:dyDescent="0.3">
      <c r="A71" s="241"/>
      <c r="B71" s="243" t="s">
        <v>156</v>
      </c>
      <c r="C71" s="243"/>
      <c r="D71" s="243"/>
      <c r="E71" s="243"/>
      <c r="F71" s="243"/>
      <c r="G71" s="243"/>
      <c r="H71" s="243"/>
      <c r="I71" s="243"/>
      <c r="J71" s="243"/>
    </row>
    <row r="72" spans="1:11" ht="18.75" customHeight="1" thickBot="1" x14ac:dyDescent="0.3">
      <c r="A72" s="241"/>
      <c r="B72" s="242" t="s">
        <v>149</v>
      </c>
      <c r="C72" s="242"/>
      <c r="D72" s="242"/>
      <c r="E72" s="242"/>
      <c r="F72" s="242"/>
      <c r="G72" s="242"/>
      <c r="H72" s="242"/>
      <c r="I72" s="242"/>
      <c r="J72" s="242"/>
    </row>
    <row r="73" spans="1:11" ht="29.25" customHeight="1" thickBot="1" x14ac:dyDescent="0.3">
      <c r="A73" s="241"/>
      <c r="B73" s="244" t="s">
        <v>157</v>
      </c>
      <c r="C73" s="244"/>
      <c r="D73" s="244"/>
      <c r="E73" s="244"/>
      <c r="F73" s="244"/>
      <c r="G73" s="244"/>
      <c r="H73" s="244"/>
      <c r="I73" s="244"/>
      <c r="J73" s="244"/>
    </row>
    <row r="74" spans="1:11" ht="18.75" customHeight="1" thickBot="1" x14ac:dyDescent="0.3">
      <c r="A74" s="241" t="s">
        <v>90</v>
      </c>
      <c r="B74" s="242" t="s">
        <v>148</v>
      </c>
      <c r="C74" s="242"/>
      <c r="D74" s="242"/>
      <c r="E74" s="242"/>
      <c r="F74" s="242"/>
      <c r="G74" s="242"/>
      <c r="H74" s="242"/>
      <c r="I74" s="242"/>
      <c r="J74" s="242"/>
    </row>
    <row r="75" spans="1:11" ht="42.75" customHeight="1" thickBot="1" x14ac:dyDescent="0.3">
      <c r="A75" s="241"/>
      <c r="B75" s="243" t="s">
        <v>158</v>
      </c>
      <c r="C75" s="243"/>
      <c r="D75" s="243"/>
      <c r="E75" s="243"/>
      <c r="F75" s="243"/>
      <c r="G75" s="243"/>
      <c r="H75" s="243"/>
      <c r="I75" s="243"/>
      <c r="J75" s="243"/>
    </row>
    <row r="76" spans="1:11" ht="18.75" customHeight="1" thickBot="1" x14ac:dyDescent="0.3">
      <c r="A76" s="241"/>
      <c r="B76" s="242" t="s">
        <v>149</v>
      </c>
      <c r="C76" s="242"/>
      <c r="D76" s="242"/>
      <c r="E76" s="242"/>
      <c r="F76" s="242"/>
      <c r="G76" s="242"/>
      <c r="H76" s="242"/>
      <c r="I76" s="242"/>
      <c r="J76" s="242"/>
    </row>
    <row r="77" spans="1:11" ht="43.5" customHeight="1" thickBot="1" x14ac:dyDescent="0.3">
      <c r="A77" s="241"/>
      <c r="B77" s="244" t="s">
        <v>158</v>
      </c>
      <c r="C77" s="244"/>
      <c r="D77" s="244"/>
      <c r="E77" s="244"/>
      <c r="F77" s="244"/>
      <c r="G77" s="244"/>
      <c r="H77" s="244"/>
      <c r="I77" s="244"/>
      <c r="J77" s="244"/>
    </row>
    <row r="78" spans="1:11" ht="16.5" thickBot="1" x14ac:dyDescent="0.3">
      <c r="A78" s="172" t="s">
        <v>150</v>
      </c>
      <c r="B78" s="172"/>
      <c r="C78" s="172"/>
      <c r="D78" s="172"/>
      <c r="E78" s="172"/>
      <c r="F78" s="172"/>
      <c r="G78" s="172"/>
      <c r="H78" s="172"/>
      <c r="I78" s="172"/>
      <c r="J78" s="172"/>
    </row>
    <row r="79" spans="1:11" ht="16.5" thickBot="1" x14ac:dyDescent="0.3">
      <c r="A79" s="239" t="s">
        <v>92</v>
      </c>
      <c r="B79" s="239"/>
      <c r="C79" s="239"/>
      <c r="D79" s="239"/>
      <c r="E79" s="239"/>
      <c r="F79" s="239"/>
      <c r="G79" s="239"/>
      <c r="H79" s="239"/>
      <c r="I79" s="239"/>
      <c r="J79" s="239"/>
      <c r="K79" s="1"/>
    </row>
    <row r="80" spans="1:11" ht="23.25" customHeight="1" thickBot="1" x14ac:dyDescent="0.3">
      <c r="A80" s="147" t="s">
        <v>148</v>
      </c>
      <c r="B80" s="246" t="s">
        <v>159</v>
      </c>
      <c r="C80" s="246"/>
      <c r="D80" s="246"/>
      <c r="E80" s="246"/>
      <c r="F80" s="246"/>
      <c r="G80" s="246"/>
      <c r="H80" s="246"/>
      <c r="I80" s="246"/>
      <c r="J80" s="246"/>
    </row>
    <row r="81" spans="1:41" ht="23.25" customHeight="1" thickBot="1" x14ac:dyDescent="0.3">
      <c r="A81" s="147" t="s">
        <v>149</v>
      </c>
      <c r="B81" s="246" t="s">
        <v>160</v>
      </c>
      <c r="C81" s="246"/>
      <c r="D81" s="246"/>
      <c r="E81" s="246"/>
      <c r="F81" s="246"/>
      <c r="G81" s="246"/>
      <c r="H81" s="246"/>
      <c r="I81" s="246"/>
      <c r="J81" s="246"/>
    </row>
    <row r="82" spans="1:41" ht="16.5" thickBot="1" x14ac:dyDescent="0.3">
      <c r="A82" s="158" t="s">
        <v>84</v>
      </c>
      <c r="B82" s="158"/>
      <c r="C82" s="158"/>
      <c r="D82" s="158"/>
      <c r="E82" s="158"/>
      <c r="F82" s="158"/>
      <c r="G82" s="158"/>
      <c r="H82" s="158"/>
      <c r="I82" s="158"/>
      <c r="J82" s="158"/>
      <c r="K82" s="1"/>
    </row>
    <row r="83" spans="1:41" s="6" customFormat="1" ht="15" customHeight="1" thickBot="1" x14ac:dyDescent="0.3">
      <c r="A83" s="146" t="s">
        <v>85</v>
      </c>
      <c r="B83" s="242" t="s">
        <v>104</v>
      </c>
      <c r="C83" s="242"/>
      <c r="D83" s="242"/>
      <c r="E83" s="242"/>
      <c r="F83" s="242"/>
      <c r="G83" s="242"/>
      <c r="H83" s="242"/>
      <c r="I83" s="242"/>
      <c r="J83" s="242"/>
      <c r="L83"/>
      <c r="M83"/>
      <c r="N83"/>
      <c r="O83"/>
      <c r="P83"/>
      <c r="Q83"/>
      <c r="R83"/>
      <c r="S83"/>
      <c r="T83"/>
      <c r="U83"/>
      <c r="V83"/>
      <c r="W83"/>
      <c r="X83"/>
      <c r="Y83"/>
      <c r="Z83"/>
      <c r="AA83"/>
      <c r="AB83"/>
      <c r="AC83"/>
      <c r="AD83"/>
      <c r="AE83"/>
      <c r="AF83"/>
      <c r="AG83"/>
      <c r="AH83"/>
      <c r="AI83"/>
      <c r="AJ83"/>
      <c r="AK83"/>
      <c r="AL83"/>
      <c r="AM83"/>
      <c r="AN83"/>
      <c r="AO83"/>
    </row>
    <row r="84" spans="1:41" s="6" customFormat="1" ht="30" customHeight="1" thickBot="1" x14ac:dyDescent="0.3">
      <c r="A84" s="146" t="s">
        <v>87</v>
      </c>
      <c r="B84" s="157" t="s">
        <v>105</v>
      </c>
      <c r="C84" s="157"/>
      <c r="D84" s="157"/>
      <c r="E84" s="157"/>
      <c r="F84" s="157"/>
      <c r="G84" s="157"/>
      <c r="H84" s="157"/>
      <c r="I84" s="157"/>
      <c r="J84" s="157"/>
      <c r="L84"/>
      <c r="M84"/>
      <c r="N84"/>
      <c r="O84"/>
      <c r="P84"/>
      <c r="Q84"/>
      <c r="R84"/>
      <c r="S84"/>
      <c r="T84"/>
      <c r="U84"/>
      <c r="V84"/>
      <c r="W84"/>
      <c r="X84"/>
      <c r="Y84"/>
      <c r="Z84"/>
      <c r="AA84"/>
      <c r="AB84"/>
      <c r="AC84"/>
      <c r="AD84"/>
      <c r="AE84"/>
      <c r="AF84"/>
      <c r="AG84"/>
      <c r="AH84"/>
      <c r="AI84"/>
      <c r="AJ84"/>
      <c r="AK84"/>
      <c r="AL84"/>
      <c r="AM84"/>
      <c r="AN84"/>
      <c r="AO84"/>
    </row>
    <row r="85" spans="1:41" s="6" customFormat="1" ht="18.75" hidden="1" customHeight="1" x14ac:dyDescent="0.3">
      <c r="A85" s="148"/>
      <c r="B85" s="242" t="s">
        <v>161</v>
      </c>
      <c r="C85" s="242"/>
      <c r="D85" s="242"/>
      <c r="E85" s="242"/>
      <c r="F85" s="242"/>
      <c r="G85" s="242"/>
      <c r="H85" s="242"/>
      <c r="I85" s="242"/>
      <c r="J85" s="242"/>
      <c r="L85"/>
      <c r="M85"/>
      <c r="N85"/>
      <c r="O85"/>
      <c r="P85"/>
      <c r="Q85"/>
      <c r="R85"/>
      <c r="S85"/>
      <c r="T85"/>
      <c r="U85"/>
      <c r="V85"/>
      <c r="W85"/>
      <c r="X85"/>
      <c r="Y85"/>
      <c r="Z85"/>
      <c r="AA85"/>
      <c r="AB85"/>
      <c r="AC85"/>
      <c r="AD85"/>
      <c r="AE85"/>
      <c r="AF85"/>
      <c r="AG85"/>
      <c r="AH85"/>
      <c r="AI85"/>
      <c r="AJ85"/>
      <c r="AK85"/>
      <c r="AL85"/>
      <c r="AM85"/>
      <c r="AN85"/>
      <c r="AO85"/>
    </row>
    <row r="86" spans="1:41" s="6" customFormat="1" ht="17.25" hidden="1" customHeight="1" x14ac:dyDescent="0.3">
      <c r="A86" s="149"/>
      <c r="B86" s="246" t="s">
        <v>17</v>
      </c>
      <c r="C86" s="246"/>
      <c r="D86" s="246"/>
      <c r="E86" s="246"/>
      <c r="F86" s="246"/>
      <c r="G86" s="246"/>
      <c r="H86" s="246"/>
      <c r="I86" s="246"/>
      <c r="J86" s="246"/>
      <c r="L86"/>
      <c r="M86"/>
      <c r="N86"/>
      <c r="O86"/>
      <c r="P86"/>
      <c r="Q86"/>
      <c r="R86"/>
      <c r="S86"/>
      <c r="T86"/>
      <c r="U86"/>
      <c r="V86"/>
      <c r="W86"/>
      <c r="X86"/>
      <c r="Y86"/>
      <c r="Z86"/>
      <c r="AA86"/>
      <c r="AB86"/>
      <c r="AC86"/>
      <c r="AD86"/>
      <c r="AE86"/>
      <c r="AF86"/>
      <c r="AG86"/>
      <c r="AH86"/>
      <c r="AI86"/>
      <c r="AJ86"/>
      <c r="AK86"/>
      <c r="AL86"/>
      <c r="AM86"/>
      <c r="AN86"/>
      <c r="AO86"/>
    </row>
    <row r="87" spans="1:41" s="6" customFormat="1" ht="18.75" hidden="1" customHeight="1" x14ac:dyDescent="0.3">
      <c r="A87" s="149"/>
      <c r="B87" s="242" t="s">
        <v>162</v>
      </c>
      <c r="C87" s="242"/>
      <c r="D87" s="242"/>
      <c r="E87" s="242"/>
      <c r="F87" s="242"/>
      <c r="G87" s="242"/>
      <c r="H87" s="242"/>
      <c r="I87" s="242"/>
      <c r="J87" s="242"/>
      <c r="L87"/>
      <c r="M87"/>
      <c r="N87"/>
      <c r="O87"/>
      <c r="P87"/>
      <c r="Q87"/>
      <c r="R87"/>
      <c r="S87"/>
      <c r="T87"/>
      <c r="U87"/>
      <c r="V87"/>
      <c r="W87"/>
      <c r="X87"/>
      <c r="Y87"/>
      <c r="Z87"/>
      <c r="AA87"/>
      <c r="AB87"/>
      <c r="AC87"/>
      <c r="AD87"/>
      <c r="AE87"/>
      <c r="AF87"/>
      <c r="AG87"/>
      <c r="AH87"/>
      <c r="AI87"/>
      <c r="AJ87"/>
      <c r="AK87"/>
      <c r="AL87"/>
      <c r="AM87"/>
      <c r="AN87"/>
      <c r="AO87"/>
    </row>
    <row r="88" spans="1:41" s="6" customFormat="1" ht="17.25" hidden="1" customHeight="1" x14ac:dyDescent="0.3">
      <c r="A88" s="149"/>
      <c r="B88" s="246" t="s">
        <v>17</v>
      </c>
      <c r="C88" s="246"/>
      <c r="D88" s="246"/>
      <c r="E88" s="246"/>
      <c r="F88" s="246"/>
      <c r="G88" s="246"/>
      <c r="H88" s="246"/>
      <c r="I88" s="246"/>
      <c r="J88" s="246"/>
      <c r="L88"/>
      <c r="M88"/>
      <c r="N88"/>
      <c r="O88"/>
      <c r="P88"/>
      <c r="Q88"/>
      <c r="R88"/>
      <c r="S88"/>
      <c r="T88"/>
      <c r="U88"/>
      <c r="V88"/>
      <c r="W88"/>
      <c r="X88"/>
      <c r="Y88"/>
      <c r="Z88"/>
      <c r="AA88"/>
      <c r="AB88"/>
      <c r="AC88"/>
      <c r="AD88"/>
      <c r="AE88"/>
      <c r="AF88"/>
      <c r="AG88"/>
      <c r="AH88"/>
      <c r="AI88"/>
      <c r="AJ88"/>
      <c r="AK88"/>
      <c r="AL88"/>
      <c r="AM88"/>
      <c r="AN88"/>
      <c r="AO88"/>
    </row>
    <row r="89" spans="1:41" s="6" customFormat="1" ht="18.75" customHeight="1" thickBot="1" x14ac:dyDescent="0.3">
      <c r="A89" s="241" t="s">
        <v>89</v>
      </c>
      <c r="B89" s="242" t="s">
        <v>148</v>
      </c>
      <c r="C89" s="242"/>
      <c r="D89" s="242"/>
      <c r="E89" s="242"/>
      <c r="F89" s="242"/>
      <c r="G89" s="242"/>
      <c r="H89" s="242"/>
      <c r="I89" s="242"/>
      <c r="J89" s="242"/>
      <c r="L89"/>
      <c r="M89"/>
      <c r="N89"/>
      <c r="O89"/>
      <c r="P89"/>
      <c r="Q89"/>
      <c r="R89"/>
      <c r="S89"/>
      <c r="T89"/>
      <c r="U89"/>
      <c r="V89"/>
      <c r="W89"/>
      <c r="X89"/>
      <c r="Y89"/>
      <c r="Z89"/>
      <c r="AA89"/>
      <c r="AB89"/>
      <c r="AC89"/>
      <c r="AD89"/>
      <c r="AE89"/>
      <c r="AF89"/>
      <c r="AG89"/>
      <c r="AH89"/>
      <c r="AI89"/>
      <c r="AJ89"/>
      <c r="AK89"/>
      <c r="AL89"/>
      <c r="AM89"/>
      <c r="AN89"/>
      <c r="AO89"/>
    </row>
    <row r="90" spans="1:41" s="6" customFormat="1" ht="37.5" customHeight="1" thickBot="1" x14ac:dyDescent="0.3">
      <c r="A90" s="241"/>
      <c r="B90" s="243" t="s">
        <v>163</v>
      </c>
      <c r="C90" s="243"/>
      <c r="D90" s="243"/>
      <c r="E90" s="243"/>
      <c r="F90" s="243"/>
      <c r="G90" s="243"/>
      <c r="H90" s="243"/>
      <c r="I90" s="243"/>
      <c r="J90" s="243"/>
      <c r="L90"/>
      <c r="M90"/>
      <c r="N90"/>
      <c r="O90"/>
      <c r="P90"/>
      <c r="Q90"/>
      <c r="R90"/>
      <c r="S90"/>
      <c r="T90"/>
      <c r="U90"/>
      <c r="V90"/>
      <c r="W90"/>
      <c r="X90"/>
      <c r="Y90"/>
      <c r="Z90"/>
      <c r="AA90"/>
      <c r="AB90"/>
      <c r="AC90"/>
      <c r="AD90"/>
      <c r="AE90"/>
      <c r="AF90"/>
      <c r="AG90"/>
      <c r="AH90"/>
      <c r="AI90"/>
      <c r="AJ90"/>
      <c r="AK90"/>
      <c r="AL90"/>
      <c r="AM90"/>
      <c r="AN90"/>
      <c r="AO90"/>
    </row>
    <row r="91" spans="1:41" s="6" customFormat="1" ht="18.75" customHeight="1" thickBot="1" x14ac:dyDescent="0.3">
      <c r="A91" s="241"/>
      <c r="B91" s="242" t="s">
        <v>149</v>
      </c>
      <c r="C91" s="242"/>
      <c r="D91" s="242"/>
      <c r="E91" s="242"/>
      <c r="F91" s="242"/>
      <c r="G91" s="242"/>
      <c r="H91" s="242"/>
      <c r="I91" s="242"/>
      <c r="J91" s="242"/>
      <c r="L91"/>
      <c r="M91"/>
      <c r="N91"/>
      <c r="O91"/>
      <c r="P91"/>
      <c r="Q91"/>
      <c r="R91"/>
      <c r="S91"/>
      <c r="T91"/>
      <c r="U91"/>
      <c r="V91"/>
      <c r="W91"/>
      <c r="X91"/>
      <c r="Y91"/>
      <c r="Z91"/>
      <c r="AA91"/>
      <c r="AB91"/>
      <c r="AC91"/>
      <c r="AD91"/>
      <c r="AE91"/>
      <c r="AF91"/>
      <c r="AG91"/>
      <c r="AH91"/>
      <c r="AI91"/>
      <c r="AJ91"/>
      <c r="AK91"/>
      <c r="AL91"/>
      <c r="AM91"/>
      <c r="AN91"/>
      <c r="AO91"/>
    </row>
    <row r="92" spans="1:41" s="6" customFormat="1" ht="36" customHeight="1" thickBot="1" x14ac:dyDescent="0.3">
      <c r="A92" s="241"/>
      <c r="B92" s="244" t="s">
        <v>164</v>
      </c>
      <c r="C92" s="244"/>
      <c r="D92" s="244"/>
      <c r="E92" s="244"/>
      <c r="F92" s="244"/>
      <c r="G92" s="244"/>
      <c r="H92" s="244"/>
      <c r="I92" s="244"/>
      <c r="J92" s="244"/>
      <c r="L92"/>
      <c r="M92"/>
      <c r="N92"/>
      <c r="O92"/>
      <c r="P92"/>
      <c r="Q92"/>
      <c r="R92"/>
      <c r="S92"/>
      <c r="T92"/>
      <c r="U92"/>
      <c r="V92"/>
      <c r="W92"/>
      <c r="X92"/>
      <c r="Y92"/>
      <c r="Z92"/>
      <c r="AA92"/>
      <c r="AB92"/>
      <c r="AC92"/>
      <c r="AD92"/>
      <c r="AE92"/>
      <c r="AF92"/>
      <c r="AG92"/>
      <c r="AH92"/>
      <c r="AI92"/>
      <c r="AJ92"/>
      <c r="AK92"/>
      <c r="AL92"/>
      <c r="AM92"/>
      <c r="AN92"/>
      <c r="AO92"/>
    </row>
    <row r="93" spans="1:41" s="6" customFormat="1" ht="18.75" customHeight="1" thickBot="1" x14ac:dyDescent="0.3">
      <c r="A93" s="241" t="s">
        <v>90</v>
      </c>
      <c r="B93" s="242" t="s">
        <v>148</v>
      </c>
      <c r="C93" s="242"/>
      <c r="D93" s="242"/>
      <c r="E93" s="242"/>
      <c r="F93" s="242"/>
      <c r="G93" s="242"/>
      <c r="H93" s="242"/>
      <c r="I93" s="242"/>
      <c r="J93" s="242"/>
      <c r="L93"/>
      <c r="M93"/>
      <c r="N93"/>
      <c r="O93"/>
      <c r="P93"/>
      <c r="Q93"/>
      <c r="R93"/>
      <c r="S93"/>
      <c r="T93"/>
      <c r="U93"/>
      <c r="V93"/>
      <c r="W93"/>
      <c r="X93"/>
      <c r="Y93"/>
      <c r="Z93"/>
      <c r="AA93"/>
      <c r="AB93"/>
      <c r="AC93"/>
      <c r="AD93"/>
      <c r="AE93"/>
      <c r="AF93"/>
      <c r="AG93"/>
      <c r="AH93"/>
      <c r="AI93"/>
      <c r="AJ93"/>
      <c r="AK93"/>
      <c r="AL93"/>
      <c r="AM93"/>
      <c r="AN93"/>
      <c r="AO93"/>
    </row>
    <row r="94" spans="1:41" s="6" customFormat="1" ht="39.75" customHeight="1" thickBot="1" x14ac:dyDescent="0.3">
      <c r="A94" s="241"/>
      <c r="B94" s="243" t="s">
        <v>165</v>
      </c>
      <c r="C94" s="243"/>
      <c r="D94" s="243"/>
      <c r="E94" s="243"/>
      <c r="F94" s="243"/>
      <c r="G94" s="243"/>
      <c r="H94" s="243"/>
      <c r="I94" s="243"/>
      <c r="J94" s="243"/>
      <c r="L94"/>
      <c r="M94"/>
      <c r="N94"/>
      <c r="O94"/>
      <c r="P94"/>
      <c r="Q94"/>
      <c r="R94"/>
      <c r="S94"/>
      <c r="T94"/>
      <c r="U94"/>
      <c r="V94"/>
      <c r="W94"/>
      <c r="X94"/>
      <c r="Y94"/>
      <c r="Z94"/>
      <c r="AA94"/>
      <c r="AB94"/>
      <c r="AC94"/>
      <c r="AD94"/>
      <c r="AE94"/>
      <c r="AF94"/>
      <c r="AG94"/>
      <c r="AH94"/>
      <c r="AI94"/>
      <c r="AJ94"/>
      <c r="AK94"/>
      <c r="AL94"/>
      <c r="AM94"/>
      <c r="AN94"/>
      <c r="AO94"/>
    </row>
    <row r="95" spans="1:41" ht="18.75" customHeight="1" thickBot="1" x14ac:dyDescent="0.3">
      <c r="A95" s="241"/>
      <c r="B95" s="242" t="s">
        <v>149</v>
      </c>
      <c r="C95" s="242"/>
      <c r="D95" s="242"/>
      <c r="E95" s="242"/>
      <c r="F95" s="242"/>
      <c r="G95" s="242"/>
      <c r="H95" s="242"/>
      <c r="I95" s="242"/>
      <c r="J95" s="242"/>
    </row>
    <row r="96" spans="1:41" ht="40.5" customHeight="1" thickBot="1" x14ac:dyDescent="0.3">
      <c r="A96" s="241"/>
      <c r="B96" s="244" t="s">
        <v>166</v>
      </c>
      <c r="C96" s="244"/>
      <c r="D96" s="244"/>
      <c r="E96" s="244"/>
      <c r="F96" s="244"/>
      <c r="G96" s="244"/>
      <c r="H96" s="244"/>
      <c r="I96" s="244"/>
      <c r="J96" s="244"/>
    </row>
    <row r="97" spans="1:11" ht="16.5" thickBot="1" x14ac:dyDescent="0.3">
      <c r="A97" s="172" t="s">
        <v>150</v>
      </c>
      <c r="B97" s="172"/>
      <c r="C97" s="172"/>
      <c r="D97" s="172"/>
      <c r="E97" s="172"/>
      <c r="F97" s="172"/>
      <c r="G97" s="172"/>
      <c r="H97" s="172"/>
      <c r="I97" s="172"/>
      <c r="J97" s="172"/>
    </row>
    <row r="98" spans="1:11" ht="16.5" thickBot="1" x14ac:dyDescent="0.3">
      <c r="A98" s="239" t="s">
        <v>92</v>
      </c>
      <c r="B98" s="239"/>
      <c r="C98" s="239"/>
      <c r="D98" s="239"/>
      <c r="E98" s="239"/>
      <c r="F98" s="239"/>
      <c r="G98" s="239"/>
      <c r="H98" s="239"/>
      <c r="I98" s="239"/>
      <c r="J98" s="239"/>
      <c r="K98" s="1"/>
    </row>
    <row r="99" spans="1:11" ht="23.25" customHeight="1" thickBot="1" x14ac:dyDescent="0.3">
      <c r="A99" s="147" t="s">
        <v>148</v>
      </c>
      <c r="B99" s="246" t="s">
        <v>167</v>
      </c>
      <c r="C99" s="246"/>
      <c r="D99" s="246"/>
      <c r="E99" s="246"/>
      <c r="F99" s="246"/>
      <c r="G99" s="246"/>
      <c r="H99" s="246"/>
      <c r="I99" s="246"/>
      <c r="J99" s="246"/>
    </row>
    <row r="100" spans="1:11" ht="23.25" customHeight="1" thickBot="1" x14ac:dyDescent="0.3">
      <c r="A100" s="147" t="s">
        <v>149</v>
      </c>
      <c r="B100" s="246" t="s">
        <v>167</v>
      </c>
      <c r="C100" s="246"/>
      <c r="D100" s="246"/>
      <c r="E100" s="246"/>
      <c r="F100" s="246"/>
      <c r="G100" s="246"/>
      <c r="H100" s="246"/>
      <c r="I100" s="246"/>
      <c r="J100" s="246"/>
    </row>
    <row r="101" spans="1:11" ht="16.5" thickBot="1" x14ac:dyDescent="0.3">
      <c r="A101" s="158" t="s">
        <v>84</v>
      </c>
      <c r="B101" s="158"/>
      <c r="C101" s="158"/>
      <c r="D101" s="158"/>
      <c r="E101" s="158"/>
      <c r="F101" s="158"/>
      <c r="G101" s="158"/>
      <c r="H101" s="158"/>
      <c r="I101" s="158"/>
      <c r="J101" s="158"/>
      <c r="K101" s="1"/>
    </row>
    <row r="102" spans="1:11" ht="21" customHeight="1" thickBot="1" x14ac:dyDescent="0.3">
      <c r="A102" s="146" t="s">
        <v>85</v>
      </c>
      <c r="B102" s="242" t="s">
        <v>106</v>
      </c>
      <c r="C102" s="242"/>
      <c r="D102" s="242"/>
      <c r="E102" s="242"/>
      <c r="F102" s="242"/>
      <c r="G102" s="242"/>
      <c r="H102" s="242"/>
      <c r="I102" s="242"/>
      <c r="J102" s="242"/>
    </row>
    <row r="103" spans="1:11" ht="48.75" customHeight="1" thickBot="1" x14ac:dyDescent="0.3">
      <c r="A103" s="146" t="s">
        <v>87</v>
      </c>
      <c r="B103" s="243" t="s">
        <v>108</v>
      </c>
      <c r="C103" s="243"/>
      <c r="D103" s="243"/>
      <c r="E103" s="243"/>
      <c r="F103" s="243"/>
      <c r="G103" s="243"/>
      <c r="H103" s="243"/>
      <c r="I103" s="243"/>
      <c r="J103" s="243"/>
    </row>
    <row r="104" spans="1:11" ht="18.75" customHeight="1" thickBot="1" x14ac:dyDescent="0.3">
      <c r="A104" s="241" t="s">
        <v>89</v>
      </c>
      <c r="B104" s="242" t="s">
        <v>148</v>
      </c>
      <c r="C104" s="242"/>
      <c r="D104" s="242"/>
      <c r="E104" s="242"/>
      <c r="F104" s="242"/>
      <c r="G104" s="242"/>
      <c r="H104" s="242"/>
      <c r="I104" s="242"/>
      <c r="J104" s="242"/>
    </row>
    <row r="105" spans="1:11" ht="43.5" customHeight="1" thickBot="1" x14ac:dyDescent="0.3">
      <c r="A105" s="241"/>
      <c r="B105" s="243" t="s">
        <v>168</v>
      </c>
      <c r="C105" s="243"/>
      <c r="D105" s="243"/>
      <c r="E105" s="243"/>
      <c r="F105" s="243"/>
      <c r="G105" s="243"/>
      <c r="H105" s="243"/>
      <c r="I105" s="243"/>
      <c r="J105" s="243"/>
    </row>
    <row r="106" spans="1:11" ht="18.75" customHeight="1" thickBot="1" x14ac:dyDescent="0.3">
      <c r="A106" s="241"/>
      <c r="B106" s="242" t="s">
        <v>149</v>
      </c>
      <c r="C106" s="242"/>
      <c r="D106" s="242"/>
      <c r="E106" s="242"/>
      <c r="F106" s="242"/>
      <c r="G106" s="242"/>
      <c r="H106" s="242"/>
      <c r="I106" s="242"/>
      <c r="J106" s="242"/>
    </row>
    <row r="107" spans="1:11" ht="43.5" customHeight="1" thickBot="1" x14ac:dyDescent="0.3">
      <c r="A107" s="241"/>
      <c r="B107" s="244" t="s">
        <v>169</v>
      </c>
      <c r="C107" s="244"/>
      <c r="D107" s="244"/>
      <c r="E107" s="244"/>
      <c r="F107" s="244"/>
      <c r="G107" s="244"/>
      <c r="H107" s="244"/>
      <c r="I107" s="244"/>
      <c r="J107" s="244"/>
    </row>
    <row r="108" spans="1:11" ht="18.75" customHeight="1" thickBot="1" x14ac:dyDescent="0.3">
      <c r="A108" s="241" t="s">
        <v>90</v>
      </c>
      <c r="B108" s="242" t="s">
        <v>148</v>
      </c>
      <c r="C108" s="242"/>
      <c r="D108" s="242"/>
      <c r="E108" s="242"/>
      <c r="F108" s="242"/>
      <c r="G108" s="242"/>
      <c r="H108" s="242"/>
      <c r="I108" s="242"/>
      <c r="J108" s="242"/>
    </row>
    <row r="109" spans="1:11" ht="32.25" customHeight="1" thickBot="1" x14ac:dyDescent="0.3">
      <c r="A109" s="241"/>
      <c r="B109" s="243" t="s">
        <v>170</v>
      </c>
      <c r="C109" s="243"/>
      <c r="D109" s="243"/>
      <c r="E109" s="243"/>
      <c r="F109" s="243"/>
      <c r="G109" s="243"/>
      <c r="H109" s="243"/>
      <c r="I109" s="243"/>
      <c r="J109" s="243"/>
    </row>
    <row r="110" spans="1:11" ht="18.75" customHeight="1" thickBot="1" x14ac:dyDescent="0.3">
      <c r="A110" s="241"/>
      <c r="B110" s="242" t="s">
        <v>149</v>
      </c>
      <c r="C110" s="242"/>
      <c r="D110" s="242"/>
      <c r="E110" s="242"/>
      <c r="F110" s="242"/>
      <c r="G110" s="242"/>
      <c r="H110" s="242"/>
      <c r="I110" s="242"/>
      <c r="J110" s="242"/>
    </row>
    <row r="111" spans="1:11" ht="23.25" customHeight="1" thickBot="1" x14ac:dyDescent="0.3">
      <c r="A111" s="241"/>
      <c r="B111" s="244" t="s">
        <v>171</v>
      </c>
      <c r="C111" s="244"/>
      <c r="D111" s="244"/>
      <c r="E111" s="244"/>
      <c r="F111" s="244"/>
      <c r="G111" s="244"/>
      <c r="H111" s="244"/>
      <c r="I111" s="244"/>
      <c r="J111" s="244"/>
    </row>
    <row r="112" spans="1:11" ht="16.5" thickBot="1" x14ac:dyDescent="0.3">
      <c r="A112" s="172" t="s">
        <v>150</v>
      </c>
      <c r="B112" s="172"/>
      <c r="C112" s="172"/>
      <c r="D112" s="172"/>
      <c r="E112" s="172"/>
      <c r="F112" s="172"/>
      <c r="G112" s="172"/>
      <c r="H112" s="172"/>
      <c r="I112" s="172"/>
      <c r="J112" s="172"/>
    </row>
    <row r="113" spans="1:11" ht="16.5" thickBot="1" x14ac:dyDescent="0.3">
      <c r="A113" s="239" t="s">
        <v>92</v>
      </c>
      <c r="B113" s="239"/>
      <c r="C113" s="239"/>
      <c r="D113" s="239"/>
      <c r="E113" s="239"/>
      <c r="F113" s="239"/>
      <c r="G113" s="239"/>
      <c r="H113" s="239"/>
      <c r="I113" s="239"/>
      <c r="J113" s="239"/>
      <c r="K113" s="1"/>
    </row>
    <row r="114" spans="1:11" ht="23.25" customHeight="1" thickBot="1" x14ac:dyDescent="0.3">
      <c r="A114" s="147" t="s">
        <v>148</v>
      </c>
      <c r="B114" s="246" t="s">
        <v>17</v>
      </c>
      <c r="C114" s="246"/>
      <c r="D114" s="246"/>
      <c r="E114" s="246"/>
      <c r="F114" s="246"/>
      <c r="G114" s="246"/>
      <c r="H114" s="246"/>
      <c r="I114" s="246"/>
      <c r="J114" s="246"/>
    </row>
    <row r="115" spans="1:11" ht="23.25" customHeight="1" thickBot="1" x14ac:dyDescent="0.3">
      <c r="A115" s="147" t="s">
        <v>149</v>
      </c>
      <c r="B115" s="246" t="s">
        <v>17</v>
      </c>
      <c r="C115" s="246"/>
      <c r="D115" s="246"/>
      <c r="E115" s="246"/>
      <c r="F115" s="246"/>
      <c r="G115" s="246"/>
      <c r="H115" s="246"/>
      <c r="I115" s="246"/>
      <c r="J115" s="246"/>
    </row>
    <row r="116" spans="1:11" ht="16.5" thickBot="1" x14ac:dyDescent="0.3">
      <c r="A116" s="158" t="s">
        <v>84</v>
      </c>
      <c r="B116" s="158"/>
      <c r="C116" s="158"/>
      <c r="D116" s="158"/>
      <c r="E116" s="158"/>
      <c r="F116" s="158"/>
      <c r="G116" s="158"/>
      <c r="H116" s="158"/>
      <c r="I116" s="158"/>
      <c r="J116" s="158"/>
      <c r="K116" s="1"/>
    </row>
    <row r="117" spans="1:11" ht="21" customHeight="1" thickBot="1" x14ac:dyDescent="0.3">
      <c r="A117" s="146" t="s">
        <v>85</v>
      </c>
      <c r="B117" s="242" t="s">
        <v>109</v>
      </c>
      <c r="C117" s="242"/>
      <c r="D117" s="242"/>
      <c r="E117" s="242"/>
      <c r="F117" s="242"/>
      <c r="G117" s="242"/>
      <c r="H117" s="242"/>
      <c r="I117" s="242"/>
      <c r="J117" s="242"/>
    </row>
    <row r="118" spans="1:11" ht="48" customHeight="1" thickBot="1" x14ac:dyDescent="0.3">
      <c r="A118" s="146" t="s">
        <v>87</v>
      </c>
      <c r="B118" s="243" t="s">
        <v>110</v>
      </c>
      <c r="C118" s="243"/>
      <c r="D118" s="243"/>
      <c r="E118" s="243"/>
      <c r="F118" s="243"/>
      <c r="G118" s="243"/>
      <c r="H118" s="243"/>
      <c r="I118" s="243"/>
      <c r="J118" s="243"/>
    </row>
    <row r="119" spans="1:11" ht="18.75" customHeight="1" thickBot="1" x14ac:dyDescent="0.3">
      <c r="A119" s="241" t="s">
        <v>89</v>
      </c>
      <c r="B119" s="242" t="s">
        <v>148</v>
      </c>
      <c r="C119" s="242"/>
      <c r="D119" s="242"/>
      <c r="E119" s="242"/>
      <c r="F119" s="242"/>
      <c r="G119" s="242"/>
      <c r="H119" s="242"/>
      <c r="I119" s="242"/>
      <c r="J119" s="242"/>
    </row>
    <row r="120" spans="1:11" ht="101.25" customHeight="1" thickBot="1" x14ac:dyDescent="0.3">
      <c r="A120" s="241"/>
      <c r="B120" s="243" t="s">
        <v>172</v>
      </c>
      <c r="C120" s="243"/>
      <c r="D120" s="243"/>
      <c r="E120" s="243"/>
      <c r="F120" s="243"/>
      <c r="G120" s="243"/>
      <c r="H120" s="243"/>
      <c r="I120" s="243"/>
      <c r="J120" s="243"/>
    </row>
    <row r="121" spans="1:11" ht="18.75" customHeight="1" thickBot="1" x14ac:dyDescent="0.3">
      <c r="A121" s="241"/>
      <c r="B121" s="242" t="s">
        <v>149</v>
      </c>
      <c r="C121" s="242"/>
      <c r="D121" s="242"/>
      <c r="E121" s="242"/>
      <c r="F121" s="242"/>
      <c r="G121" s="242"/>
      <c r="H121" s="242"/>
      <c r="I121" s="242"/>
      <c r="J121" s="242"/>
    </row>
    <row r="122" spans="1:11" ht="43.5" customHeight="1" thickBot="1" x14ac:dyDescent="0.3">
      <c r="A122" s="241"/>
      <c r="B122" s="245" t="s">
        <v>173</v>
      </c>
      <c r="C122" s="245"/>
      <c r="D122" s="245"/>
      <c r="E122" s="245"/>
      <c r="F122" s="245"/>
      <c r="G122" s="245"/>
      <c r="H122" s="245"/>
      <c r="I122" s="245"/>
      <c r="J122" s="245"/>
    </row>
    <row r="123" spans="1:11" ht="18.75" customHeight="1" thickBot="1" x14ac:dyDescent="0.3">
      <c r="A123" s="241" t="s">
        <v>90</v>
      </c>
      <c r="B123" s="242" t="s">
        <v>148</v>
      </c>
      <c r="C123" s="242"/>
      <c r="D123" s="242"/>
      <c r="E123" s="242"/>
      <c r="F123" s="242"/>
      <c r="G123" s="242"/>
      <c r="H123" s="242"/>
      <c r="I123" s="242"/>
      <c r="J123" s="242"/>
    </row>
    <row r="124" spans="1:11" ht="16.5" customHeight="1" thickBot="1" x14ac:dyDescent="0.3">
      <c r="A124" s="241"/>
      <c r="B124" s="243" t="s">
        <v>174</v>
      </c>
      <c r="C124" s="243"/>
      <c r="D124" s="243"/>
      <c r="E124" s="243"/>
      <c r="F124" s="243"/>
      <c r="G124" s="243"/>
      <c r="H124" s="243"/>
      <c r="I124" s="243"/>
      <c r="J124" s="243"/>
    </row>
    <row r="125" spans="1:11" ht="18.75" customHeight="1" thickBot="1" x14ac:dyDescent="0.3">
      <c r="A125" s="241"/>
      <c r="B125" s="242" t="s">
        <v>149</v>
      </c>
      <c r="C125" s="242"/>
      <c r="D125" s="242"/>
      <c r="E125" s="242"/>
      <c r="F125" s="242"/>
      <c r="G125" s="242"/>
      <c r="H125" s="242"/>
      <c r="I125" s="242"/>
      <c r="J125" s="242"/>
    </row>
    <row r="126" spans="1:11" ht="18" customHeight="1" thickBot="1" x14ac:dyDescent="0.3">
      <c r="A126" s="241"/>
      <c r="B126" s="244" t="s">
        <v>175</v>
      </c>
      <c r="C126" s="244"/>
      <c r="D126" s="244"/>
      <c r="E126" s="244"/>
      <c r="F126" s="244"/>
      <c r="G126" s="244"/>
      <c r="H126" s="244"/>
      <c r="I126" s="244"/>
      <c r="J126" s="244"/>
    </row>
    <row r="127" spans="1:11" ht="16.5" thickBot="1" x14ac:dyDescent="0.3">
      <c r="A127" s="172" t="s">
        <v>150</v>
      </c>
      <c r="B127" s="172"/>
      <c r="C127" s="172"/>
      <c r="D127" s="172"/>
      <c r="E127" s="172"/>
      <c r="F127" s="172"/>
      <c r="G127" s="172"/>
      <c r="H127" s="172"/>
      <c r="I127" s="172"/>
      <c r="J127" s="172"/>
    </row>
    <row r="128" spans="1:11" ht="16.5" thickBot="1" x14ac:dyDescent="0.3">
      <c r="A128" s="239" t="s">
        <v>92</v>
      </c>
      <c r="B128" s="239"/>
      <c r="C128" s="239"/>
      <c r="D128" s="239"/>
      <c r="E128" s="239"/>
      <c r="F128" s="239"/>
      <c r="G128" s="239"/>
      <c r="H128" s="239"/>
      <c r="I128" s="239"/>
      <c r="J128" s="239"/>
      <c r="K128" s="1"/>
    </row>
    <row r="129" spans="1:11" ht="36" customHeight="1" thickBot="1" x14ac:dyDescent="0.3">
      <c r="A129" s="147" t="s">
        <v>148</v>
      </c>
      <c r="B129" s="240" t="s">
        <v>176</v>
      </c>
      <c r="C129" s="240"/>
      <c r="D129" s="240"/>
      <c r="E129" s="240"/>
      <c r="F129" s="240"/>
      <c r="G129" s="240"/>
      <c r="H129" s="240"/>
      <c r="I129" s="240"/>
      <c r="J129" s="240"/>
    </row>
    <row r="130" spans="1:11" ht="31.5" customHeight="1" thickBot="1" x14ac:dyDescent="0.3">
      <c r="A130" s="147" t="s">
        <v>149</v>
      </c>
      <c r="B130" s="240" t="s">
        <v>177</v>
      </c>
      <c r="C130" s="240"/>
      <c r="D130" s="240"/>
      <c r="E130" s="240"/>
      <c r="F130" s="240"/>
      <c r="G130" s="240"/>
      <c r="H130" s="240"/>
      <c r="I130" s="240"/>
      <c r="J130" s="240"/>
    </row>
    <row r="132" spans="1:11" x14ac:dyDescent="0.25">
      <c r="A132" s="135"/>
      <c r="B132"/>
      <c r="C132"/>
      <c r="D132"/>
      <c r="E132"/>
      <c r="F132"/>
      <c r="G132"/>
      <c r="H132"/>
      <c r="I132" s="135"/>
      <c r="J132" s="135"/>
      <c r="K132"/>
    </row>
    <row r="133" spans="1:11" x14ac:dyDescent="0.25">
      <c r="A133" s="136" t="s">
        <v>221</v>
      </c>
      <c r="B133"/>
      <c r="C133"/>
      <c r="D133"/>
      <c r="E133"/>
      <c r="F133"/>
      <c r="G133"/>
      <c r="H133"/>
      <c r="I133" s="161" t="s">
        <v>222</v>
      </c>
      <c r="J133" s="161"/>
      <c r="K133"/>
    </row>
    <row r="134" spans="1:11" x14ac:dyDescent="0.25">
      <c r="A134" s="137" t="s">
        <v>223</v>
      </c>
      <c r="B134"/>
      <c r="C134"/>
      <c r="D134"/>
      <c r="E134"/>
      <c r="F134"/>
      <c r="G134"/>
      <c r="H134"/>
      <c r="I134" s="162" t="s">
        <v>224</v>
      </c>
      <c r="J134" s="162"/>
      <c r="K134"/>
    </row>
  </sheetData>
  <mergeCells count="147">
    <mergeCell ref="I133:J133"/>
    <mergeCell ref="I134:J134"/>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37:J37"/>
    <mergeCell ref="B38:J38"/>
    <mergeCell ref="B39:J39"/>
    <mergeCell ref="A40:A43"/>
    <mergeCell ref="B40:J40"/>
    <mergeCell ref="B41:J41"/>
    <mergeCell ref="B42:J42"/>
    <mergeCell ref="B43:J43"/>
    <mergeCell ref="A27:J27"/>
    <mergeCell ref="C28:D28"/>
    <mergeCell ref="E28:F28"/>
    <mergeCell ref="G28:H28"/>
    <mergeCell ref="I28:J28"/>
    <mergeCell ref="A36:J36"/>
    <mergeCell ref="A49:J49"/>
    <mergeCell ref="B50:J50"/>
    <mergeCell ref="B51:J51"/>
    <mergeCell ref="A52:J52"/>
    <mergeCell ref="B53:J53"/>
    <mergeCell ref="B54:J54"/>
    <mergeCell ref="A44:A47"/>
    <mergeCell ref="B44:J44"/>
    <mergeCell ref="B45:J45"/>
    <mergeCell ref="B46:J46"/>
    <mergeCell ref="B47:J47"/>
    <mergeCell ref="A48:J48"/>
    <mergeCell ref="A55:A58"/>
    <mergeCell ref="B55:J55"/>
    <mergeCell ref="B56:J56"/>
    <mergeCell ref="B57:J57"/>
    <mergeCell ref="B58:J58"/>
    <mergeCell ref="A59:A62"/>
    <mergeCell ref="B59:J59"/>
    <mergeCell ref="B60:J60"/>
    <mergeCell ref="B61:J61"/>
    <mergeCell ref="B62:J62"/>
    <mergeCell ref="B69:J69"/>
    <mergeCell ref="A70:A73"/>
    <mergeCell ref="B70:J70"/>
    <mergeCell ref="B71:J71"/>
    <mergeCell ref="B72:J72"/>
    <mergeCell ref="B73:J73"/>
    <mergeCell ref="A63:J63"/>
    <mergeCell ref="A64:J64"/>
    <mergeCell ref="B65:J65"/>
    <mergeCell ref="B66:J66"/>
    <mergeCell ref="A67:J67"/>
    <mergeCell ref="B68:J68"/>
    <mergeCell ref="A79:J79"/>
    <mergeCell ref="B80:J80"/>
    <mergeCell ref="B81:J81"/>
    <mergeCell ref="A82:J82"/>
    <mergeCell ref="B83:J83"/>
    <mergeCell ref="B84:J84"/>
    <mergeCell ref="A74:A77"/>
    <mergeCell ref="B74:J74"/>
    <mergeCell ref="B75:J75"/>
    <mergeCell ref="B76:J76"/>
    <mergeCell ref="B77:J77"/>
    <mergeCell ref="A78:J78"/>
    <mergeCell ref="B85:J85"/>
    <mergeCell ref="B86:J86"/>
    <mergeCell ref="B87:J87"/>
    <mergeCell ref="B88:J88"/>
    <mergeCell ref="A89:A92"/>
    <mergeCell ref="B89:J89"/>
    <mergeCell ref="B90:J90"/>
    <mergeCell ref="B91:J91"/>
    <mergeCell ref="B92:J92"/>
    <mergeCell ref="A98:J98"/>
    <mergeCell ref="B99:J99"/>
    <mergeCell ref="B100:J100"/>
    <mergeCell ref="A101:J101"/>
    <mergeCell ref="B102:J102"/>
    <mergeCell ref="B103:J103"/>
    <mergeCell ref="A93:A96"/>
    <mergeCell ref="B93:J93"/>
    <mergeCell ref="B94:J94"/>
    <mergeCell ref="B95:J95"/>
    <mergeCell ref="B96:J96"/>
    <mergeCell ref="A97:J97"/>
    <mergeCell ref="A104:A107"/>
    <mergeCell ref="B104:J104"/>
    <mergeCell ref="B105:J105"/>
    <mergeCell ref="B106:J106"/>
    <mergeCell ref="B107:J107"/>
    <mergeCell ref="A108:A111"/>
    <mergeCell ref="B108:J108"/>
    <mergeCell ref="B109:J109"/>
    <mergeCell ref="B110:J110"/>
    <mergeCell ref="B111:J111"/>
    <mergeCell ref="B118:J118"/>
    <mergeCell ref="A119:A122"/>
    <mergeCell ref="B119:J119"/>
    <mergeCell ref="B120:J120"/>
    <mergeCell ref="B121:J121"/>
    <mergeCell ref="B122:J122"/>
    <mergeCell ref="A112:J112"/>
    <mergeCell ref="A113:J113"/>
    <mergeCell ref="B114:J114"/>
    <mergeCell ref="B115:J115"/>
    <mergeCell ref="A116:J116"/>
    <mergeCell ref="B117:J117"/>
    <mergeCell ref="A128:J128"/>
    <mergeCell ref="B129:J129"/>
    <mergeCell ref="B130:J130"/>
    <mergeCell ref="A123:A126"/>
    <mergeCell ref="B123:J123"/>
    <mergeCell ref="B124:J124"/>
    <mergeCell ref="B125:J125"/>
    <mergeCell ref="B126:J126"/>
    <mergeCell ref="A127:J127"/>
  </mergeCells>
  <dataValidations count="14">
    <dataValidation allowBlank="1" showInputMessage="1" showErrorMessage="1" prompt="Meta alcanzada en el trimestre" sqref="G29 G32:H33 G35:H35"/>
    <dataValidation allowBlank="1" showInputMessage="1" showErrorMessage="1" prompt="Monto ejecutado en el trimestre" sqref="H29"/>
    <dataValidation allowBlank="1" showInputMessage="1" showErrorMessage="1" prompt="Meta anual del indicador" sqref="C29:C35 E29:E35 G34:H34 F30:H31"/>
    <dataValidation allowBlank="1" showInputMessage="1" showErrorMessage="1" prompt="Monto presupuestado para el producto" sqref="D29:D35 F29 F32: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17:J117 B102:J102 B83:J83 B68:J68 B53:J53 B38:J38"/>
    <dataValidation allowBlank="1" showInputMessage="1" showErrorMessage="1" prompt="1. Describir lo plasmado en el presupuesto_x000a_2. Describir lo alcanzado en términos financieros y de producción " sqref="B108:J108 B40:J40 B110:J110 B46:J46 B57:J57 B61:J61 C85:J85 C89:J89 B106:J106 B70:J70 B93:J93 B91:J91 B95:J95 B104:J104 B121:J121 B44:J44 B59:J59 B72:J72 C87:J87 B85:B89 B42:J42 B55:J55 B74:J74 B76:J76 B119:J119 B123:J123 B125:J125"/>
    <dataValidation allowBlank="1" showInputMessage="1" showErrorMessage="1" prompt="Oportunidades de mejora identificadas" sqref="A66 A100 A115 A131:J131 A51 A81 A130"/>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69" fitToHeight="9" orientation="portrait" r:id="rId1"/>
  <headerFooter>
    <oddFooter>&amp;C&amp;10&amp;P de &amp;N</oddFooter>
  </headerFooter>
  <rowBreaks count="2" manualBreakCount="2">
    <brk id="75" max="9" man="1"/>
    <brk id="118" max="9"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opLeftCell="A64" workbookViewId="0">
      <selection activeCell="G27" sqref="G27:H27"/>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thickBot="1" x14ac:dyDescent="0.4">
      <c r="A1" s="26" t="s">
        <v>31</v>
      </c>
      <c r="B1" s="163" t="s">
        <v>178</v>
      </c>
      <c r="C1" s="164"/>
      <c r="D1" s="164"/>
      <c r="E1" s="164"/>
      <c r="F1" s="164"/>
      <c r="G1" s="164"/>
      <c r="H1" s="164"/>
      <c r="I1" s="164"/>
      <c r="J1" s="235"/>
    </row>
    <row r="2" spans="1:10" ht="21.75" customHeight="1" thickBot="1" x14ac:dyDescent="0.4">
      <c r="A2" s="27" t="s">
        <v>31</v>
      </c>
      <c r="B2" s="165" t="s">
        <v>32</v>
      </c>
      <c r="C2" s="166"/>
      <c r="D2" s="165" t="s">
        <v>33</v>
      </c>
      <c r="E2" s="166"/>
      <c r="F2" s="166"/>
      <c r="G2" s="166"/>
      <c r="H2" s="236"/>
      <c r="I2" s="28" t="s">
        <v>34</v>
      </c>
      <c r="J2" s="28" t="s">
        <v>35</v>
      </c>
    </row>
    <row r="3" spans="1:10" ht="30" customHeight="1" thickBot="1" x14ac:dyDescent="0.4">
      <c r="A3" s="29" t="s">
        <v>31</v>
      </c>
      <c r="B3" s="167" t="s">
        <v>36</v>
      </c>
      <c r="C3" s="168"/>
      <c r="D3" s="167" t="s">
        <v>37</v>
      </c>
      <c r="E3" s="168"/>
      <c r="F3" s="168"/>
      <c r="G3" s="168"/>
      <c r="H3" s="237"/>
      <c r="I3" s="30" t="s">
        <v>38</v>
      </c>
      <c r="J3" s="30">
        <v>0</v>
      </c>
    </row>
    <row r="4" spans="1:10" x14ac:dyDescent="0.25">
      <c r="A4" s="169" t="s">
        <v>31</v>
      </c>
      <c r="B4" s="170"/>
      <c r="C4" s="170"/>
      <c r="D4" s="170"/>
      <c r="E4" s="170"/>
      <c r="F4" s="170"/>
      <c r="G4" s="170"/>
      <c r="H4" s="170"/>
      <c r="I4" s="170"/>
      <c r="J4" s="238"/>
    </row>
    <row r="5" spans="1:10" x14ac:dyDescent="0.25">
      <c r="A5" s="229" t="s">
        <v>31</v>
      </c>
      <c r="B5" s="230"/>
      <c r="C5" s="230"/>
      <c r="D5" s="230"/>
      <c r="E5" s="230"/>
      <c r="F5" s="230"/>
      <c r="G5" s="230"/>
      <c r="H5" s="230"/>
      <c r="I5" s="230"/>
      <c r="J5" s="231"/>
    </row>
    <row r="6" spans="1:10" ht="15.75" x14ac:dyDescent="0.25">
      <c r="A6" s="174" t="s">
        <v>39</v>
      </c>
      <c r="B6" s="175"/>
      <c r="C6" s="175"/>
      <c r="D6" s="175"/>
      <c r="E6" s="175"/>
      <c r="F6" s="175"/>
      <c r="G6" s="175"/>
      <c r="H6" s="175"/>
      <c r="I6" s="175"/>
      <c r="J6" s="176"/>
    </row>
    <row r="7" spans="1:10" ht="15.75" x14ac:dyDescent="0.25">
      <c r="A7" s="183" t="s">
        <v>40</v>
      </c>
      <c r="B7" s="184"/>
      <c r="C7" s="184"/>
      <c r="D7" s="184"/>
      <c r="E7" s="184"/>
      <c r="F7" s="184"/>
      <c r="G7" s="184"/>
      <c r="H7" s="184"/>
      <c r="I7" s="184"/>
      <c r="J7" s="185"/>
    </row>
    <row r="8" spans="1:10" s="55" customFormat="1" ht="12.75" x14ac:dyDescent="0.2">
      <c r="A8" s="58" t="s">
        <v>1</v>
      </c>
      <c r="B8" s="59" t="s">
        <v>2</v>
      </c>
      <c r="C8" s="59"/>
      <c r="D8" s="59"/>
      <c r="E8" s="59"/>
      <c r="F8" s="59"/>
      <c r="G8" s="59"/>
      <c r="H8" s="59"/>
      <c r="I8" s="59"/>
      <c r="J8" s="60"/>
    </row>
    <row r="9" spans="1:10" s="55" customFormat="1" ht="12.75" x14ac:dyDescent="0.2">
      <c r="A9" s="58" t="s">
        <v>41</v>
      </c>
      <c r="B9" s="59" t="s">
        <v>4</v>
      </c>
      <c r="C9" s="59"/>
      <c r="D9" s="59"/>
      <c r="E9" s="59"/>
      <c r="F9" s="59"/>
      <c r="G9" s="59"/>
      <c r="H9" s="59"/>
      <c r="I9" s="59"/>
      <c r="J9" s="60"/>
    </row>
    <row r="10" spans="1:10" s="55" customFormat="1" ht="12.75" x14ac:dyDescent="0.2">
      <c r="A10" s="58" t="s">
        <v>5</v>
      </c>
      <c r="B10" s="59" t="s">
        <v>6</v>
      </c>
      <c r="C10" s="59"/>
      <c r="D10" s="59"/>
      <c r="E10" s="59"/>
      <c r="F10" s="59"/>
      <c r="G10" s="59"/>
      <c r="H10" s="59"/>
      <c r="I10" s="59"/>
      <c r="J10" s="60"/>
    </row>
    <row r="11" spans="1:10" s="55" customFormat="1" ht="12.75" x14ac:dyDescent="0.2">
      <c r="A11" s="58" t="s">
        <v>42</v>
      </c>
      <c r="B11" s="59" t="s">
        <v>43</v>
      </c>
      <c r="C11" s="59"/>
      <c r="D11" s="59"/>
      <c r="E11" s="59"/>
      <c r="F11" s="59"/>
      <c r="G11" s="59"/>
      <c r="H11" s="59"/>
      <c r="I11" s="59"/>
      <c r="J11" s="60"/>
    </row>
    <row r="12" spans="1:10" s="55" customFormat="1" ht="12.75" x14ac:dyDescent="0.2">
      <c r="A12" s="61" t="s">
        <v>44</v>
      </c>
      <c r="B12" s="288" t="s">
        <v>45</v>
      </c>
      <c r="C12" s="288"/>
      <c r="D12" s="288"/>
      <c r="E12" s="288"/>
      <c r="F12" s="288"/>
      <c r="G12" s="288"/>
      <c r="H12" s="288"/>
      <c r="I12" s="288"/>
      <c r="J12" s="289"/>
    </row>
    <row r="13" spans="1:10" ht="15.75" x14ac:dyDescent="0.25">
      <c r="A13" s="174" t="s">
        <v>46</v>
      </c>
      <c r="B13" s="175"/>
      <c r="C13" s="175"/>
      <c r="D13" s="175"/>
      <c r="E13" s="175"/>
      <c r="F13" s="175"/>
      <c r="G13" s="175"/>
      <c r="H13" s="175"/>
      <c r="I13" s="175"/>
      <c r="J13" s="176"/>
    </row>
    <row r="14" spans="1:10" s="55" customFormat="1" ht="12.75" x14ac:dyDescent="0.2">
      <c r="A14" s="58" t="s">
        <v>47</v>
      </c>
      <c r="B14" s="34">
        <v>3</v>
      </c>
      <c r="C14" s="232" t="s">
        <v>48</v>
      </c>
      <c r="D14" s="233"/>
      <c r="E14" s="233"/>
      <c r="F14" s="233"/>
      <c r="G14" s="233"/>
      <c r="H14" s="233"/>
      <c r="I14" s="233"/>
      <c r="J14" s="234"/>
    </row>
    <row r="15" spans="1:10" s="55" customFormat="1" ht="12.75" x14ac:dyDescent="0.2">
      <c r="A15" s="58" t="s">
        <v>49</v>
      </c>
      <c r="B15" s="35">
        <v>3.3</v>
      </c>
      <c r="C15" s="219" t="s">
        <v>50</v>
      </c>
      <c r="D15" s="220"/>
      <c r="E15" s="220"/>
      <c r="F15" s="220"/>
      <c r="G15" s="220"/>
      <c r="H15" s="220"/>
      <c r="I15" s="220"/>
      <c r="J15" s="221"/>
    </row>
    <row r="16" spans="1:10" s="55" customFormat="1" ht="12.75" x14ac:dyDescent="0.2">
      <c r="A16" s="58" t="s">
        <v>51</v>
      </c>
      <c r="B16" s="36" t="s">
        <v>52</v>
      </c>
      <c r="C16" s="222" t="s">
        <v>53</v>
      </c>
      <c r="D16" s="223"/>
      <c r="E16" s="223"/>
      <c r="F16" s="223"/>
      <c r="G16" s="223"/>
      <c r="H16" s="223"/>
      <c r="I16" s="223"/>
      <c r="J16" s="224"/>
    </row>
    <row r="17" spans="1:11" ht="15.75" x14ac:dyDescent="0.25">
      <c r="A17" s="174" t="s">
        <v>54</v>
      </c>
      <c r="B17" s="175"/>
      <c r="C17" s="175"/>
      <c r="D17" s="175"/>
      <c r="E17" s="175"/>
      <c r="F17" s="175"/>
      <c r="G17" s="175"/>
      <c r="H17" s="175"/>
      <c r="I17" s="175"/>
      <c r="J17" s="176"/>
    </row>
    <row r="18" spans="1:11" s="55" customFormat="1" ht="12.75" x14ac:dyDescent="0.2">
      <c r="A18" s="58" t="s">
        <v>55</v>
      </c>
      <c r="B18" s="286" t="s">
        <v>56</v>
      </c>
      <c r="C18" s="286"/>
      <c r="D18" s="286"/>
      <c r="E18" s="286"/>
      <c r="F18" s="286"/>
      <c r="G18" s="286"/>
      <c r="H18" s="286"/>
      <c r="I18" s="286"/>
      <c r="J18" s="287"/>
    </row>
    <row r="19" spans="1:11" s="55" customFormat="1" ht="12.75" x14ac:dyDescent="0.2">
      <c r="A19" s="62" t="s">
        <v>57</v>
      </c>
      <c r="B19" s="286" t="s">
        <v>58</v>
      </c>
      <c r="C19" s="286"/>
      <c r="D19" s="286"/>
      <c r="E19" s="286"/>
      <c r="F19" s="286"/>
      <c r="G19" s="286"/>
      <c r="H19" s="286"/>
      <c r="I19" s="286"/>
      <c r="J19" s="287"/>
    </row>
    <row r="20" spans="1:11" s="55" customFormat="1" ht="12.75" x14ac:dyDescent="0.2">
      <c r="A20" s="62" t="s">
        <v>59</v>
      </c>
      <c r="B20" s="286" t="s">
        <v>141</v>
      </c>
      <c r="C20" s="286"/>
      <c r="D20" s="286"/>
      <c r="E20" s="286"/>
      <c r="F20" s="286"/>
      <c r="G20" s="286"/>
      <c r="H20" s="286"/>
      <c r="I20" s="286"/>
      <c r="J20" s="287"/>
    </row>
    <row r="21" spans="1:11" s="55" customFormat="1" ht="12.75" x14ac:dyDescent="0.2">
      <c r="A21" s="62" t="s">
        <v>61</v>
      </c>
      <c r="B21" s="284" t="s">
        <v>179</v>
      </c>
      <c r="C21" s="284"/>
      <c r="D21" s="284"/>
      <c r="E21" s="284"/>
      <c r="F21" s="284"/>
      <c r="G21" s="284"/>
      <c r="H21" s="284"/>
      <c r="I21" s="284"/>
      <c r="J21" s="285"/>
    </row>
    <row r="22" spans="1:11" ht="15.75" x14ac:dyDescent="0.25">
      <c r="A22" s="208" t="s">
        <v>63</v>
      </c>
      <c r="B22" s="209"/>
      <c r="C22" s="209"/>
      <c r="D22" s="209"/>
      <c r="E22" s="209"/>
      <c r="F22" s="209"/>
      <c r="G22" s="209"/>
      <c r="H22" s="209"/>
      <c r="I22" s="209"/>
      <c r="J22" s="210"/>
      <c r="K22" s="6"/>
    </row>
    <row r="23" spans="1:11" ht="15.75" x14ac:dyDescent="0.25">
      <c r="A23" s="190" t="s">
        <v>64</v>
      </c>
      <c r="B23" s="191"/>
      <c r="C23" s="191"/>
      <c r="D23" s="191"/>
      <c r="E23" s="191"/>
      <c r="F23" s="191"/>
      <c r="G23" s="191"/>
      <c r="H23" s="191"/>
      <c r="I23" s="191"/>
      <c r="J23" s="192"/>
      <c r="K23" s="1"/>
    </row>
    <row r="24" spans="1:11" x14ac:dyDescent="0.25">
      <c r="A24" s="211" t="s">
        <v>65</v>
      </c>
      <c r="B24" s="212"/>
      <c r="C24" s="213" t="s">
        <v>66</v>
      </c>
      <c r="D24" s="214"/>
      <c r="E24" s="214"/>
      <c r="F24" s="214" t="s">
        <v>67</v>
      </c>
      <c r="G24" s="214"/>
      <c r="H24" s="212"/>
      <c r="I24" s="213" t="s">
        <v>68</v>
      </c>
      <c r="J24" s="218"/>
      <c r="K24" s="6"/>
    </row>
    <row r="25" spans="1:11" x14ac:dyDescent="0.25">
      <c r="A25" s="277">
        <v>1921763864.8799999</v>
      </c>
      <c r="B25" s="278"/>
      <c r="C25" s="279">
        <f>+A25-G25</f>
        <v>1838529725.8799999</v>
      </c>
      <c r="D25" s="280"/>
      <c r="E25" s="281"/>
      <c r="F25" s="38"/>
      <c r="G25" s="39">
        <f>Tabla1316[Financiera 
 (F)]+Tabla13417[Financiera 
 (F)]+Tabla134518[Financiera 
 (F)]+Tabla1345619[Financiera 
 (F)]+Tabla13456720[Financiera 
 (F)]+Tabla134567821[Financiera 
 (F)]</f>
        <v>83234139</v>
      </c>
      <c r="H25" s="40"/>
      <c r="I25" s="202">
        <f>IF(G25&gt;0,G25/C25,0)</f>
        <v>4.5272120340703513E-2</v>
      </c>
      <c r="J25" s="203"/>
      <c r="K25" s="6"/>
    </row>
    <row r="26" spans="1:11" ht="15.75" x14ac:dyDescent="0.25">
      <c r="A26" s="190" t="s">
        <v>69</v>
      </c>
      <c r="B26" s="191"/>
      <c r="C26" s="191"/>
      <c r="D26" s="191"/>
      <c r="E26" s="191"/>
      <c r="F26" s="191"/>
      <c r="G26" s="191"/>
      <c r="H26" s="191"/>
      <c r="I26" s="191"/>
      <c r="J26" s="192"/>
      <c r="K26" s="1"/>
    </row>
    <row r="27" spans="1:11" ht="30" customHeight="1" x14ac:dyDescent="0.25">
      <c r="A27" s="41"/>
      <c r="C27" s="193" t="s">
        <v>70</v>
      </c>
      <c r="D27" s="194"/>
      <c r="E27" s="282" t="s">
        <v>180</v>
      </c>
      <c r="F27" s="283"/>
      <c r="G27" s="193" t="s">
        <v>71</v>
      </c>
      <c r="H27" s="193"/>
      <c r="I27" s="193" t="s">
        <v>72</v>
      </c>
      <c r="J27" s="195"/>
      <c r="K27" s="6"/>
    </row>
    <row r="28" spans="1:11" ht="39" thickBot="1" x14ac:dyDescent="0.3">
      <c r="A28" s="9" t="s">
        <v>7</v>
      </c>
      <c r="B28" s="10" t="s">
        <v>73</v>
      </c>
      <c r="C28" s="10" t="s">
        <v>74</v>
      </c>
      <c r="D28" s="10" t="s">
        <v>75</v>
      </c>
      <c r="E28" s="10" t="s">
        <v>76</v>
      </c>
      <c r="F28" s="10" t="s">
        <v>77</v>
      </c>
      <c r="G28" s="10" t="s">
        <v>78</v>
      </c>
      <c r="H28" s="10" t="s">
        <v>79</v>
      </c>
      <c r="I28" s="10" t="s">
        <v>80</v>
      </c>
      <c r="J28" s="11" t="s">
        <v>81</v>
      </c>
      <c r="K28" s="6"/>
    </row>
    <row r="29" spans="1:11" ht="38.25" x14ac:dyDescent="0.25">
      <c r="A29" s="42" t="s">
        <v>82</v>
      </c>
      <c r="B29" s="43" t="s">
        <v>19</v>
      </c>
      <c r="C29" s="44">
        <v>9940</v>
      </c>
      <c r="D29" s="45">
        <v>170848103</v>
      </c>
      <c r="E29" s="44">
        <v>1107</v>
      </c>
      <c r="F29" s="45">
        <v>42712026</v>
      </c>
      <c r="G29" s="46">
        <v>1095</v>
      </c>
      <c r="H29" s="47">
        <v>22424629</v>
      </c>
      <c r="I29" s="48">
        <f>IF(G29&gt;0,G29/C29,0)</f>
        <v>0.11016096579476861</v>
      </c>
      <c r="J29" s="49">
        <f>IF(H29&gt;0,H29/D29,0)</f>
        <v>0.13125477313611145</v>
      </c>
      <c r="K29" s="6"/>
    </row>
    <row r="30" spans="1:11" ht="15.75" x14ac:dyDescent="0.25">
      <c r="A30" s="174" t="s">
        <v>83</v>
      </c>
      <c r="B30" s="175"/>
      <c r="C30" s="175"/>
      <c r="D30" s="175"/>
      <c r="E30" s="175"/>
      <c r="F30" s="175"/>
      <c r="G30" s="175"/>
      <c r="H30" s="175"/>
      <c r="I30" s="175"/>
      <c r="J30" s="176"/>
    </row>
    <row r="31" spans="1:11" ht="15.75" x14ac:dyDescent="0.25">
      <c r="A31" s="183" t="s">
        <v>84</v>
      </c>
      <c r="B31" s="184"/>
      <c r="C31" s="184"/>
      <c r="D31" s="184"/>
      <c r="E31" s="184"/>
      <c r="F31" s="184"/>
      <c r="G31" s="184"/>
      <c r="H31" s="184"/>
      <c r="I31" s="184"/>
      <c r="J31" s="185"/>
    </row>
    <row r="32" spans="1:11" x14ac:dyDescent="0.25">
      <c r="A32" s="53" t="s">
        <v>85</v>
      </c>
      <c r="B32" s="273" t="s">
        <v>86</v>
      </c>
      <c r="C32" s="273"/>
      <c r="D32" s="273"/>
      <c r="E32" s="273"/>
      <c r="F32" s="273"/>
      <c r="G32" s="273"/>
      <c r="H32" s="273"/>
      <c r="I32" s="273"/>
      <c r="J32" s="274"/>
      <c r="K32" s="6"/>
    </row>
    <row r="33" spans="1:11" ht="54" customHeight="1" x14ac:dyDescent="0.25">
      <c r="A33" s="53" t="s">
        <v>87</v>
      </c>
      <c r="B33" s="267" t="s">
        <v>147</v>
      </c>
      <c r="C33" s="267"/>
      <c r="D33" s="267"/>
      <c r="E33" s="267"/>
      <c r="F33" s="267"/>
      <c r="G33" s="267"/>
      <c r="H33" s="267"/>
      <c r="I33" s="267"/>
      <c r="J33" s="268"/>
      <c r="K33" s="6"/>
    </row>
    <row r="34" spans="1:11" ht="63.75" customHeight="1" x14ac:dyDescent="0.25">
      <c r="A34" s="53" t="s">
        <v>89</v>
      </c>
      <c r="B34" s="267" t="s">
        <v>181</v>
      </c>
      <c r="C34" s="267"/>
      <c r="D34" s="267"/>
      <c r="E34" s="267"/>
      <c r="F34" s="267"/>
      <c r="G34" s="267"/>
      <c r="H34" s="267"/>
      <c r="I34" s="267"/>
      <c r="J34" s="268"/>
      <c r="K34" s="6"/>
    </row>
    <row r="35" spans="1:11" ht="51" customHeight="1" x14ac:dyDescent="0.25">
      <c r="A35" s="53" t="s">
        <v>90</v>
      </c>
      <c r="B35" s="275" t="s">
        <v>182</v>
      </c>
      <c r="C35" s="276"/>
      <c r="D35" s="276"/>
      <c r="E35" s="276"/>
      <c r="F35" s="276"/>
      <c r="G35" s="276"/>
      <c r="H35" s="276"/>
      <c r="I35" s="276"/>
      <c r="J35" s="276"/>
      <c r="K35" s="6"/>
    </row>
    <row r="36" spans="1:11" ht="15.75" x14ac:dyDescent="0.25">
      <c r="A36" s="174" t="s">
        <v>91</v>
      </c>
      <c r="B36" s="175"/>
      <c r="C36" s="175"/>
      <c r="D36" s="175"/>
      <c r="E36" s="175"/>
      <c r="F36" s="175"/>
      <c r="G36" s="175"/>
      <c r="H36" s="175"/>
      <c r="I36" s="175"/>
      <c r="J36" s="176"/>
    </row>
    <row r="37" spans="1:11" ht="15.75" x14ac:dyDescent="0.25">
      <c r="A37" s="177" t="s">
        <v>92</v>
      </c>
      <c r="B37" s="178"/>
      <c r="C37" s="178"/>
      <c r="D37" s="178"/>
      <c r="E37" s="178"/>
      <c r="F37" s="178"/>
      <c r="G37" s="178"/>
      <c r="H37" s="178"/>
      <c r="I37" s="178"/>
      <c r="J37" s="179"/>
    </row>
    <row r="38" spans="1:11" ht="33.75" customHeight="1" thickBot="1" x14ac:dyDescent="0.3">
      <c r="A38" s="264" t="s">
        <v>183</v>
      </c>
      <c r="B38" s="265"/>
      <c r="C38" s="265"/>
      <c r="D38" s="265"/>
      <c r="E38" s="265"/>
      <c r="F38" s="265"/>
      <c r="G38" s="265"/>
      <c r="H38" s="265"/>
      <c r="I38" s="265"/>
      <c r="J38" s="266"/>
    </row>
    <row r="39" spans="1:11" ht="15.75" x14ac:dyDescent="0.25">
      <c r="A39" s="190" t="s">
        <v>69</v>
      </c>
      <c r="B39" s="191"/>
      <c r="C39" s="191"/>
      <c r="D39" s="191"/>
      <c r="E39" s="191"/>
      <c r="F39" s="191"/>
      <c r="G39" s="191"/>
      <c r="H39" s="191"/>
      <c r="I39" s="191"/>
      <c r="J39" s="192"/>
      <c r="K39" s="1"/>
    </row>
    <row r="40" spans="1:11" x14ac:dyDescent="0.25">
      <c r="A40" s="41"/>
      <c r="C40" s="193" t="s">
        <v>70</v>
      </c>
      <c r="D40" s="194"/>
      <c r="E40" s="193" t="s">
        <v>94</v>
      </c>
      <c r="F40" s="194"/>
      <c r="G40" s="193" t="s">
        <v>71</v>
      </c>
      <c r="H40" s="193"/>
      <c r="I40" s="193" t="s">
        <v>72</v>
      </c>
      <c r="J40" s="195"/>
      <c r="K40" s="6"/>
    </row>
    <row r="41" spans="1:11" ht="39" thickBot="1" x14ac:dyDescent="0.3">
      <c r="A41" s="9" t="s">
        <v>7</v>
      </c>
      <c r="B41" s="10" t="s">
        <v>73</v>
      </c>
      <c r="C41" s="10" t="s">
        <v>74</v>
      </c>
      <c r="D41" s="10" t="s">
        <v>75</v>
      </c>
      <c r="E41" s="10" t="s">
        <v>76</v>
      </c>
      <c r="F41" s="10" t="s">
        <v>77</v>
      </c>
      <c r="G41" s="10" t="s">
        <v>78</v>
      </c>
      <c r="H41" s="10" t="s">
        <v>79</v>
      </c>
      <c r="I41" s="10" t="s">
        <v>80</v>
      </c>
      <c r="J41" s="11" t="s">
        <v>81</v>
      </c>
      <c r="K41" s="6"/>
    </row>
    <row r="42" spans="1:11" ht="51" x14ac:dyDescent="0.25">
      <c r="A42" s="42" t="s">
        <v>95</v>
      </c>
      <c r="B42" s="43" t="s">
        <v>21</v>
      </c>
      <c r="C42" s="44">
        <v>10277</v>
      </c>
      <c r="D42" s="45">
        <v>46086308</v>
      </c>
      <c r="E42" s="44">
        <v>2030</v>
      </c>
      <c r="F42" s="45">
        <v>11521577</v>
      </c>
      <c r="G42" s="46">
        <v>3200</v>
      </c>
      <c r="H42" s="47">
        <v>10061657</v>
      </c>
      <c r="I42" s="48">
        <f>IF(G42&gt;0,G42/C42,0)</f>
        <v>0.31137491485842173</v>
      </c>
      <c r="J42" s="49">
        <f>IF(H42&gt;0,H42/D42,0)</f>
        <v>0.21832204480341535</v>
      </c>
      <c r="K42" s="6"/>
    </row>
    <row r="43" spans="1:11" ht="15.75" x14ac:dyDescent="0.25">
      <c r="A43" s="174" t="s">
        <v>83</v>
      </c>
      <c r="B43" s="175"/>
      <c r="C43" s="175"/>
      <c r="D43" s="175"/>
      <c r="E43" s="175"/>
      <c r="F43" s="175"/>
      <c r="G43" s="175"/>
      <c r="H43" s="175"/>
      <c r="I43" s="175"/>
      <c r="J43" s="176"/>
    </row>
    <row r="44" spans="1:11" ht="15.75" x14ac:dyDescent="0.25">
      <c r="A44" s="183" t="s">
        <v>84</v>
      </c>
      <c r="B44" s="184"/>
      <c r="C44" s="184"/>
      <c r="D44" s="184"/>
      <c r="E44" s="184"/>
      <c r="F44" s="184"/>
      <c r="G44" s="184"/>
      <c r="H44" s="184"/>
      <c r="I44" s="184"/>
      <c r="J44" s="185"/>
    </row>
    <row r="45" spans="1:11" x14ac:dyDescent="0.25">
      <c r="A45" s="53" t="s">
        <v>85</v>
      </c>
      <c r="B45" s="197" t="s">
        <v>96</v>
      </c>
      <c r="C45" s="197"/>
      <c r="D45" s="197"/>
      <c r="E45" s="197"/>
      <c r="F45" s="197"/>
      <c r="G45" s="197"/>
      <c r="H45" s="197"/>
      <c r="I45" s="197"/>
      <c r="J45" s="198"/>
      <c r="K45" s="6"/>
    </row>
    <row r="46" spans="1:11" x14ac:dyDescent="0.25">
      <c r="A46" s="53" t="s">
        <v>87</v>
      </c>
      <c r="B46" s="267" t="s">
        <v>97</v>
      </c>
      <c r="C46" s="267"/>
      <c r="D46" s="267"/>
      <c r="E46" s="267"/>
      <c r="F46" s="267"/>
      <c r="G46" s="267"/>
      <c r="H46" s="267"/>
      <c r="I46" s="267"/>
      <c r="J46" s="268"/>
      <c r="K46" s="6"/>
    </row>
    <row r="47" spans="1:11" x14ac:dyDescent="0.25">
      <c r="A47" s="53" t="s">
        <v>89</v>
      </c>
      <c r="B47" s="267" t="s">
        <v>151</v>
      </c>
      <c r="C47" s="267"/>
      <c r="D47" s="267"/>
      <c r="E47" s="267"/>
      <c r="F47" s="267"/>
      <c r="G47" s="267"/>
      <c r="H47" s="267"/>
      <c r="I47" s="267"/>
      <c r="J47" s="268"/>
      <c r="K47" s="6"/>
    </row>
    <row r="48" spans="1:11" ht="25.5" x14ac:dyDescent="0.25">
      <c r="A48" s="53" t="s">
        <v>90</v>
      </c>
      <c r="B48" s="267" t="s">
        <v>153</v>
      </c>
      <c r="C48" s="267"/>
      <c r="D48" s="267"/>
      <c r="E48" s="267"/>
      <c r="F48" s="267"/>
      <c r="G48" s="267"/>
      <c r="H48" s="267"/>
      <c r="I48" s="267"/>
      <c r="J48" s="268"/>
      <c r="K48" s="6"/>
    </row>
    <row r="49" spans="1:11" ht="15.75" x14ac:dyDescent="0.25">
      <c r="A49" s="174" t="s">
        <v>91</v>
      </c>
      <c r="B49" s="175"/>
      <c r="C49" s="175"/>
      <c r="D49" s="175"/>
      <c r="E49" s="175"/>
      <c r="F49" s="175"/>
      <c r="G49" s="175"/>
      <c r="H49" s="175"/>
      <c r="I49" s="175"/>
      <c r="J49" s="176"/>
    </row>
    <row r="50" spans="1:11" ht="15.75" x14ac:dyDescent="0.25">
      <c r="A50" s="177" t="s">
        <v>92</v>
      </c>
      <c r="B50" s="178"/>
      <c r="C50" s="178"/>
      <c r="D50" s="178"/>
      <c r="E50" s="178"/>
      <c r="F50" s="178"/>
      <c r="G50" s="178"/>
      <c r="H50" s="178"/>
      <c r="I50" s="178"/>
      <c r="J50" s="179"/>
    </row>
    <row r="51" spans="1:11" ht="15.75" thickBot="1" x14ac:dyDescent="0.3">
      <c r="A51" s="269" t="s">
        <v>17</v>
      </c>
      <c r="B51" s="270"/>
      <c r="C51" s="270"/>
      <c r="D51" s="270"/>
      <c r="E51" s="270"/>
      <c r="F51" s="270"/>
      <c r="G51" s="270"/>
      <c r="H51" s="270"/>
      <c r="I51" s="270"/>
      <c r="J51" s="271"/>
    </row>
    <row r="52" spans="1:11" ht="15.75" x14ac:dyDescent="0.25">
      <c r="A52" s="190" t="s">
        <v>69</v>
      </c>
      <c r="B52" s="191"/>
      <c r="C52" s="191"/>
      <c r="D52" s="191"/>
      <c r="E52" s="191"/>
      <c r="F52" s="191"/>
      <c r="G52" s="191"/>
      <c r="H52" s="191"/>
      <c r="I52" s="191"/>
      <c r="J52" s="192"/>
      <c r="K52" s="1"/>
    </row>
    <row r="53" spans="1:11" x14ac:dyDescent="0.25">
      <c r="A53" s="41"/>
      <c r="C53" s="193" t="s">
        <v>70</v>
      </c>
      <c r="D53" s="194"/>
      <c r="E53" s="193" t="s">
        <v>94</v>
      </c>
      <c r="F53" s="194"/>
      <c r="G53" s="193" t="s">
        <v>71</v>
      </c>
      <c r="H53" s="193"/>
      <c r="I53" s="193" t="s">
        <v>72</v>
      </c>
      <c r="J53" s="195"/>
      <c r="K53" s="6"/>
    </row>
    <row r="54" spans="1:11" ht="39" thickBot="1" x14ac:dyDescent="0.3">
      <c r="A54" s="9" t="s">
        <v>7</v>
      </c>
      <c r="B54" s="10" t="s">
        <v>73</v>
      </c>
      <c r="C54" s="10" t="s">
        <v>74</v>
      </c>
      <c r="D54" s="10" t="s">
        <v>75</v>
      </c>
      <c r="E54" s="10" t="s">
        <v>76</v>
      </c>
      <c r="F54" s="10" t="s">
        <v>77</v>
      </c>
      <c r="G54" s="10" t="s">
        <v>78</v>
      </c>
      <c r="H54" s="10" t="s">
        <v>79</v>
      </c>
      <c r="I54" s="10" t="s">
        <v>80</v>
      </c>
      <c r="J54" s="11" t="s">
        <v>81</v>
      </c>
      <c r="K54" s="6"/>
    </row>
    <row r="55" spans="1:11" ht="38.25" x14ac:dyDescent="0.25">
      <c r="A55" s="42" t="s">
        <v>99</v>
      </c>
      <c r="B55" s="43" t="s">
        <v>23</v>
      </c>
      <c r="C55" s="44">
        <v>1560</v>
      </c>
      <c r="D55" s="45">
        <v>104233344</v>
      </c>
      <c r="E55" s="44">
        <v>390</v>
      </c>
      <c r="F55" s="45">
        <v>26058336</v>
      </c>
      <c r="G55" s="46">
        <v>1178</v>
      </c>
      <c r="H55" s="47">
        <v>17705688</v>
      </c>
      <c r="I55" s="48">
        <f>IF(G55&gt;0,G55/C55,0)</f>
        <v>0.75512820512820511</v>
      </c>
      <c r="J55" s="49">
        <f>IF(H55&gt;0,H55/D55,0)</f>
        <v>0.16986587324685659</v>
      </c>
      <c r="K55" s="6"/>
    </row>
    <row r="56" spans="1:11" ht="15.75" x14ac:dyDescent="0.25">
      <c r="A56" s="174" t="s">
        <v>83</v>
      </c>
      <c r="B56" s="175"/>
      <c r="C56" s="175"/>
      <c r="D56" s="175"/>
      <c r="E56" s="175"/>
      <c r="F56" s="175"/>
      <c r="G56" s="175"/>
      <c r="H56" s="175"/>
      <c r="I56" s="175"/>
      <c r="J56" s="176"/>
    </row>
    <row r="57" spans="1:11" ht="15.75" x14ac:dyDescent="0.25">
      <c r="A57" s="183" t="s">
        <v>84</v>
      </c>
      <c r="B57" s="184"/>
      <c r="C57" s="184"/>
      <c r="D57" s="184"/>
      <c r="E57" s="184"/>
      <c r="F57" s="184"/>
      <c r="G57" s="184"/>
      <c r="H57" s="184"/>
      <c r="I57" s="184"/>
      <c r="J57" s="185"/>
    </row>
    <row r="58" spans="1:11" s="55" customFormat="1" ht="12.75" x14ac:dyDescent="0.2">
      <c r="A58" s="53" t="s">
        <v>85</v>
      </c>
      <c r="B58" s="197" t="s">
        <v>100</v>
      </c>
      <c r="C58" s="197"/>
      <c r="D58" s="197"/>
      <c r="E58" s="197"/>
      <c r="F58" s="197"/>
      <c r="G58" s="197"/>
      <c r="H58" s="197"/>
      <c r="I58" s="197"/>
      <c r="J58" s="198"/>
      <c r="K58" s="54"/>
    </row>
    <row r="59" spans="1:11" s="55" customFormat="1" ht="12.75" x14ac:dyDescent="0.2">
      <c r="A59" s="53" t="s">
        <v>87</v>
      </c>
      <c r="B59" s="267" t="s">
        <v>101</v>
      </c>
      <c r="C59" s="267"/>
      <c r="D59" s="267"/>
      <c r="E59" s="267"/>
      <c r="F59" s="267"/>
      <c r="G59" s="267"/>
      <c r="H59" s="267"/>
      <c r="I59" s="267"/>
      <c r="J59" s="268"/>
      <c r="K59" s="54"/>
    </row>
    <row r="60" spans="1:11" s="56" customFormat="1" ht="12.75" x14ac:dyDescent="0.25">
      <c r="A60" s="63" t="s">
        <v>89</v>
      </c>
      <c r="B60" s="267" t="s">
        <v>156</v>
      </c>
      <c r="C60" s="267"/>
      <c r="D60" s="267"/>
      <c r="E60" s="267"/>
      <c r="F60" s="267"/>
      <c r="G60" s="267"/>
      <c r="H60" s="267"/>
      <c r="I60" s="267"/>
      <c r="J60" s="268"/>
    </row>
    <row r="61" spans="1:11" s="55" customFormat="1" ht="25.5" x14ac:dyDescent="0.2">
      <c r="A61" s="53" t="s">
        <v>90</v>
      </c>
      <c r="B61" s="267" t="s">
        <v>158</v>
      </c>
      <c r="C61" s="267"/>
      <c r="D61" s="267"/>
      <c r="E61" s="267"/>
      <c r="F61" s="267"/>
      <c r="G61" s="267"/>
      <c r="H61" s="267"/>
      <c r="I61" s="267"/>
      <c r="J61" s="268"/>
      <c r="K61" s="54"/>
    </row>
    <row r="62" spans="1:11" ht="15.75" x14ac:dyDescent="0.25">
      <c r="A62" s="174" t="s">
        <v>91</v>
      </c>
      <c r="B62" s="175"/>
      <c r="C62" s="175"/>
      <c r="D62" s="175"/>
      <c r="E62" s="175"/>
      <c r="F62" s="175"/>
      <c r="G62" s="175"/>
      <c r="H62" s="175"/>
      <c r="I62" s="175"/>
      <c r="J62" s="176"/>
    </row>
    <row r="63" spans="1:11" ht="15.75" x14ac:dyDescent="0.25">
      <c r="A63" s="177" t="s">
        <v>92</v>
      </c>
      <c r="B63" s="178"/>
      <c r="C63" s="178"/>
      <c r="D63" s="178"/>
      <c r="E63" s="178"/>
      <c r="F63" s="178"/>
      <c r="G63" s="178"/>
      <c r="H63" s="178"/>
      <c r="I63" s="178"/>
      <c r="J63" s="179"/>
    </row>
    <row r="64" spans="1:11" ht="15.75" thickBot="1" x14ac:dyDescent="0.3">
      <c r="A64" s="264" t="s">
        <v>159</v>
      </c>
      <c r="B64" s="265"/>
      <c r="C64" s="265"/>
      <c r="D64" s="265"/>
      <c r="E64" s="265"/>
      <c r="F64" s="265"/>
      <c r="G64" s="265"/>
      <c r="H64" s="265"/>
      <c r="I64" s="265"/>
      <c r="J64" s="266"/>
    </row>
    <row r="65" spans="1:20" ht="18.75" customHeight="1" x14ac:dyDescent="0.25">
      <c r="A65" s="190" t="s">
        <v>69</v>
      </c>
      <c r="B65" s="191"/>
      <c r="C65" s="191"/>
      <c r="D65" s="191"/>
      <c r="E65" s="191"/>
      <c r="F65" s="191"/>
      <c r="G65" s="191"/>
      <c r="H65" s="191"/>
      <c r="I65" s="191"/>
      <c r="J65" s="192"/>
      <c r="K65" s="1"/>
    </row>
    <row r="66" spans="1:20" x14ac:dyDescent="0.25">
      <c r="A66" s="41"/>
      <c r="C66" s="193" t="s">
        <v>70</v>
      </c>
      <c r="D66" s="194"/>
      <c r="E66" s="193" t="s">
        <v>94</v>
      </c>
      <c r="F66" s="194"/>
      <c r="G66" s="193" t="s">
        <v>71</v>
      </c>
      <c r="H66" s="193"/>
      <c r="I66" s="193" t="s">
        <v>72</v>
      </c>
      <c r="J66" s="195"/>
      <c r="K66" s="6"/>
    </row>
    <row r="67" spans="1:20" ht="39" thickBot="1" x14ac:dyDescent="0.3">
      <c r="A67" s="9" t="s">
        <v>7</v>
      </c>
      <c r="B67" s="10" t="s">
        <v>73</v>
      </c>
      <c r="C67" s="10" t="s">
        <v>74</v>
      </c>
      <c r="D67" s="10" t="s">
        <v>75</v>
      </c>
      <c r="E67" s="10" t="s">
        <v>76</v>
      </c>
      <c r="F67" s="10" t="s">
        <v>77</v>
      </c>
      <c r="G67" s="10" t="s">
        <v>78</v>
      </c>
      <c r="H67" s="10" t="s">
        <v>79</v>
      </c>
      <c r="I67" s="10" t="s">
        <v>80</v>
      </c>
      <c r="J67" s="11" t="s">
        <v>81</v>
      </c>
      <c r="K67" s="6"/>
    </row>
    <row r="68" spans="1:20" ht="38.25" x14ac:dyDescent="0.25">
      <c r="A68" s="42" t="s">
        <v>103</v>
      </c>
      <c r="B68" s="43" t="s">
        <v>25</v>
      </c>
      <c r="C68" s="44">
        <v>22500</v>
      </c>
      <c r="D68" s="45">
        <v>55592040</v>
      </c>
      <c r="E68" s="44">
        <v>5625</v>
      </c>
      <c r="F68" s="45">
        <v>13898010</v>
      </c>
      <c r="G68" s="46">
        <v>1247</v>
      </c>
      <c r="H68" s="47">
        <v>12725355</v>
      </c>
      <c r="I68" s="48">
        <f>IF(G68&gt;0,G68/C68,0)</f>
        <v>5.542222222222222E-2</v>
      </c>
      <c r="J68" s="49">
        <f>IF(H68&gt;0,H68/D68,0)</f>
        <v>0.22890606281043113</v>
      </c>
      <c r="K68" s="6"/>
    </row>
    <row r="69" spans="1:20" ht="15.75" x14ac:dyDescent="0.25">
      <c r="A69" s="174" t="s">
        <v>83</v>
      </c>
      <c r="B69" s="175"/>
      <c r="C69" s="175"/>
      <c r="D69" s="175"/>
      <c r="E69" s="175"/>
      <c r="F69" s="175"/>
      <c r="G69" s="175"/>
      <c r="H69" s="175"/>
      <c r="I69" s="175"/>
      <c r="J69" s="176"/>
    </row>
    <row r="70" spans="1:20" ht="15.75" x14ac:dyDescent="0.25">
      <c r="A70" s="183" t="s">
        <v>84</v>
      </c>
      <c r="B70" s="184"/>
      <c r="C70" s="184"/>
      <c r="D70" s="184"/>
      <c r="E70" s="184"/>
      <c r="F70" s="184"/>
      <c r="G70" s="184"/>
      <c r="H70" s="184"/>
      <c r="I70" s="184"/>
      <c r="J70" s="185"/>
    </row>
    <row r="71" spans="1:20" s="55" customFormat="1" ht="12.75" x14ac:dyDescent="0.2">
      <c r="A71" s="53" t="s">
        <v>85</v>
      </c>
      <c r="B71" s="197" t="s">
        <v>104</v>
      </c>
      <c r="C71" s="197"/>
      <c r="D71" s="197"/>
      <c r="E71" s="197"/>
      <c r="F71" s="197"/>
      <c r="G71" s="197"/>
      <c r="H71" s="197"/>
      <c r="I71" s="197"/>
      <c r="J71" s="198"/>
      <c r="K71" s="54"/>
    </row>
    <row r="72" spans="1:20" s="55" customFormat="1" ht="12.75" x14ac:dyDescent="0.2">
      <c r="A72" s="53" t="s">
        <v>87</v>
      </c>
      <c r="B72" s="267" t="s">
        <v>105</v>
      </c>
      <c r="C72" s="267"/>
      <c r="D72" s="267"/>
      <c r="E72" s="267"/>
      <c r="F72" s="267"/>
      <c r="G72" s="267"/>
      <c r="H72" s="267"/>
      <c r="I72" s="267"/>
      <c r="J72" s="268"/>
      <c r="K72" s="54"/>
    </row>
    <row r="73" spans="1:20" s="56" customFormat="1" ht="24.75" customHeight="1" x14ac:dyDescent="0.2">
      <c r="A73" s="272" t="s">
        <v>89</v>
      </c>
      <c r="B73" s="267" t="s">
        <v>184</v>
      </c>
      <c r="C73" s="267"/>
      <c r="D73" s="267"/>
      <c r="E73" s="267"/>
      <c r="F73" s="267"/>
      <c r="G73" s="267"/>
      <c r="H73" s="267"/>
      <c r="I73" s="267"/>
      <c r="J73" s="268"/>
      <c r="L73" s="55"/>
      <c r="M73" s="55"/>
      <c r="N73" s="55"/>
      <c r="O73" s="55"/>
      <c r="P73" s="55"/>
      <c r="Q73" s="55"/>
      <c r="R73" s="55"/>
      <c r="S73" s="55"/>
      <c r="T73" s="55"/>
    </row>
    <row r="74" spans="1:20" s="56" customFormat="1" ht="15" customHeight="1" x14ac:dyDescent="0.2">
      <c r="A74" s="272"/>
      <c r="B74" s="267" t="s">
        <v>185</v>
      </c>
      <c r="C74" s="267"/>
      <c r="D74" s="267"/>
      <c r="E74" s="267"/>
      <c r="F74" s="267"/>
      <c r="G74" s="267"/>
      <c r="H74" s="267"/>
      <c r="I74" s="267"/>
      <c r="J74" s="268"/>
      <c r="L74" s="55"/>
      <c r="M74" s="55"/>
      <c r="N74" s="55"/>
      <c r="O74" s="55"/>
      <c r="P74" s="55"/>
      <c r="Q74" s="55"/>
      <c r="R74" s="55"/>
      <c r="S74" s="55"/>
      <c r="T74" s="55"/>
    </row>
    <row r="75" spans="1:20" s="56" customFormat="1" ht="15" customHeight="1" x14ac:dyDescent="0.2">
      <c r="A75" s="272"/>
      <c r="B75" s="267" t="s">
        <v>186</v>
      </c>
      <c r="C75" s="267"/>
      <c r="D75" s="267"/>
      <c r="E75" s="267"/>
      <c r="F75" s="267"/>
      <c r="G75" s="267"/>
      <c r="H75" s="267"/>
      <c r="I75" s="267"/>
      <c r="J75" s="268"/>
      <c r="L75" s="55"/>
      <c r="M75" s="55"/>
      <c r="N75" s="55"/>
      <c r="O75" s="55"/>
      <c r="P75" s="55"/>
      <c r="Q75" s="55"/>
      <c r="R75" s="55"/>
      <c r="S75" s="55"/>
      <c r="T75" s="55"/>
    </row>
    <row r="76" spans="1:20" s="55" customFormat="1" ht="25.5" x14ac:dyDescent="0.2">
      <c r="A76" s="53" t="s">
        <v>90</v>
      </c>
      <c r="B76" s="267" t="s">
        <v>165</v>
      </c>
      <c r="C76" s="267"/>
      <c r="D76" s="267"/>
      <c r="E76" s="267"/>
      <c r="F76" s="267"/>
      <c r="G76" s="267"/>
      <c r="H76" s="267"/>
      <c r="I76" s="267"/>
      <c r="J76" s="268"/>
      <c r="K76" s="54"/>
    </row>
    <row r="77" spans="1:20" ht="15.75" x14ac:dyDescent="0.25">
      <c r="A77" s="174" t="s">
        <v>91</v>
      </c>
      <c r="B77" s="175"/>
      <c r="C77" s="175"/>
      <c r="D77" s="175"/>
      <c r="E77" s="175"/>
      <c r="F77" s="175"/>
      <c r="G77" s="175"/>
      <c r="H77" s="175"/>
      <c r="I77" s="175"/>
      <c r="J77" s="176"/>
      <c r="L77" s="55"/>
    </row>
    <row r="78" spans="1:20" ht="15.75" x14ac:dyDescent="0.25">
      <c r="A78" s="177" t="s">
        <v>92</v>
      </c>
      <c r="B78" s="178"/>
      <c r="C78" s="178"/>
      <c r="D78" s="178"/>
      <c r="E78" s="178"/>
      <c r="F78" s="178"/>
      <c r="G78" s="178"/>
      <c r="H78" s="178"/>
      <c r="I78" s="178"/>
      <c r="J78" s="179"/>
    </row>
    <row r="79" spans="1:20" ht="18.75" customHeight="1" thickBot="1" x14ac:dyDescent="0.3">
      <c r="A79" s="264" t="s">
        <v>167</v>
      </c>
      <c r="B79" s="265"/>
      <c r="C79" s="265"/>
      <c r="D79" s="265"/>
      <c r="E79" s="265"/>
      <c r="F79" s="265"/>
      <c r="G79" s="265"/>
      <c r="H79" s="265"/>
      <c r="I79" s="265"/>
      <c r="J79" s="266"/>
    </row>
    <row r="80" spans="1:20" ht="15.75" x14ac:dyDescent="0.25">
      <c r="A80" s="190" t="s">
        <v>69</v>
      </c>
      <c r="B80" s="191"/>
      <c r="C80" s="191"/>
      <c r="D80" s="191"/>
      <c r="E80" s="191"/>
      <c r="F80" s="191"/>
      <c r="G80" s="191"/>
      <c r="H80" s="191"/>
      <c r="I80" s="191"/>
      <c r="J80" s="192"/>
      <c r="K80" s="1"/>
    </row>
    <row r="81" spans="1:11" x14ac:dyDescent="0.25">
      <c r="A81" s="41"/>
      <c r="C81" s="193" t="s">
        <v>70</v>
      </c>
      <c r="D81" s="194"/>
      <c r="E81" s="193" t="s">
        <v>94</v>
      </c>
      <c r="F81" s="194"/>
      <c r="G81" s="193" t="s">
        <v>71</v>
      </c>
      <c r="H81" s="193"/>
      <c r="I81" s="193" t="s">
        <v>72</v>
      </c>
      <c r="J81" s="195"/>
      <c r="K81" s="6"/>
    </row>
    <row r="82" spans="1:11" ht="39" thickBot="1" x14ac:dyDescent="0.3">
      <c r="A82" s="9" t="s">
        <v>7</v>
      </c>
      <c r="B82" s="10" t="s">
        <v>73</v>
      </c>
      <c r="C82" s="10" t="s">
        <v>74</v>
      </c>
      <c r="D82" s="10" t="s">
        <v>75</v>
      </c>
      <c r="E82" s="10" t="s">
        <v>76</v>
      </c>
      <c r="F82" s="10" t="s">
        <v>77</v>
      </c>
      <c r="G82" s="10" t="s">
        <v>78</v>
      </c>
      <c r="H82" s="10" t="s">
        <v>79</v>
      </c>
      <c r="I82" s="10" t="s">
        <v>80</v>
      </c>
      <c r="J82" s="11" t="s">
        <v>81</v>
      </c>
      <c r="K82" s="6"/>
    </row>
    <row r="83" spans="1:11" ht="38.25" x14ac:dyDescent="0.25">
      <c r="A83" s="42" t="s">
        <v>106</v>
      </c>
      <c r="B83" s="43" t="s">
        <v>107</v>
      </c>
      <c r="C83" s="44">
        <v>6</v>
      </c>
      <c r="D83" s="45">
        <v>56711544</v>
      </c>
      <c r="E83" s="44">
        <v>1</v>
      </c>
      <c r="F83" s="45">
        <v>14177886</v>
      </c>
      <c r="G83" s="46">
        <v>3</v>
      </c>
      <c r="H83" s="47">
        <v>15256779</v>
      </c>
      <c r="I83" s="48">
        <f>IF(G83&gt;0,G83/C83,0)</f>
        <v>0.5</v>
      </c>
      <c r="J83" s="49">
        <f>IF(H83&gt;0,H83/D83,0)</f>
        <v>0.26902422194676978</v>
      </c>
      <c r="K83" s="6"/>
    </row>
    <row r="84" spans="1:11" ht="15.75" x14ac:dyDescent="0.25">
      <c r="A84" s="174" t="s">
        <v>83</v>
      </c>
      <c r="B84" s="175"/>
      <c r="C84" s="175"/>
      <c r="D84" s="175"/>
      <c r="E84" s="175"/>
      <c r="F84" s="175"/>
      <c r="G84" s="175"/>
      <c r="H84" s="175"/>
      <c r="I84" s="175"/>
      <c r="J84" s="176"/>
    </row>
    <row r="85" spans="1:11" ht="15.75" x14ac:dyDescent="0.25">
      <c r="A85" s="183" t="s">
        <v>84</v>
      </c>
      <c r="B85" s="184"/>
      <c r="C85" s="184"/>
      <c r="D85" s="184"/>
      <c r="E85" s="184"/>
      <c r="F85" s="184"/>
      <c r="G85" s="184"/>
      <c r="H85" s="184"/>
      <c r="I85" s="184"/>
      <c r="J85" s="185"/>
    </row>
    <row r="86" spans="1:11" s="55" customFormat="1" ht="12.75" x14ac:dyDescent="0.2">
      <c r="A86" s="53" t="s">
        <v>85</v>
      </c>
      <c r="B86" s="197" t="s">
        <v>106</v>
      </c>
      <c r="C86" s="197"/>
      <c r="D86" s="197"/>
      <c r="E86" s="197"/>
      <c r="F86" s="197"/>
      <c r="G86" s="197"/>
      <c r="H86" s="197"/>
      <c r="I86" s="197"/>
      <c r="J86" s="198"/>
      <c r="K86" s="54"/>
    </row>
    <row r="87" spans="1:11" s="55" customFormat="1" ht="12.75" x14ac:dyDescent="0.2">
      <c r="A87" s="53" t="s">
        <v>87</v>
      </c>
      <c r="B87" s="267" t="s">
        <v>108</v>
      </c>
      <c r="C87" s="267"/>
      <c r="D87" s="267"/>
      <c r="E87" s="267"/>
      <c r="F87" s="267"/>
      <c r="G87" s="267"/>
      <c r="H87" s="267"/>
      <c r="I87" s="267"/>
      <c r="J87" s="268"/>
      <c r="K87" s="54"/>
    </row>
    <row r="88" spans="1:11" s="56" customFormat="1" ht="12.75" x14ac:dyDescent="0.25">
      <c r="A88" s="57" t="s">
        <v>89</v>
      </c>
      <c r="B88" s="267" t="s">
        <v>168</v>
      </c>
      <c r="C88" s="267"/>
      <c r="D88" s="267"/>
      <c r="E88" s="267"/>
      <c r="F88" s="267"/>
      <c r="G88" s="267"/>
      <c r="H88" s="267"/>
      <c r="I88" s="267"/>
      <c r="J88" s="268"/>
    </row>
    <row r="89" spans="1:11" s="55" customFormat="1" ht="25.5" x14ac:dyDescent="0.2">
      <c r="A89" s="53" t="s">
        <v>90</v>
      </c>
      <c r="B89" s="267" t="s">
        <v>170</v>
      </c>
      <c r="C89" s="267"/>
      <c r="D89" s="267"/>
      <c r="E89" s="267"/>
      <c r="F89" s="267"/>
      <c r="G89" s="267"/>
      <c r="H89" s="267"/>
      <c r="I89" s="267"/>
      <c r="J89" s="268"/>
      <c r="K89" s="54"/>
    </row>
    <row r="90" spans="1:11" ht="15.75" x14ac:dyDescent="0.25">
      <c r="A90" s="174" t="s">
        <v>91</v>
      </c>
      <c r="B90" s="175"/>
      <c r="C90" s="175"/>
      <c r="D90" s="175"/>
      <c r="E90" s="175"/>
      <c r="F90" s="175"/>
      <c r="G90" s="175"/>
      <c r="H90" s="175"/>
      <c r="I90" s="175"/>
      <c r="J90" s="176"/>
    </row>
    <row r="91" spans="1:11" ht="15.75" x14ac:dyDescent="0.25">
      <c r="A91" s="177" t="s">
        <v>92</v>
      </c>
      <c r="B91" s="178"/>
      <c r="C91" s="178"/>
      <c r="D91" s="178"/>
      <c r="E91" s="178"/>
      <c r="F91" s="178"/>
      <c r="G91" s="178"/>
      <c r="H91" s="178"/>
      <c r="I91" s="178"/>
      <c r="J91" s="179"/>
    </row>
    <row r="92" spans="1:11" ht="15.75" thickBot="1" x14ac:dyDescent="0.3">
      <c r="A92" s="269" t="s">
        <v>17</v>
      </c>
      <c r="B92" s="270"/>
      <c r="C92" s="270"/>
      <c r="D92" s="270"/>
      <c r="E92" s="270"/>
      <c r="F92" s="270"/>
      <c r="G92" s="270"/>
      <c r="H92" s="270"/>
      <c r="I92" s="270"/>
      <c r="J92" s="271"/>
    </row>
    <row r="93" spans="1:11" ht="15.75" x14ac:dyDescent="0.25">
      <c r="A93" s="190" t="s">
        <v>69</v>
      </c>
      <c r="B93" s="191"/>
      <c r="C93" s="191"/>
      <c r="D93" s="191"/>
      <c r="E93" s="191"/>
      <c r="F93" s="191"/>
      <c r="G93" s="191"/>
      <c r="H93" s="191"/>
      <c r="I93" s="191"/>
      <c r="J93" s="192"/>
      <c r="K93" s="1"/>
    </row>
    <row r="94" spans="1:11" x14ac:dyDescent="0.25">
      <c r="A94" s="41"/>
      <c r="C94" s="193" t="s">
        <v>70</v>
      </c>
      <c r="D94" s="194"/>
      <c r="E94" s="193" t="s">
        <v>94</v>
      </c>
      <c r="F94" s="194"/>
      <c r="G94" s="193" t="s">
        <v>71</v>
      </c>
      <c r="H94" s="193"/>
      <c r="I94" s="193" t="s">
        <v>72</v>
      </c>
      <c r="J94" s="195"/>
      <c r="K94" s="6"/>
    </row>
    <row r="95" spans="1:11" ht="39" thickBot="1" x14ac:dyDescent="0.3">
      <c r="A95" s="9" t="s">
        <v>7</v>
      </c>
      <c r="B95" s="10" t="s">
        <v>73</v>
      </c>
      <c r="C95" s="10" t="s">
        <v>74</v>
      </c>
      <c r="D95" s="10" t="s">
        <v>75</v>
      </c>
      <c r="E95" s="10" t="s">
        <v>76</v>
      </c>
      <c r="F95" s="10" t="s">
        <v>77</v>
      </c>
      <c r="G95" s="10" t="s">
        <v>78</v>
      </c>
      <c r="H95" s="10" t="s">
        <v>79</v>
      </c>
      <c r="I95" s="10" t="s">
        <v>80</v>
      </c>
      <c r="J95" s="11" t="s">
        <v>81</v>
      </c>
      <c r="K95" s="6"/>
    </row>
    <row r="96" spans="1:11" ht="63.75" x14ac:dyDescent="0.25">
      <c r="A96" s="42" t="s">
        <v>109</v>
      </c>
      <c r="B96" s="43" t="s">
        <v>29</v>
      </c>
      <c r="C96" s="44">
        <v>6</v>
      </c>
      <c r="D96" s="45">
        <v>23233217</v>
      </c>
      <c r="E96" s="44">
        <v>3</v>
      </c>
      <c r="F96" s="45">
        <v>5808304</v>
      </c>
      <c r="G96" s="46">
        <v>3</v>
      </c>
      <c r="H96" s="47">
        <v>5060031</v>
      </c>
      <c r="I96" s="48">
        <f>IF(G96&gt;0,G96/C96,0)</f>
        <v>0.5</v>
      </c>
      <c r="J96" s="49">
        <f>IF(H96&gt;0,H96/D96,0)</f>
        <v>0.21779295566343654</v>
      </c>
      <c r="K96" s="6"/>
    </row>
    <row r="97" spans="1:11" ht="15.75" x14ac:dyDescent="0.25">
      <c r="A97" s="174" t="s">
        <v>83</v>
      </c>
      <c r="B97" s="175"/>
      <c r="C97" s="175"/>
      <c r="D97" s="175"/>
      <c r="E97" s="175"/>
      <c r="F97" s="175"/>
      <c r="G97" s="175"/>
      <c r="H97" s="175"/>
      <c r="I97" s="175"/>
      <c r="J97" s="176"/>
    </row>
    <row r="98" spans="1:11" ht="15.75" x14ac:dyDescent="0.25">
      <c r="A98" s="183" t="s">
        <v>84</v>
      </c>
      <c r="B98" s="184"/>
      <c r="C98" s="184"/>
      <c r="D98" s="184"/>
      <c r="E98" s="184"/>
      <c r="F98" s="184"/>
      <c r="G98" s="184"/>
      <c r="H98" s="184"/>
      <c r="I98" s="184"/>
      <c r="J98" s="185"/>
    </row>
    <row r="99" spans="1:11" x14ac:dyDescent="0.25">
      <c r="A99" s="53" t="s">
        <v>85</v>
      </c>
      <c r="B99" s="197" t="s">
        <v>109</v>
      </c>
      <c r="C99" s="197"/>
      <c r="D99" s="197"/>
      <c r="E99" s="197"/>
      <c r="F99" s="197"/>
      <c r="G99" s="197"/>
      <c r="H99" s="197"/>
      <c r="I99" s="197"/>
      <c r="J99" s="198"/>
      <c r="K99" s="6"/>
    </row>
    <row r="100" spans="1:11" x14ac:dyDescent="0.25">
      <c r="A100" s="53" t="s">
        <v>87</v>
      </c>
      <c r="B100" s="267" t="s">
        <v>110</v>
      </c>
      <c r="C100" s="267"/>
      <c r="D100" s="267"/>
      <c r="E100" s="267"/>
      <c r="F100" s="267"/>
      <c r="G100" s="267"/>
      <c r="H100" s="267"/>
      <c r="I100" s="267"/>
      <c r="J100" s="268"/>
      <c r="K100" s="6"/>
    </row>
    <row r="101" spans="1:11" x14ac:dyDescent="0.25">
      <c r="A101" s="53" t="s">
        <v>89</v>
      </c>
      <c r="B101" s="267" t="s">
        <v>172</v>
      </c>
      <c r="C101" s="267"/>
      <c r="D101" s="267"/>
      <c r="E101" s="267"/>
      <c r="F101" s="267"/>
      <c r="G101" s="267"/>
      <c r="H101" s="267"/>
      <c r="I101" s="267"/>
      <c r="J101" s="268"/>
      <c r="K101" s="6"/>
    </row>
    <row r="102" spans="1:11" ht="25.5" x14ac:dyDescent="0.25">
      <c r="A102" s="53" t="s">
        <v>90</v>
      </c>
      <c r="B102" s="267" t="s">
        <v>174</v>
      </c>
      <c r="C102" s="267"/>
      <c r="D102" s="267"/>
      <c r="E102" s="267"/>
      <c r="F102" s="267"/>
      <c r="G102" s="267"/>
      <c r="H102" s="267"/>
      <c r="I102" s="267"/>
      <c r="J102" s="268"/>
      <c r="K102" s="6"/>
    </row>
    <row r="103" spans="1:11" ht="15.75" x14ac:dyDescent="0.25">
      <c r="A103" s="174" t="s">
        <v>91</v>
      </c>
      <c r="B103" s="175"/>
      <c r="C103" s="175"/>
      <c r="D103" s="175"/>
      <c r="E103" s="175"/>
      <c r="F103" s="175"/>
      <c r="G103" s="175"/>
      <c r="H103" s="175"/>
      <c r="I103" s="175"/>
      <c r="J103" s="176"/>
    </row>
    <row r="104" spans="1:11" ht="15.75" x14ac:dyDescent="0.25">
      <c r="A104" s="177" t="s">
        <v>92</v>
      </c>
      <c r="B104" s="178"/>
      <c r="C104" s="178"/>
      <c r="D104" s="178"/>
      <c r="E104" s="178"/>
      <c r="F104" s="178"/>
      <c r="G104" s="178"/>
      <c r="H104" s="178"/>
      <c r="I104" s="178"/>
      <c r="J104" s="179"/>
    </row>
    <row r="105" spans="1:11" ht="33" customHeight="1" thickBot="1" x14ac:dyDescent="0.3">
      <c r="A105" s="264" t="s">
        <v>176</v>
      </c>
      <c r="B105" s="265"/>
      <c r="C105" s="265"/>
      <c r="D105" s="265"/>
      <c r="E105" s="265"/>
      <c r="F105" s="265"/>
      <c r="G105" s="265"/>
      <c r="H105" s="265"/>
      <c r="I105" s="265"/>
      <c r="J105" s="266"/>
    </row>
  </sheetData>
  <mergeCells count="115">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B61:J61"/>
    <mergeCell ref="A49:J49"/>
    <mergeCell ref="A50:J50"/>
    <mergeCell ref="A51:J51"/>
    <mergeCell ref="A52:J52"/>
    <mergeCell ref="C53:D53"/>
    <mergeCell ref="E53:F53"/>
    <mergeCell ref="G53:H53"/>
    <mergeCell ref="I53:J53"/>
    <mergeCell ref="A69:J69"/>
    <mergeCell ref="A70:J70"/>
    <mergeCell ref="B71:J71"/>
    <mergeCell ref="B72:J72"/>
    <mergeCell ref="A73:A75"/>
    <mergeCell ref="B73:J73"/>
    <mergeCell ref="B74:J74"/>
    <mergeCell ref="B75:J75"/>
    <mergeCell ref="A62:J62"/>
    <mergeCell ref="A63:J63"/>
    <mergeCell ref="A64:J64"/>
    <mergeCell ref="A65:J65"/>
    <mergeCell ref="C66:D66"/>
    <mergeCell ref="E66:F66"/>
    <mergeCell ref="G66:H66"/>
    <mergeCell ref="I66:J66"/>
    <mergeCell ref="B76:J76"/>
    <mergeCell ref="A77:J77"/>
    <mergeCell ref="A78:J78"/>
    <mergeCell ref="A79:J79"/>
    <mergeCell ref="A80:J80"/>
    <mergeCell ref="C81:D81"/>
    <mergeCell ref="E81:F81"/>
    <mergeCell ref="G81:H81"/>
    <mergeCell ref="I81:J81"/>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A103:J103"/>
    <mergeCell ref="A104:J104"/>
    <mergeCell ref="A105:J105"/>
    <mergeCell ref="A97:J97"/>
    <mergeCell ref="A98:J98"/>
    <mergeCell ref="B99:J99"/>
    <mergeCell ref="B100:J100"/>
    <mergeCell ref="B101:J101"/>
    <mergeCell ref="B102:J102"/>
  </mergeCells>
  <dataValidations count="6">
    <dataValidation allowBlank="1" showInputMessage="1" showErrorMessage="1" prompt="Monto ejecutado en el trimestre" sqref="H28 H41 H54 H67 H82 H95"/>
    <dataValidation allowBlank="1" showInputMessage="1" showErrorMessage="1" prompt="Meta alcanzada en el trimestre" sqref="G28 G41 G54 G67 G82 G95"/>
    <dataValidation allowBlank="1" showInputMessage="1" showErrorMessage="1" prompt="Monto presupuestado para el producto" sqref="F28 D28 F41 D41 F54 D54:D55 F67 D67:D68 F82 D82:D83 F95 D95:D96"/>
    <dataValidation allowBlank="1" showInputMessage="1" showErrorMessage="1" prompt="Meta anual del indicador" sqref="E28 C28 E41 C41:C42 E54 C54:C55 E67 C67:C68 E82 C82:C83 E95 C95:C96"/>
    <dataValidation allowBlank="1" showInputMessage="1" showErrorMessage="1" prompt="Nombre del indicador" sqref="B28 B41 B54 B67 B82 B95"/>
    <dataValidation allowBlank="1" showInputMessage="1" showErrorMessage="1" prompt="Nombre de cada producto" sqref="A28 A41 A54 A67 A82 A95"/>
  </dataValidations>
  <pageMargins left="0.7" right="0.7" top="0.75" bottom="0.75" header="0.3" footer="0.3"/>
  <drawing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4" workbookViewId="0">
      <selection activeCell="E93" sqref="E93:F93"/>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1" max="11" width="19" style="66" hidden="1" customWidth="1"/>
    <col min="12" max="12" width="18.42578125" customWidth="1"/>
  </cols>
  <sheetData>
    <row r="1" spans="1:11" ht="16.5" thickBot="1" x14ac:dyDescent="0.3">
      <c r="A1" s="316" t="s">
        <v>187</v>
      </c>
      <c r="B1" s="317"/>
      <c r="C1" s="317"/>
      <c r="D1" s="317"/>
      <c r="E1" s="317"/>
      <c r="F1" s="317"/>
      <c r="G1" s="317"/>
      <c r="H1" s="317"/>
      <c r="I1" s="317"/>
      <c r="J1" s="318"/>
    </row>
    <row r="2" spans="1:11" ht="21.75" customHeight="1" thickBot="1" x14ac:dyDescent="0.4">
      <c r="A2" s="26" t="s">
        <v>31</v>
      </c>
      <c r="B2" s="163" t="s">
        <v>188</v>
      </c>
      <c r="C2" s="164"/>
      <c r="D2" s="164"/>
      <c r="E2" s="164"/>
      <c r="F2" s="164"/>
      <c r="G2" s="164"/>
      <c r="H2" s="164"/>
      <c r="I2" s="164"/>
      <c r="J2" s="235"/>
    </row>
    <row r="3" spans="1:11" ht="21.75" customHeight="1" thickBot="1" x14ac:dyDescent="0.4">
      <c r="A3" s="27" t="s">
        <v>31</v>
      </c>
      <c r="B3" s="165" t="s">
        <v>32</v>
      </c>
      <c r="C3" s="166"/>
      <c r="D3" s="165" t="s">
        <v>33</v>
      </c>
      <c r="E3" s="166"/>
      <c r="F3" s="166"/>
      <c r="G3" s="166"/>
      <c r="H3" s="236"/>
      <c r="I3" s="28" t="s">
        <v>34</v>
      </c>
      <c r="J3" s="28" t="s">
        <v>35</v>
      </c>
    </row>
    <row r="4" spans="1:11" ht="29.25" customHeight="1" thickBot="1" x14ac:dyDescent="0.4">
      <c r="A4" s="29" t="s">
        <v>31</v>
      </c>
      <c r="B4" s="167" t="s">
        <v>36</v>
      </c>
      <c r="C4" s="168"/>
      <c r="D4" s="167" t="s">
        <v>37</v>
      </c>
      <c r="E4" s="168"/>
      <c r="F4" s="168"/>
      <c r="G4" s="168"/>
      <c r="H4" s="237"/>
      <c r="I4" s="30" t="s">
        <v>38</v>
      </c>
      <c r="J4" s="30">
        <v>0</v>
      </c>
    </row>
    <row r="5" spans="1:11" x14ac:dyDescent="0.25">
      <c r="A5" s="169" t="s">
        <v>31</v>
      </c>
      <c r="B5" s="170"/>
      <c r="C5" s="170"/>
      <c r="D5" s="170"/>
      <c r="E5" s="170"/>
      <c r="F5" s="170"/>
      <c r="G5" s="170"/>
      <c r="H5" s="170"/>
      <c r="I5" s="170"/>
      <c r="J5" s="238"/>
    </row>
    <row r="6" spans="1:11" x14ac:dyDescent="0.25">
      <c r="A6" s="315" t="s">
        <v>31</v>
      </c>
      <c r="B6" s="315"/>
      <c r="C6" s="315"/>
      <c r="D6" s="315"/>
      <c r="E6" s="315"/>
      <c r="F6" s="315"/>
      <c r="G6" s="315"/>
      <c r="H6" s="315"/>
      <c r="I6" s="315"/>
      <c r="J6" s="315"/>
    </row>
    <row r="7" spans="1:11" ht="15.75" x14ac:dyDescent="0.25">
      <c r="A7" s="290" t="s">
        <v>189</v>
      </c>
      <c r="B7" s="290"/>
      <c r="C7" s="290"/>
      <c r="D7" s="290"/>
      <c r="E7" s="290"/>
      <c r="F7" s="290"/>
      <c r="G7" s="290"/>
      <c r="H7" s="290"/>
      <c r="I7" s="290"/>
      <c r="J7" s="290"/>
    </row>
    <row r="8" spans="1:11" ht="15.75" x14ac:dyDescent="0.25">
      <c r="A8" s="296" t="s">
        <v>40</v>
      </c>
      <c r="B8" s="296"/>
      <c r="C8" s="296"/>
      <c r="D8" s="296"/>
      <c r="E8" s="296"/>
      <c r="F8" s="296"/>
      <c r="G8" s="296"/>
      <c r="H8" s="296"/>
      <c r="I8" s="296"/>
      <c r="J8" s="296"/>
    </row>
    <row r="9" spans="1:11" s="55" customFormat="1" ht="12.75" x14ac:dyDescent="0.2">
      <c r="A9" s="67" t="s">
        <v>1</v>
      </c>
      <c r="B9" s="312" t="s">
        <v>2</v>
      </c>
      <c r="C9" s="313"/>
      <c r="D9" s="313"/>
      <c r="E9" s="313"/>
      <c r="F9" s="313"/>
      <c r="G9" s="313"/>
      <c r="H9" s="313"/>
      <c r="I9" s="313"/>
      <c r="J9" s="314"/>
      <c r="K9" s="66"/>
    </row>
    <row r="10" spans="1:11" s="55" customFormat="1" ht="12.75" x14ac:dyDescent="0.2">
      <c r="A10" s="67" t="s">
        <v>41</v>
      </c>
      <c r="B10" s="312" t="s">
        <v>4</v>
      </c>
      <c r="C10" s="313"/>
      <c r="D10" s="313"/>
      <c r="E10" s="313"/>
      <c r="F10" s="313"/>
      <c r="G10" s="313"/>
      <c r="H10" s="313"/>
      <c r="I10" s="313"/>
      <c r="J10" s="314"/>
      <c r="K10" s="66"/>
    </row>
    <row r="11" spans="1:11" s="55" customFormat="1" ht="12.75" x14ac:dyDescent="0.2">
      <c r="A11" s="67" t="s">
        <v>5</v>
      </c>
      <c r="B11" s="312" t="s">
        <v>6</v>
      </c>
      <c r="C11" s="313"/>
      <c r="D11" s="313"/>
      <c r="E11" s="313"/>
      <c r="F11" s="313"/>
      <c r="G11" s="313"/>
      <c r="H11" s="313"/>
      <c r="I11" s="313"/>
      <c r="J11" s="314"/>
      <c r="K11" s="66"/>
    </row>
    <row r="12" spans="1:11" s="55" customFormat="1" ht="12.75" x14ac:dyDescent="0.2">
      <c r="A12" s="67" t="s">
        <v>42</v>
      </c>
      <c r="B12" s="312" t="s">
        <v>43</v>
      </c>
      <c r="C12" s="313"/>
      <c r="D12" s="313"/>
      <c r="E12" s="313"/>
      <c r="F12" s="313"/>
      <c r="G12" s="313"/>
      <c r="H12" s="313"/>
      <c r="I12" s="313"/>
      <c r="J12" s="314"/>
      <c r="K12" s="66"/>
    </row>
    <row r="13" spans="1:11" s="55" customFormat="1" ht="12.75" customHeight="1" x14ac:dyDescent="0.2">
      <c r="A13" s="68" t="s">
        <v>44</v>
      </c>
      <c r="B13" s="310" t="s">
        <v>45</v>
      </c>
      <c r="C13" s="310"/>
      <c r="D13" s="310"/>
      <c r="E13" s="310"/>
      <c r="F13" s="310"/>
      <c r="G13" s="310"/>
      <c r="H13" s="310"/>
      <c r="I13" s="310"/>
      <c r="J13" s="310"/>
      <c r="K13" s="66"/>
    </row>
    <row r="14" spans="1:11" ht="15.75" x14ac:dyDescent="0.25">
      <c r="A14" s="290" t="s">
        <v>46</v>
      </c>
      <c r="B14" s="290"/>
      <c r="C14" s="290"/>
      <c r="D14" s="290"/>
      <c r="E14" s="290"/>
      <c r="F14" s="290"/>
      <c r="G14" s="290"/>
      <c r="H14" s="290"/>
      <c r="I14" s="290"/>
      <c r="J14" s="290"/>
    </row>
    <row r="15" spans="1:11" s="55" customFormat="1" ht="12.75" customHeight="1" x14ac:dyDescent="0.2">
      <c r="A15" s="67" t="s">
        <v>47</v>
      </c>
      <c r="B15" s="69">
        <v>3</v>
      </c>
      <c r="C15" s="309" t="s">
        <v>48</v>
      </c>
      <c r="D15" s="309"/>
      <c r="E15" s="309"/>
      <c r="F15" s="309"/>
      <c r="G15" s="309"/>
      <c r="H15" s="309"/>
      <c r="I15" s="309"/>
      <c r="J15" s="309"/>
      <c r="K15" s="66"/>
    </row>
    <row r="16" spans="1:11" s="55" customFormat="1" ht="12.75" customHeight="1" x14ac:dyDescent="0.2">
      <c r="A16" s="67" t="s">
        <v>49</v>
      </c>
      <c r="B16" s="70">
        <v>3.3</v>
      </c>
      <c r="C16" s="309" t="s">
        <v>50</v>
      </c>
      <c r="D16" s="309"/>
      <c r="E16" s="309"/>
      <c r="F16" s="309"/>
      <c r="G16" s="309"/>
      <c r="H16" s="309"/>
      <c r="I16" s="309"/>
      <c r="J16" s="309"/>
      <c r="K16" s="66"/>
    </row>
    <row r="17" spans="1:11" s="55" customFormat="1" ht="12.75" customHeight="1" x14ac:dyDescent="0.2">
      <c r="A17" s="67" t="s">
        <v>51</v>
      </c>
      <c r="B17" s="69" t="s">
        <v>52</v>
      </c>
      <c r="C17" s="309" t="s">
        <v>53</v>
      </c>
      <c r="D17" s="309"/>
      <c r="E17" s="309"/>
      <c r="F17" s="309"/>
      <c r="G17" s="309"/>
      <c r="H17" s="309"/>
      <c r="I17" s="309"/>
      <c r="J17" s="309"/>
      <c r="K17" s="66"/>
    </row>
    <row r="18" spans="1:11" ht="15.75" x14ac:dyDescent="0.25">
      <c r="A18" s="290" t="s">
        <v>54</v>
      </c>
      <c r="B18" s="290"/>
      <c r="C18" s="290"/>
      <c r="D18" s="290"/>
      <c r="E18" s="290"/>
      <c r="F18" s="290"/>
      <c r="G18" s="290"/>
      <c r="H18" s="290"/>
      <c r="I18" s="290"/>
      <c r="J18" s="290"/>
    </row>
    <row r="19" spans="1:11" s="55" customFormat="1" ht="12.75" customHeight="1" x14ac:dyDescent="0.2">
      <c r="A19" s="67" t="s">
        <v>55</v>
      </c>
      <c r="B19" s="310" t="s">
        <v>56</v>
      </c>
      <c r="C19" s="310"/>
      <c r="D19" s="310"/>
      <c r="E19" s="310"/>
      <c r="F19" s="310"/>
      <c r="G19" s="310"/>
      <c r="H19" s="310"/>
      <c r="I19" s="310"/>
      <c r="J19" s="310"/>
      <c r="K19" s="66"/>
    </row>
    <row r="20" spans="1:11" s="55" customFormat="1" ht="27" customHeight="1" x14ac:dyDescent="0.2">
      <c r="A20" s="71" t="s">
        <v>57</v>
      </c>
      <c r="B20" s="310" t="s">
        <v>58</v>
      </c>
      <c r="C20" s="310"/>
      <c r="D20" s="310"/>
      <c r="E20" s="310"/>
      <c r="F20" s="310"/>
      <c r="G20" s="310"/>
      <c r="H20" s="310"/>
      <c r="I20" s="310"/>
      <c r="J20" s="310"/>
      <c r="K20" s="66"/>
    </row>
    <row r="21" spans="1:11" s="55" customFormat="1" ht="16.5" customHeight="1" x14ac:dyDescent="0.2">
      <c r="A21" s="72" t="s">
        <v>59</v>
      </c>
      <c r="B21" s="310" t="s">
        <v>141</v>
      </c>
      <c r="C21" s="310"/>
      <c r="D21" s="310"/>
      <c r="E21" s="310"/>
      <c r="F21" s="310"/>
      <c r="G21" s="310"/>
      <c r="H21" s="310"/>
      <c r="I21" s="310"/>
      <c r="J21" s="310"/>
      <c r="K21" s="66"/>
    </row>
    <row r="22" spans="1:11" s="55" customFormat="1" ht="19.5" customHeight="1" x14ac:dyDescent="0.2">
      <c r="A22" s="87" t="s">
        <v>61</v>
      </c>
      <c r="B22" s="311" t="s">
        <v>142</v>
      </c>
      <c r="C22" s="311"/>
      <c r="D22" s="311"/>
      <c r="E22" s="311"/>
      <c r="F22" s="311"/>
      <c r="G22" s="311"/>
      <c r="H22" s="311"/>
      <c r="I22" s="311"/>
      <c r="J22" s="311"/>
      <c r="K22" s="66"/>
    </row>
    <row r="23" spans="1:11" ht="15.75" x14ac:dyDescent="0.25">
      <c r="A23" s="307" t="s">
        <v>63</v>
      </c>
      <c r="B23" s="307"/>
      <c r="C23" s="307"/>
      <c r="D23" s="307"/>
      <c r="E23" s="307"/>
      <c r="F23" s="307"/>
      <c r="G23" s="307"/>
      <c r="H23" s="307"/>
      <c r="I23" s="307"/>
      <c r="J23" s="307"/>
      <c r="K23" s="73"/>
    </row>
    <row r="24" spans="1:11" ht="15.75" x14ac:dyDescent="0.25">
      <c r="A24" s="302" t="s">
        <v>64</v>
      </c>
      <c r="B24" s="302"/>
      <c r="C24" s="302"/>
      <c r="D24" s="302"/>
      <c r="E24" s="302"/>
      <c r="F24" s="302"/>
      <c r="G24" s="302"/>
      <c r="H24" s="302"/>
      <c r="I24" s="302"/>
      <c r="J24" s="302"/>
      <c r="K24" s="74"/>
    </row>
    <row r="25" spans="1:11" ht="15" customHeight="1" x14ac:dyDescent="0.25">
      <c r="A25" s="308" t="s">
        <v>65</v>
      </c>
      <c r="B25" s="308"/>
      <c r="C25" s="308" t="s">
        <v>66</v>
      </c>
      <c r="D25" s="308"/>
      <c r="E25" s="308"/>
      <c r="F25" s="308" t="s">
        <v>67</v>
      </c>
      <c r="G25" s="308"/>
      <c r="H25" s="308"/>
      <c r="I25" s="308" t="s">
        <v>68</v>
      </c>
      <c r="J25" s="308"/>
      <c r="K25" s="73"/>
    </row>
    <row r="26" spans="1:11" x14ac:dyDescent="0.25">
      <c r="A26" s="304">
        <v>1921763864.8799999</v>
      </c>
      <c r="B26" s="304"/>
      <c r="C26" s="305">
        <f>+A26-F26</f>
        <v>1847205725.9499998</v>
      </c>
      <c r="D26" s="306"/>
      <c r="E26" s="306"/>
      <c r="F26" s="293">
        <f>Tabla1328[Financiera 
 (F)]+Tabla13429[Financiera 
 (F)]+Tabla134530[Financiera 
 (F)]+Tabla1345631[Financiera 
 (F)]+Tabla13456732[Financiera 
 (F)]+Tabla134567833[Financiera 
 (F)]</f>
        <v>74558138.929999992</v>
      </c>
      <c r="G26" s="294"/>
      <c r="H26" s="295"/>
      <c r="I26" s="202">
        <f>IF(F26&gt;0,F26/C26,0)</f>
        <v>4.0362661225324795E-2</v>
      </c>
      <c r="J26" s="202"/>
      <c r="K26" s="73"/>
    </row>
    <row r="27" spans="1:11" ht="15.75" x14ac:dyDescent="0.25">
      <c r="A27" s="302" t="s">
        <v>69</v>
      </c>
      <c r="B27" s="302"/>
      <c r="C27" s="302"/>
      <c r="D27" s="302"/>
      <c r="E27" s="302"/>
      <c r="F27" s="302"/>
      <c r="G27" s="302"/>
      <c r="H27" s="302"/>
      <c r="I27" s="302"/>
      <c r="J27" s="302"/>
      <c r="K27" s="74"/>
    </row>
    <row r="28" spans="1:11" ht="15" customHeight="1" x14ac:dyDescent="0.25">
      <c r="A28" s="75"/>
      <c r="B28" s="75"/>
      <c r="C28" s="193" t="s">
        <v>70</v>
      </c>
      <c r="D28" s="194"/>
      <c r="E28" s="193" t="s">
        <v>94</v>
      </c>
      <c r="F28" s="194"/>
      <c r="G28" s="193" t="s">
        <v>71</v>
      </c>
      <c r="H28" s="193"/>
      <c r="I28" s="193" t="s">
        <v>72</v>
      </c>
      <c r="J28" s="194"/>
      <c r="K28" s="73"/>
    </row>
    <row r="29" spans="1:11" ht="38.25" x14ac:dyDescent="0.25">
      <c r="A29" s="65" t="s">
        <v>7</v>
      </c>
      <c r="B29" s="65" t="s">
        <v>73</v>
      </c>
      <c r="C29" s="65" t="s">
        <v>74</v>
      </c>
      <c r="D29" s="65" t="s">
        <v>75</v>
      </c>
      <c r="E29" s="65" t="s">
        <v>76</v>
      </c>
      <c r="F29" s="65" t="s">
        <v>77</v>
      </c>
      <c r="G29" s="65" t="s">
        <v>78</v>
      </c>
      <c r="H29" s="65" t="s">
        <v>79</v>
      </c>
      <c r="I29" s="65" t="s">
        <v>80</v>
      </c>
      <c r="J29" s="65" t="s">
        <v>81</v>
      </c>
      <c r="K29" s="9" t="s">
        <v>190</v>
      </c>
    </row>
    <row r="30" spans="1:11" ht="48.75" customHeight="1" x14ac:dyDescent="0.25">
      <c r="A30" s="76" t="s">
        <v>82</v>
      </c>
      <c r="B30" s="77" t="s">
        <v>19</v>
      </c>
      <c r="C30" s="78">
        <v>9940</v>
      </c>
      <c r="D30" s="79">
        <v>170848103</v>
      </c>
      <c r="E30" s="78">
        <v>423</v>
      </c>
      <c r="F30" s="79">
        <v>42712026</v>
      </c>
      <c r="G30" s="80">
        <v>0</v>
      </c>
      <c r="H30" s="81">
        <v>23632420.77</v>
      </c>
      <c r="I30" s="82">
        <f>IF(G30&gt;0,G30/C30,0)</f>
        <v>0</v>
      </c>
      <c r="J30" s="83">
        <f>IF(H30&gt;0,H30/D30,0)</f>
        <v>0.1383241625457205</v>
      </c>
      <c r="K30" s="84" t="s">
        <v>191</v>
      </c>
    </row>
    <row r="31" spans="1:11" ht="15.75" x14ac:dyDescent="0.25">
      <c r="A31" s="290" t="s">
        <v>83</v>
      </c>
      <c r="B31" s="290"/>
      <c r="C31" s="290"/>
      <c r="D31" s="290"/>
      <c r="E31" s="290"/>
      <c r="F31" s="290"/>
      <c r="G31" s="290"/>
      <c r="H31" s="290"/>
      <c r="I31" s="290"/>
      <c r="J31" s="290"/>
    </row>
    <row r="32" spans="1:11" ht="15.75" x14ac:dyDescent="0.25">
      <c r="A32" s="296" t="s">
        <v>84</v>
      </c>
      <c r="B32" s="296"/>
      <c r="C32" s="296"/>
      <c r="D32" s="296"/>
      <c r="E32" s="296"/>
      <c r="F32" s="296"/>
      <c r="G32" s="296"/>
      <c r="H32" s="296"/>
      <c r="I32" s="296"/>
      <c r="J32" s="296"/>
    </row>
    <row r="33" spans="1:11" ht="15" customHeight="1" x14ac:dyDescent="0.25">
      <c r="A33" s="85" t="s">
        <v>85</v>
      </c>
      <c r="B33" s="303" t="s">
        <v>86</v>
      </c>
      <c r="C33" s="303"/>
      <c r="D33" s="303"/>
      <c r="E33" s="303"/>
      <c r="F33" s="303"/>
      <c r="G33" s="303"/>
      <c r="H33" s="303"/>
      <c r="I33" s="303"/>
      <c r="J33" s="303"/>
      <c r="K33" s="73"/>
    </row>
    <row r="34" spans="1:11" ht="52.5" customHeight="1" x14ac:dyDescent="0.25">
      <c r="A34" s="85" t="s">
        <v>87</v>
      </c>
      <c r="B34" s="298" t="s">
        <v>147</v>
      </c>
      <c r="C34" s="298"/>
      <c r="D34" s="298"/>
      <c r="E34" s="298"/>
      <c r="F34" s="298"/>
      <c r="G34" s="298"/>
      <c r="H34" s="298"/>
      <c r="I34" s="298"/>
      <c r="J34" s="298"/>
      <c r="K34" s="73"/>
    </row>
    <row r="35" spans="1:11" ht="15" customHeight="1" x14ac:dyDescent="0.25">
      <c r="A35" s="85" t="s">
        <v>89</v>
      </c>
      <c r="B35" s="299" t="s">
        <v>192</v>
      </c>
      <c r="C35" s="299"/>
      <c r="D35" s="299"/>
      <c r="E35" s="299"/>
      <c r="F35" s="299"/>
      <c r="G35" s="299"/>
      <c r="H35" s="299"/>
      <c r="I35" s="299"/>
      <c r="J35" s="299"/>
      <c r="K35" s="73"/>
    </row>
    <row r="36" spans="1:11" ht="71.25" customHeight="1" x14ac:dyDescent="0.25">
      <c r="A36" s="85" t="s">
        <v>90</v>
      </c>
      <c r="B36" s="299" t="s">
        <v>193</v>
      </c>
      <c r="C36" s="299"/>
      <c r="D36" s="299"/>
      <c r="E36" s="299"/>
      <c r="F36" s="299"/>
      <c r="G36" s="299"/>
      <c r="H36" s="299"/>
      <c r="I36" s="299"/>
      <c r="J36" s="299"/>
      <c r="K36" s="73"/>
    </row>
    <row r="37" spans="1:11" ht="15.75" x14ac:dyDescent="0.25">
      <c r="A37" s="290" t="s">
        <v>91</v>
      </c>
      <c r="B37" s="290"/>
      <c r="C37" s="290"/>
      <c r="D37" s="290"/>
      <c r="E37" s="290"/>
      <c r="F37" s="290"/>
      <c r="G37" s="290"/>
      <c r="H37" s="290"/>
      <c r="I37" s="290"/>
      <c r="J37" s="290"/>
    </row>
    <row r="38" spans="1:11" ht="15.75" customHeight="1" x14ac:dyDescent="0.25">
      <c r="A38" s="291" t="s">
        <v>92</v>
      </c>
      <c r="B38" s="291"/>
      <c r="C38" s="291"/>
      <c r="D38" s="291"/>
      <c r="E38" s="291"/>
      <c r="F38" s="291"/>
      <c r="G38" s="291"/>
      <c r="H38" s="291"/>
      <c r="I38" s="291"/>
      <c r="J38" s="291"/>
    </row>
    <row r="39" spans="1:11" ht="99" customHeight="1" x14ac:dyDescent="0.25">
      <c r="A39" s="299" t="s">
        <v>194</v>
      </c>
      <c r="B39" s="299"/>
      <c r="C39" s="299"/>
      <c r="D39" s="299"/>
      <c r="E39" s="299"/>
      <c r="F39" s="299"/>
      <c r="G39" s="299"/>
      <c r="H39" s="299"/>
      <c r="I39" s="299"/>
      <c r="J39" s="299"/>
    </row>
    <row r="40" spans="1:11" ht="15.75" x14ac:dyDescent="0.25">
      <c r="A40" s="302" t="s">
        <v>69</v>
      </c>
      <c r="B40" s="302"/>
      <c r="C40" s="302"/>
      <c r="D40" s="302"/>
      <c r="E40" s="302"/>
      <c r="F40" s="302"/>
      <c r="G40" s="302"/>
      <c r="H40" s="302"/>
      <c r="I40" s="302"/>
      <c r="J40" s="302"/>
      <c r="K40" s="74"/>
    </row>
    <row r="41" spans="1:11" ht="15" customHeight="1" x14ac:dyDescent="0.25">
      <c r="A41" s="75"/>
      <c r="B41" s="75"/>
      <c r="C41" s="193" t="s">
        <v>70</v>
      </c>
      <c r="D41" s="194"/>
      <c r="E41" s="193" t="s">
        <v>94</v>
      </c>
      <c r="F41" s="194"/>
      <c r="G41" s="193" t="s">
        <v>71</v>
      </c>
      <c r="H41" s="193"/>
      <c r="I41" s="193" t="s">
        <v>72</v>
      </c>
      <c r="J41" s="194"/>
      <c r="K41" s="73"/>
    </row>
    <row r="42" spans="1:11" ht="38.25" x14ac:dyDescent="0.25">
      <c r="A42" s="65" t="s">
        <v>7</v>
      </c>
      <c r="B42" s="65" t="s">
        <v>73</v>
      </c>
      <c r="C42" s="65" t="s">
        <v>74</v>
      </c>
      <c r="D42" s="65" t="s">
        <v>75</v>
      </c>
      <c r="E42" s="65" t="s">
        <v>76</v>
      </c>
      <c r="F42" s="65" t="s">
        <v>77</v>
      </c>
      <c r="G42" s="65" t="s">
        <v>78</v>
      </c>
      <c r="H42" s="65" t="s">
        <v>79</v>
      </c>
      <c r="I42" s="65" t="s">
        <v>80</v>
      </c>
      <c r="J42" s="65" t="s">
        <v>81</v>
      </c>
      <c r="K42" s="86" t="s">
        <v>190</v>
      </c>
    </row>
    <row r="43" spans="1:11" ht="51" x14ac:dyDescent="0.25">
      <c r="A43" s="76" t="s">
        <v>95</v>
      </c>
      <c r="B43" s="77" t="s">
        <v>21</v>
      </c>
      <c r="C43" s="78">
        <v>10277</v>
      </c>
      <c r="D43" s="79">
        <v>46086308</v>
      </c>
      <c r="E43" s="78">
        <v>2765</v>
      </c>
      <c r="F43" s="79">
        <v>11521577</v>
      </c>
      <c r="G43" s="80">
        <v>2190</v>
      </c>
      <c r="H43" s="81">
        <v>10089152.309999999</v>
      </c>
      <c r="I43" s="82">
        <f>IF(G43&gt;0,G43/C43,0)</f>
        <v>0.21309720735623236</v>
      </c>
      <c r="J43" s="83">
        <f>IF(H43&gt;0,H43/D43,0)</f>
        <v>0.21891864954771378</v>
      </c>
      <c r="K43" s="84" t="s">
        <v>195</v>
      </c>
    </row>
    <row r="44" spans="1:11" ht="15.75" x14ac:dyDescent="0.25">
      <c r="A44" s="290" t="s">
        <v>83</v>
      </c>
      <c r="B44" s="290"/>
      <c r="C44" s="290"/>
      <c r="D44" s="290"/>
      <c r="E44" s="290"/>
      <c r="F44" s="290"/>
      <c r="G44" s="290"/>
      <c r="H44" s="290"/>
      <c r="I44" s="290"/>
      <c r="J44" s="290"/>
    </row>
    <row r="45" spans="1:11" ht="15.75" x14ac:dyDescent="0.25">
      <c r="A45" s="296" t="s">
        <v>84</v>
      </c>
      <c r="B45" s="296"/>
      <c r="C45" s="296"/>
      <c r="D45" s="296"/>
      <c r="E45" s="296"/>
      <c r="F45" s="296"/>
      <c r="G45" s="296"/>
      <c r="H45" s="296"/>
      <c r="I45" s="296"/>
      <c r="J45" s="296"/>
    </row>
    <row r="46" spans="1:11" ht="15" customHeight="1" x14ac:dyDescent="0.25">
      <c r="A46" s="85" t="s">
        <v>85</v>
      </c>
      <c r="B46" s="297" t="s">
        <v>96</v>
      </c>
      <c r="C46" s="297"/>
      <c r="D46" s="297"/>
      <c r="E46" s="297"/>
      <c r="F46" s="297"/>
      <c r="G46" s="297"/>
      <c r="H46" s="297"/>
      <c r="I46" s="297"/>
      <c r="J46" s="297"/>
      <c r="K46" s="73"/>
    </row>
    <row r="47" spans="1:11" ht="15" customHeight="1" x14ac:dyDescent="0.25">
      <c r="A47" s="85" t="s">
        <v>87</v>
      </c>
      <c r="B47" s="298" t="s">
        <v>97</v>
      </c>
      <c r="C47" s="298"/>
      <c r="D47" s="298"/>
      <c r="E47" s="298"/>
      <c r="F47" s="298"/>
      <c r="G47" s="298"/>
      <c r="H47" s="298"/>
      <c r="I47" s="298"/>
      <c r="J47" s="298"/>
      <c r="K47" s="73"/>
    </row>
    <row r="48" spans="1:11" ht="37.5" customHeight="1" x14ac:dyDescent="0.25">
      <c r="A48" s="85" t="s">
        <v>89</v>
      </c>
      <c r="B48" s="292" t="s">
        <v>152</v>
      </c>
      <c r="C48" s="292"/>
      <c r="D48" s="292"/>
      <c r="E48" s="292"/>
      <c r="F48" s="292"/>
      <c r="G48" s="292"/>
      <c r="H48" s="292"/>
      <c r="I48" s="292"/>
      <c r="J48" s="292"/>
      <c r="K48" s="73"/>
    </row>
    <row r="49" spans="1:12" ht="31.5" customHeight="1" x14ac:dyDescent="0.25">
      <c r="A49" s="85" t="s">
        <v>90</v>
      </c>
      <c r="B49" s="292" t="s">
        <v>154</v>
      </c>
      <c r="C49" s="292"/>
      <c r="D49" s="292"/>
      <c r="E49" s="292"/>
      <c r="F49" s="292"/>
      <c r="G49" s="292"/>
      <c r="H49" s="292"/>
      <c r="I49" s="292"/>
      <c r="J49" s="292"/>
      <c r="K49" s="73"/>
    </row>
    <row r="50" spans="1:12" ht="15.75" x14ac:dyDescent="0.25">
      <c r="A50" s="290" t="s">
        <v>91</v>
      </c>
      <c r="B50" s="290"/>
      <c r="C50" s="290"/>
      <c r="D50" s="290"/>
      <c r="E50" s="290"/>
      <c r="F50" s="290"/>
      <c r="G50" s="290"/>
      <c r="H50" s="290"/>
      <c r="I50" s="290"/>
      <c r="J50" s="290"/>
    </row>
    <row r="51" spans="1:12" ht="15.75" customHeight="1" x14ac:dyDescent="0.25">
      <c r="A51" s="291" t="s">
        <v>92</v>
      </c>
      <c r="B51" s="291"/>
      <c r="C51" s="291"/>
      <c r="D51" s="291"/>
      <c r="E51" s="291"/>
      <c r="F51" s="291"/>
      <c r="G51" s="291"/>
      <c r="H51" s="291"/>
      <c r="I51" s="291"/>
      <c r="J51" s="291"/>
    </row>
    <row r="52" spans="1:12" ht="30" customHeight="1" x14ac:dyDescent="0.25">
      <c r="A52" s="292" t="s">
        <v>155</v>
      </c>
      <c r="B52" s="292"/>
      <c r="C52" s="292"/>
      <c r="D52" s="292"/>
      <c r="E52" s="292"/>
      <c r="F52" s="292"/>
      <c r="G52" s="292"/>
      <c r="H52" s="292"/>
      <c r="I52" s="292"/>
      <c r="J52" s="292"/>
    </row>
    <row r="53" spans="1:12" ht="15.75" x14ac:dyDescent="0.25">
      <c r="A53" s="302" t="s">
        <v>69</v>
      </c>
      <c r="B53" s="302"/>
      <c r="C53" s="302"/>
      <c r="D53" s="302"/>
      <c r="E53" s="302"/>
      <c r="F53" s="302"/>
      <c r="G53" s="302"/>
      <c r="H53" s="302"/>
      <c r="I53" s="302"/>
      <c r="J53" s="302"/>
      <c r="K53" s="74"/>
    </row>
    <row r="54" spans="1:12" ht="15" customHeight="1" x14ac:dyDescent="0.25">
      <c r="A54" s="75"/>
      <c r="B54" s="75"/>
      <c r="C54" s="193" t="s">
        <v>70</v>
      </c>
      <c r="D54" s="194"/>
      <c r="E54" s="193" t="s">
        <v>94</v>
      </c>
      <c r="F54" s="194"/>
      <c r="G54" s="193" t="s">
        <v>71</v>
      </c>
      <c r="H54" s="193"/>
      <c r="I54" s="193" t="s">
        <v>72</v>
      </c>
      <c r="J54" s="194"/>
      <c r="K54" s="73"/>
    </row>
    <row r="55" spans="1:12" ht="38.25" x14ac:dyDescent="0.25">
      <c r="A55" s="65" t="s">
        <v>7</v>
      </c>
      <c r="B55" s="65" t="s">
        <v>73</v>
      </c>
      <c r="C55" s="65" t="s">
        <v>74</v>
      </c>
      <c r="D55" s="65" t="s">
        <v>75</v>
      </c>
      <c r="E55" s="65" t="s">
        <v>76</v>
      </c>
      <c r="F55" s="65" t="s">
        <v>77</v>
      </c>
      <c r="G55" s="65" t="s">
        <v>78</v>
      </c>
      <c r="H55" s="65" t="s">
        <v>79</v>
      </c>
      <c r="I55" s="65" t="s">
        <v>80</v>
      </c>
      <c r="J55" s="65" t="s">
        <v>81</v>
      </c>
      <c r="K55" s="86" t="s">
        <v>190</v>
      </c>
      <c r="L55" t="s">
        <v>120</v>
      </c>
    </row>
    <row r="56" spans="1:12" ht="38.25" x14ac:dyDescent="0.25">
      <c r="A56" s="76" t="s">
        <v>99</v>
      </c>
      <c r="B56" s="77" t="s">
        <v>23</v>
      </c>
      <c r="C56" s="78">
        <v>1560</v>
      </c>
      <c r="D56" s="79">
        <v>104233344</v>
      </c>
      <c r="E56" s="78">
        <v>390</v>
      </c>
      <c r="F56" s="79">
        <v>26058336</v>
      </c>
      <c r="G56" s="80">
        <f>470+469</f>
        <v>939</v>
      </c>
      <c r="H56" s="81">
        <v>17452294.350000001</v>
      </c>
      <c r="I56" s="82">
        <f>IF(G56&gt;0,G56/C56,0)</f>
        <v>0.60192307692307689</v>
      </c>
      <c r="J56" s="83">
        <f>IF(H56&gt;0,H56/D56,0)</f>
        <v>0.16743485031047264</v>
      </c>
      <c r="K56" s="84" t="s">
        <v>196</v>
      </c>
    </row>
    <row r="57" spans="1:12" ht="15.75" x14ac:dyDescent="0.25">
      <c r="A57" s="290" t="s">
        <v>83</v>
      </c>
      <c r="B57" s="290"/>
      <c r="C57" s="290"/>
      <c r="D57" s="290"/>
      <c r="E57" s="290"/>
      <c r="F57" s="290"/>
      <c r="G57" s="290"/>
      <c r="H57" s="290"/>
      <c r="I57" s="290"/>
      <c r="J57" s="290"/>
    </row>
    <row r="58" spans="1:12" ht="15.75" x14ac:dyDescent="0.25">
      <c r="A58" s="296" t="s">
        <v>84</v>
      </c>
      <c r="B58" s="296"/>
      <c r="C58" s="296"/>
      <c r="D58" s="296"/>
      <c r="E58" s="296"/>
      <c r="F58" s="296"/>
      <c r="G58" s="296"/>
      <c r="H58" s="296"/>
      <c r="I58" s="296"/>
      <c r="J58" s="296"/>
    </row>
    <row r="59" spans="1:12" s="55" customFormat="1" ht="12.75" customHeight="1" x14ac:dyDescent="0.2">
      <c r="A59" s="85" t="s">
        <v>85</v>
      </c>
      <c r="B59" s="297" t="s">
        <v>100</v>
      </c>
      <c r="C59" s="297"/>
      <c r="D59" s="297"/>
      <c r="E59" s="297"/>
      <c r="F59" s="297"/>
      <c r="G59" s="297"/>
      <c r="H59" s="297"/>
      <c r="I59" s="297"/>
      <c r="J59" s="297"/>
      <c r="K59" s="73"/>
    </row>
    <row r="60" spans="1:12" s="55" customFormat="1" ht="14.25" customHeight="1" x14ac:dyDescent="0.2">
      <c r="A60" s="85" t="s">
        <v>87</v>
      </c>
      <c r="B60" s="298" t="s">
        <v>101</v>
      </c>
      <c r="C60" s="298"/>
      <c r="D60" s="298"/>
      <c r="E60" s="298"/>
      <c r="F60" s="298"/>
      <c r="G60" s="298"/>
      <c r="H60" s="298"/>
      <c r="I60" s="298"/>
      <c r="J60" s="298"/>
      <c r="K60" s="73"/>
    </row>
    <row r="61" spans="1:12" s="56" customFormat="1" ht="17.25" customHeight="1" x14ac:dyDescent="0.25">
      <c r="A61" s="87" t="s">
        <v>89</v>
      </c>
      <c r="B61" s="292" t="s">
        <v>157</v>
      </c>
      <c r="C61" s="292"/>
      <c r="D61" s="292"/>
      <c r="E61" s="292"/>
      <c r="F61" s="292"/>
      <c r="G61" s="292"/>
      <c r="H61" s="292"/>
      <c r="I61" s="292"/>
      <c r="J61" s="292"/>
      <c r="K61" s="88"/>
    </row>
    <row r="62" spans="1:12" s="55" customFormat="1" ht="40.5" customHeight="1" x14ac:dyDescent="0.2">
      <c r="A62" s="85" t="s">
        <v>90</v>
      </c>
      <c r="B62" s="292" t="s">
        <v>158</v>
      </c>
      <c r="C62" s="292"/>
      <c r="D62" s="292"/>
      <c r="E62" s="292"/>
      <c r="F62" s="292"/>
      <c r="G62" s="292"/>
      <c r="H62" s="292"/>
      <c r="I62" s="292"/>
      <c r="J62" s="292"/>
      <c r="K62" s="73"/>
    </row>
    <row r="63" spans="1:12" ht="15.75" x14ac:dyDescent="0.25">
      <c r="A63" s="290" t="s">
        <v>91</v>
      </c>
      <c r="B63" s="290"/>
      <c r="C63" s="290"/>
      <c r="D63" s="290"/>
      <c r="E63" s="290"/>
      <c r="F63" s="290"/>
      <c r="G63" s="290"/>
      <c r="H63" s="290"/>
      <c r="I63" s="290"/>
      <c r="J63" s="290"/>
    </row>
    <row r="64" spans="1:12" ht="15.75" customHeight="1" x14ac:dyDescent="0.25">
      <c r="A64" s="291" t="s">
        <v>92</v>
      </c>
      <c r="B64" s="291"/>
      <c r="C64" s="291"/>
      <c r="D64" s="291"/>
      <c r="E64" s="291"/>
      <c r="F64" s="291"/>
      <c r="G64" s="291"/>
      <c r="H64" s="291"/>
      <c r="I64" s="291"/>
      <c r="J64" s="291"/>
    </row>
    <row r="65" spans="1:20" ht="30" customHeight="1" x14ac:dyDescent="0.25">
      <c r="A65" s="292" t="s">
        <v>160</v>
      </c>
      <c r="B65" s="292"/>
      <c r="C65" s="292"/>
      <c r="D65" s="292"/>
      <c r="E65" s="292"/>
      <c r="F65" s="292"/>
      <c r="G65" s="292"/>
      <c r="H65" s="292"/>
      <c r="I65" s="292"/>
      <c r="J65" s="292"/>
    </row>
    <row r="66" spans="1:20" ht="18.75" customHeight="1" x14ac:dyDescent="0.25">
      <c r="A66" s="302" t="s">
        <v>69</v>
      </c>
      <c r="B66" s="302"/>
      <c r="C66" s="302"/>
      <c r="D66" s="302"/>
      <c r="E66" s="302"/>
      <c r="F66" s="302"/>
      <c r="G66" s="302"/>
      <c r="H66" s="302"/>
      <c r="I66" s="302"/>
      <c r="J66" s="302"/>
      <c r="K66" s="74"/>
    </row>
    <row r="67" spans="1:20" x14ac:dyDescent="0.25">
      <c r="A67" s="75"/>
      <c r="B67" s="75"/>
      <c r="C67" s="193" t="s">
        <v>70</v>
      </c>
      <c r="D67" s="194"/>
      <c r="E67" s="193" t="s">
        <v>94</v>
      </c>
      <c r="F67" s="194"/>
      <c r="G67" s="193" t="s">
        <v>71</v>
      </c>
      <c r="H67" s="193"/>
      <c r="I67" s="193" t="s">
        <v>72</v>
      </c>
      <c r="J67" s="194"/>
      <c r="K67" s="73"/>
    </row>
    <row r="68" spans="1:20" ht="42.75" customHeight="1" x14ac:dyDescent="0.25">
      <c r="A68" s="65" t="s">
        <v>7</v>
      </c>
      <c r="B68" s="65" t="s">
        <v>73</v>
      </c>
      <c r="C68" s="65" t="s">
        <v>74</v>
      </c>
      <c r="D68" s="65" t="s">
        <v>75</v>
      </c>
      <c r="E68" s="65" t="s">
        <v>76</v>
      </c>
      <c r="F68" s="65" t="s">
        <v>77</v>
      </c>
      <c r="G68" s="65" t="s">
        <v>78</v>
      </c>
      <c r="H68" s="65" t="s">
        <v>79</v>
      </c>
      <c r="I68" s="65" t="s">
        <v>80</v>
      </c>
      <c r="J68" s="65" t="s">
        <v>81</v>
      </c>
      <c r="K68" s="89" t="s">
        <v>190</v>
      </c>
    </row>
    <row r="69" spans="1:20" ht="44.25" customHeight="1" x14ac:dyDescent="0.25">
      <c r="A69" s="76" t="s">
        <v>103</v>
      </c>
      <c r="B69" s="77" t="s">
        <v>25</v>
      </c>
      <c r="C69" s="78">
        <v>22500</v>
      </c>
      <c r="D69" s="79">
        <v>55592040</v>
      </c>
      <c r="E69" s="78">
        <v>5625</v>
      </c>
      <c r="F69" s="79">
        <v>13898010</v>
      </c>
      <c r="G69" s="80">
        <v>1.387</v>
      </c>
      <c r="H69" s="81">
        <v>11004672.079999998</v>
      </c>
      <c r="I69" s="82">
        <f>IF(G69&gt;0,G69/C69,0)</f>
        <v>6.1644444444444445E-5</v>
      </c>
      <c r="J69" s="83">
        <f>IF(H69&gt;0,H69/D69,0)</f>
        <v>0.19795409702540145</v>
      </c>
      <c r="K69" s="90" t="s">
        <v>197</v>
      </c>
    </row>
    <row r="70" spans="1:20" ht="15.75" x14ac:dyDescent="0.25">
      <c r="A70" s="290" t="s">
        <v>83</v>
      </c>
      <c r="B70" s="290"/>
      <c r="C70" s="290"/>
      <c r="D70" s="290"/>
      <c r="E70" s="290"/>
      <c r="F70" s="290"/>
      <c r="G70" s="290"/>
      <c r="H70" s="290"/>
      <c r="I70" s="290"/>
      <c r="J70" s="290"/>
    </row>
    <row r="71" spans="1:20" ht="15.75" x14ac:dyDescent="0.25">
      <c r="A71" s="296" t="s">
        <v>84</v>
      </c>
      <c r="B71" s="296"/>
      <c r="C71" s="296"/>
      <c r="D71" s="296"/>
      <c r="E71" s="296"/>
      <c r="F71" s="296"/>
      <c r="G71" s="296"/>
      <c r="H71" s="296"/>
      <c r="I71" s="296"/>
      <c r="J71" s="296"/>
    </row>
    <row r="72" spans="1:20" s="55" customFormat="1" ht="18.75" customHeight="1" x14ac:dyDescent="0.2">
      <c r="A72" s="85" t="s">
        <v>85</v>
      </c>
      <c r="B72" s="297" t="s">
        <v>104</v>
      </c>
      <c r="C72" s="297"/>
      <c r="D72" s="297"/>
      <c r="E72" s="297"/>
      <c r="F72" s="297"/>
      <c r="G72" s="297"/>
      <c r="H72" s="297"/>
      <c r="I72" s="297"/>
      <c r="J72" s="297"/>
      <c r="K72" s="73"/>
    </row>
    <row r="73" spans="1:20" s="55" customFormat="1" ht="19.5" customHeight="1" x14ac:dyDescent="0.2">
      <c r="A73" s="85" t="s">
        <v>87</v>
      </c>
      <c r="B73" s="298" t="s">
        <v>105</v>
      </c>
      <c r="C73" s="298"/>
      <c r="D73" s="298"/>
      <c r="E73" s="298"/>
      <c r="F73" s="298"/>
      <c r="G73" s="298"/>
      <c r="H73" s="298"/>
      <c r="I73" s="298"/>
      <c r="J73" s="298"/>
      <c r="K73" s="73"/>
    </row>
    <row r="74" spans="1:20" s="56" customFormat="1" ht="36.75" customHeight="1" x14ac:dyDescent="0.2">
      <c r="A74" s="91" t="s">
        <v>89</v>
      </c>
      <c r="B74" s="292" t="s">
        <v>164</v>
      </c>
      <c r="C74" s="292"/>
      <c r="D74" s="292"/>
      <c r="E74" s="292"/>
      <c r="F74" s="292"/>
      <c r="G74" s="292"/>
      <c r="H74" s="292"/>
      <c r="I74" s="292"/>
      <c r="J74" s="292"/>
      <c r="K74" s="88"/>
      <c r="L74" s="55"/>
      <c r="M74" s="55"/>
      <c r="N74" s="55"/>
      <c r="O74" s="55"/>
      <c r="P74" s="55"/>
      <c r="Q74" s="55"/>
      <c r="R74" s="55"/>
      <c r="S74" s="55"/>
      <c r="T74" s="55"/>
    </row>
    <row r="75" spans="1:20" s="55" customFormat="1" ht="39.75" customHeight="1" x14ac:dyDescent="0.2">
      <c r="A75" s="85" t="s">
        <v>90</v>
      </c>
      <c r="B75" s="292" t="s">
        <v>166</v>
      </c>
      <c r="C75" s="292"/>
      <c r="D75" s="292"/>
      <c r="E75" s="292"/>
      <c r="F75" s="292"/>
      <c r="G75" s="292"/>
      <c r="H75" s="292"/>
      <c r="I75" s="292"/>
      <c r="J75" s="292"/>
      <c r="K75" s="73"/>
    </row>
    <row r="76" spans="1:20" ht="15.75" x14ac:dyDescent="0.25">
      <c r="A76" s="290" t="s">
        <v>91</v>
      </c>
      <c r="B76" s="290"/>
      <c r="C76" s="290"/>
      <c r="D76" s="290"/>
      <c r="E76" s="290"/>
      <c r="F76" s="290"/>
      <c r="G76" s="290"/>
      <c r="H76" s="290"/>
      <c r="I76" s="290"/>
      <c r="J76" s="290"/>
      <c r="L76" s="55"/>
    </row>
    <row r="77" spans="1:20" ht="15.75" x14ac:dyDescent="0.25">
      <c r="A77" s="291" t="s">
        <v>92</v>
      </c>
      <c r="B77" s="291"/>
      <c r="C77" s="291"/>
      <c r="D77" s="291"/>
      <c r="E77" s="291"/>
      <c r="F77" s="291"/>
      <c r="G77" s="291"/>
      <c r="H77" s="291"/>
      <c r="I77" s="291"/>
      <c r="J77" s="291"/>
    </row>
    <row r="78" spans="1:20" ht="29.25" customHeight="1" x14ac:dyDescent="0.25">
      <c r="A78" s="299" t="s">
        <v>167</v>
      </c>
      <c r="B78" s="299"/>
      <c r="C78" s="299"/>
      <c r="D78" s="299"/>
      <c r="E78" s="299"/>
      <c r="F78" s="299"/>
      <c r="G78" s="299"/>
      <c r="H78" s="299"/>
      <c r="I78" s="299"/>
      <c r="J78" s="299"/>
    </row>
    <row r="79" spans="1:20" ht="15.75" x14ac:dyDescent="0.25">
      <c r="A79" s="302" t="s">
        <v>69</v>
      </c>
      <c r="B79" s="302"/>
      <c r="C79" s="302"/>
      <c r="D79" s="302"/>
      <c r="E79" s="302"/>
      <c r="F79" s="302"/>
      <c r="G79" s="302"/>
      <c r="H79" s="302"/>
      <c r="I79" s="302"/>
      <c r="J79" s="302"/>
      <c r="K79" s="74"/>
    </row>
    <row r="80" spans="1:20" x14ac:dyDescent="0.25">
      <c r="A80" s="75"/>
      <c r="B80" s="75"/>
      <c r="C80" s="193" t="s">
        <v>70</v>
      </c>
      <c r="D80" s="194"/>
      <c r="E80" s="193" t="s">
        <v>94</v>
      </c>
      <c r="F80" s="194"/>
      <c r="G80" s="193" t="s">
        <v>71</v>
      </c>
      <c r="H80" s="193"/>
      <c r="I80" s="193" t="s">
        <v>72</v>
      </c>
      <c r="J80" s="194"/>
      <c r="K80" s="73"/>
    </row>
    <row r="81" spans="1:11" ht="38.25" x14ac:dyDescent="0.25">
      <c r="A81" s="65" t="s">
        <v>7</v>
      </c>
      <c r="B81" s="65" t="s">
        <v>73</v>
      </c>
      <c r="C81" s="65" t="s">
        <v>74</v>
      </c>
      <c r="D81" s="65" t="s">
        <v>75</v>
      </c>
      <c r="E81" s="65" t="s">
        <v>76</v>
      </c>
      <c r="F81" s="65" t="s">
        <v>77</v>
      </c>
      <c r="G81" s="65" t="s">
        <v>78</v>
      </c>
      <c r="H81" s="65" t="s">
        <v>79</v>
      </c>
      <c r="I81" s="65" t="s">
        <v>80</v>
      </c>
      <c r="J81" s="65" t="s">
        <v>81</v>
      </c>
      <c r="K81" s="89" t="s">
        <v>190</v>
      </c>
    </row>
    <row r="82" spans="1:11" ht="39" x14ac:dyDescent="0.25">
      <c r="A82" s="76" t="s">
        <v>106</v>
      </c>
      <c r="B82" s="77" t="s">
        <v>107</v>
      </c>
      <c r="C82" s="78">
        <v>6</v>
      </c>
      <c r="D82" s="79">
        <v>56711544</v>
      </c>
      <c r="E82" s="78">
        <v>2</v>
      </c>
      <c r="F82" s="79">
        <v>14177886</v>
      </c>
      <c r="G82" s="80">
        <v>1</v>
      </c>
      <c r="H82" s="81">
        <v>8729195.4000000004</v>
      </c>
      <c r="I82" s="82">
        <f>IF(G82&gt;0,G82/C82,0)</f>
        <v>0.16666666666666666</v>
      </c>
      <c r="J82" s="83">
        <f>IF(H82&gt;0,H82/D82,0)</f>
        <v>0.15392272515098515</v>
      </c>
      <c r="K82" s="92" t="s">
        <v>198</v>
      </c>
    </row>
    <row r="83" spans="1:11" ht="15.75" x14ac:dyDescent="0.25">
      <c r="A83" s="290" t="s">
        <v>83</v>
      </c>
      <c r="B83" s="290"/>
      <c r="C83" s="290"/>
      <c r="D83" s="290"/>
      <c r="E83" s="290"/>
      <c r="F83" s="290"/>
      <c r="G83" s="290"/>
      <c r="H83" s="290"/>
      <c r="I83" s="290"/>
      <c r="J83" s="290"/>
    </row>
    <row r="84" spans="1:11" ht="15.75" x14ac:dyDescent="0.25">
      <c r="A84" s="296" t="s">
        <v>84</v>
      </c>
      <c r="B84" s="296"/>
      <c r="C84" s="296"/>
      <c r="D84" s="296"/>
      <c r="E84" s="296"/>
      <c r="F84" s="296"/>
      <c r="G84" s="296"/>
      <c r="H84" s="296"/>
      <c r="I84" s="296"/>
      <c r="J84" s="296"/>
    </row>
    <row r="85" spans="1:11" s="55" customFormat="1" ht="12.75" customHeight="1" x14ac:dyDescent="0.2">
      <c r="A85" s="85" t="s">
        <v>85</v>
      </c>
      <c r="B85" s="297" t="s">
        <v>106</v>
      </c>
      <c r="C85" s="297"/>
      <c r="D85" s="297"/>
      <c r="E85" s="297"/>
      <c r="F85" s="297"/>
      <c r="G85" s="297"/>
      <c r="H85" s="297"/>
      <c r="I85" s="297"/>
      <c r="J85" s="297"/>
      <c r="K85" s="73"/>
    </row>
    <row r="86" spans="1:11" s="55" customFormat="1" ht="12.75" customHeight="1" x14ac:dyDescent="0.2">
      <c r="A86" s="85" t="s">
        <v>87</v>
      </c>
      <c r="B86" s="298" t="s">
        <v>108</v>
      </c>
      <c r="C86" s="298"/>
      <c r="D86" s="298"/>
      <c r="E86" s="298"/>
      <c r="F86" s="298"/>
      <c r="G86" s="298"/>
      <c r="H86" s="298"/>
      <c r="I86" s="298"/>
      <c r="J86" s="298"/>
      <c r="K86" s="73"/>
    </row>
    <row r="87" spans="1:11" s="56" customFormat="1" ht="12.75" customHeight="1" x14ac:dyDescent="0.25">
      <c r="A87" s="91" t="s">
        <v>89</v>
      </c>
      <c r="B87" s="292" t="s">
        <v>169</v>
      </c>
      <c r="C87" s="292"/>
      <c r="D87" s="292"/>
      <c r="E87" s="292"/>
      <c r="F87" s="292"/>
      <c r="G87" s="292"/>
      <c r="H87" s="292"/>
      <c r="I87" s="292"/>
      <c r="J87" s="292"/>
      <c r="K87" s="88"/>
    </row>
    <row r="88" spans="1:11" s="55" customFormat="1" ht="25.5" customHeight="1" x14ac:dyDescent="0.2">
      <c r="A88" s="85" t="s">
        <v>90</v>
      </c>
      <c r="B88" s="292" t="s">
        <v>171</v>
      </c>
      <c r="C88" s="292"/>
      <c r="D88" s="292"/>
      <c r="E88" s="292"/>
      <c r="F88" s="292"/>
      <c r="G88" s="292"/>
      <c r="H88" s="292"/>
      <c r="I88" s="292"/>
      <c r="J88" s="292"/>
      <c r="K88" s="73"/>
    </row>
    <row r="89" spans="1:11" ht="15.75" x14ac:dyDescent="0.25">
      <c r="A89" s="290" t="s">
        <v>91</v>
      </c>
      <c r="B89" s="290"/>
      <c r="C89" s="290"/>
      <c r="D89" s="290"/>
      <c r="E89" s="290"/>
      <c r="F89" s="290"/>
      <c r="G89" s="290"/>
      <c r="H89" s="290"/>
      <c r="I89" s="290"/>
      <c r="J89" s="290"/>
    </row>
    <row r="90" spans="1:11" ht="15.75" customHeight="1" x14ac:dyDescent="0.25">
      <c r="A90" s="291" t="s">
        <v>92</v>
      </c>
      <c r="B90" s="291"/>
      <c r="C90" s="291"/>
      <c r="D90" s="291"/>
      <c r="E90" s="291"/>
      <c r="F90" s="291"/>
      <c r="G90" s="291"/>
      <c r="H90" s="291"/>
      <c r="I90" s="291"/>
      <c r="J90" s="291"/>
    </row>
    <row r="91" spans="1:11" x14ac:dyDescent="0.25">
      <c r="A91" s="299" t="s">
        <v>17</v>
      </c>
      <c r="B91" s="299"/>
      <c r="C91" s="299"/>
      <c r="D91" s="299"/>
      <c r="E91" s="299"/>
      <c r="F91" s="299"/>
      <c r="G91" s="299"/>
      <c r="H91" s="299"/>
      <c r="I91" s="299"/>
      <c r="J91" s="299"/>
    </row>
    <row r="92" spans="1:11" ht="15.75" x14ac:dyDescent="0.25">
      <c r="A92" s="302" t="s">
        <v>69</v>
      </c>
      <c r="B92" s="302"/>
      <c r="C92" s="302"/>
      <c r="D92" s="302"/>
      <c r="E92" s="302"/>
      <c r="F92" s="302"/>
      <c r="G92" s="302"/>
      <c r="H92" s="302"/>
      <c r="I92" s="302"/>
      <c r="J92" s="302"/>
      <c r="K92" s="74"/>
    </row>
    <row r="93" spans="1:11" ht="15" customHeight="1" x14ac:dyDescent="0.25">
      <c r="A93" s="75"/>
      <c r="B93" s="75"/>
      <c r="C93" s="193" t="s">
        <v>70</v>
      </c>
      <c r="D93" s="194"/>
      <c r="E93" s="193" t="s">
        <v>94</v>
      </c>
      <c r="F93" s="194"/>
      <c r="G93" s="193" t="s">
        <v>71</v>
      </c>
      <c r="H93" s="193"/>
      <c r="I93" s="193" t="s">
        <v>72</v>
      </c>
      <c r="J93" s="194"/>
      <c r="K93" s="73"/>
    </row>
    <row r="94" spans="1:11" ht="38.25" x14ac:dyDescent="0.25">
      <c r="A94" s="65" t="s">
        <v>7</v>
      </c>
      <c r="B94" s="65" t="s">
        <v>73</v>
      </c>
      <c r="C94" s="65" t="s">
        <v>74</v>
      </c>
      <c r="D94" s="65" t="s">
        <v>75</v>
      </c>
      <c r="E94" s="65" t="s">
        <v>76</v>
      </c>
      <c r="F94" s="65" t="s">
        <v>77</v>
      </c>
      <c r="G94" s="65" t="s">
        <v>78</v>
      </c>
      <c r="H94" s="65" t="s">
        <v>79</v>
      </c>
      <c r="I94" s="65" t="s">
        <v>80</v>
      </c>
      <c r="J94" s="65" t="s">
        <v>81</v>
      </c>
      <c r="K94" s="86" t="s">
        <v>190</v>
      </c>
    </row>
    <row r="95" spans="1:11" ht="63.75" x14ac:dyDescent="0.25">
      <c r="A95" s="76" t="s">
        <v>109</v>
      </c>
      <c r="B95" s="77" t="s">
        <v>29</v>
      </c>
      <c r="C95" s="78">
        <v>6</v>
      </c>
      <c r="D95" s="79">
        <v>23233217</v>
      </c>
      <c r="E95" s="78">
        <v>0</v>
      </c>
      <c r="F95" s="79">
        <v>5808304</v>
      </c>
      <c r="G95" s="80">
        <v>4</v>
      </c>
      <c r="H95" s="81">
        <v>3650404.0200000005</v>
      </c>
      <c r="I95" s="82">
        <f>IF(G95&gt;0,G95/C95,0)</f>
        <v>0.66666666666666663</v>
      </c>
      <c r="J95" s="83">
        <f>IF(H95&gt;0,H95/D95,0)</f>
        <v>0.15712004153363696</v>
      </c>
      <c r="K95" s="93" t="s">
        <v>199</v>
      </c>
    </row>
    <row r="96" spans="1:11" ht="15.75" x14ac:dyDescent="0.25">
      <c r="A96" s="290" t="s">
        <v>83</v>
      </c>
      <c r="B96" s="290"/>
      <c r="C96" s="290"/>
      <c r="D96" s="290"/>
      <c r="E96" s="290"/>
      <c r="F96" s="290"/>
      <c r="G96" s="290"/>
      <c r="H96" s="290"/>
      <c r="I96" s="290"/>
      <c r="J96" s="290"/>
    </row>
    <row r="97" spans="1:11" ht="15.75" x14ac:dyDescent="0.25">
      <c r="A97" s="296" t="s">
        <v>84</v>
      </c>
      <c r="B97" s="296"/>
      <c r="C97" s="296"/>
      <c r="D97" s="296"/>
      <c r="E97" s="296"/>
      <c r="F97" s="296"/>
      <c r="G97" s="296"/>
      <c r="H97" s="296"/>
      <c r="I97" s="296"/>
      <c r="J97" s="296"/>
    </row>
    <row r="98" spans="1:11" ht="15" customHeight="1" x14ac:dyDescent="0.25">
      <c r="A98" s="85" t="s">
        <v>85</v>
      </c>
      <c r="B98" s="297" t="s">
        <v>109</v>
      </c>
      <c r="C98" s="297"/>
      <c r="D98" s="297"/>
      <c r="E98" s="297"/>
      <c r="F98" s="297"/>
      <c r="G98" s="297"/>
      <c r="H98" s="297"/>
      <c r="I98" s="297"/>
      <c r="J98" s="297"/>
      <c r="K98" s="73"/>
    </row>
    <row r="99" spans="1:11" ht="54" customHeight="1" x14ac:dyDescent="0.25">
      <c r="A99" s="85" t="s">
        <v>87</v>
      </c>
      <c r="B99" s="298" t="s">
        <v>110</v>
      </c>
      <c r="C99" s="298"/>
      <c r="D99" s="298"/>
      <c r="E99" s="298"/>
      <c r="F99" s="298"/>
      <c r="G99" s="298"/>
      <c r="H99" s="298"/>
      <c r="I99" s="298"/>
      <c r="J99" s="298"/>
      <c r="K99" s="73"/>
    </row>
    <row r="100" spans="1:11" ht="26.25" customHeight="1" x14ac:dyDescent="0.25">
      <c r="A100" s="85" t="s">
        <v>89</v>
      </c>
      <c r="B100" s="299" t="s">
        <v>173</v>
      </c>
      <c r="C100" s="299"/>
      <c r="D100" s="299"/>
      <c r="E100" s="299"/>
      <c r="F100" s="299"/>
      <c r="G100" s="299"/>
      <c r="H100" s="299"/>
      <c r="I100" s="299"/>
      <c r="J100" s="299"/>
      <c r="K100" s="73"/>
    </row>
    <row r="101" spans="1:11" ht="25.5" customHeight="1" x14ac:dyDescent="0.25">
      <c r="A101" s="85" t="s">
        <v>90</v>
      </c>
      <c r="B101" s="300" t="s">
        <v>175</v>
      </c>
      <c r="C101" s="300"/>
      <c r="D101" s="300"/>
      <c r="E101" s="300"/>
      <c r="F101" s="300"/>
      <c r="G101" s="300"/>
      <c r="H101" s="300"/>
      <c r="I101" s="300"/>
      <c r="J101" s="301"/>
      <c r="K101" s="73"/>
    </row>
    <row r="102" spans="1:11" ht="15.75" x14ac:dyDescent="0.25">
      <c r="A102" s="290" t="s">
        <v>91</v>
      </c>
      <c r="B102" s="290"/>
      <c r="C102" s="290"/>
      <c r="D102" s="290"/>
      <c r="E102" s="290"/>
      <c r="F102" s="290"/>
      <c r="G102" s="290"/>
      <c r="H102" s="290"/>
      <c r="I102" s="290"/>
      <c r="J102" s="290"/>
    </row>
    <row r="103" spans="1:11" ht="15.75" customHeight="1" x14ac:dyDescent="0.25">
      <c r="A103" s="291" t="s">
        <v>92</v>
      </c>
      <c r="B103" s="291"/>
      <c r="C103" s="291"/>
      <c r="D103" s="291"/>
      <c r="E103" s="291"/>
      <c r="F103" s="291"/>
      <c r="G103" s="291"/>
      <c r="H103" s="291"/>
      <c r="I103" s="291"/>
      <c r="J103" s="291"/>
    </row>
    <row r="104" spans="1:11" ht="15" customHeight="1" x14ac:dyDescent="0.25">
      <c r="A104" s="292" t="s">
        <v>177</v>
      </c>
      <c r="B104" s="292"/>
      <c r="C104" s="292"/>
      <c r="D104" s="292"/>
      <c r="E104" s="292"/>
      <c r="F104" s="292"/>
      <c r="G104" s="292"/>
      <c r="H104" s="292"/>
      <c r="I104" s="292"/>
      <c r="J104" s="292"/>
    </row>
  </sheetData>
  <mergeCells count="118">
    <mergeCell ref="A5:J5"/>
    <mergeCell ref="A6:J6"/>
    <mergeCell ref="A7:J7"/>
    <mergeCell ref="A8:J8"/>
    <mergeCell ref="B9:J9"/>
    <mergeCell ref="B10:J10"/>
    <mergeCell ref="A1:J1"/>
    <mergeCell ref="B2:J2"/>
    <mergeCell ref="B3:C3"/>
    <mergeCell ref="D3:H3"/>
    <mergeCell ref="B4:C4"/>
    <mergeCell ref="D4:H4"/>
    <mergeCell ref="C17:J17"/>
    <mergeCell ref="A18:J18"/>
    <mergeCell ref="B19:J19"/>
    <mergeCell ref="B20:J20"/>
    <mergeCell ref="B21:J21"/>
    <mergeCell ref="B22:J22"/>
    <mergeCell ref="B11:J11"/>
    <mergeCell ref="B12:J12"/>
    <mergeCell ref="B13:J13"/>
    <mergeCell ref="A14:J14"/>
    <mergeCell ref="C15:J15"/>
    <mergeCell ref="C16:J16"/>
    <mergeCell ref="A26:B26"/>
    <mergeCell ref="C26:E26"/>
    <mergeCell ref="I26:J26"/>
    <mergeCell ref="A27:J27"/>
    <mergeCell ref="C28:D28"/>
    <mergeCell ref="E28:F28"/>
    <mergeCell ref="G28:H28"/>
    <mergeCell ref="I28:J28"/>
    <mergeCell ref="A23:J23"/>
    <mergeCell ref="A24:J24"/>
    <mergeCell ref="A25:B25"/>
    <mergeCell ref="C25:E25"/>
    <mergeCell ref="F25:H25"/>
    <mergeCell ref="I25:J25"/>
    <mergeCell ref="A37:J37"/>
    <mergeCell ref="A38:J38"/>
    <mergeCell ref="A39:J39"/>
    <mergeCell ref="A40:J40"/>
    <mergeCell ref="C41:D41"/>
    <mergeCell ref="E41:F41"/>
    <mergeCell ref="G41:H41"/>
    <mergeCell ref="I41:J41"/>
    <mergeCell ref="A31:J31"/>
    <mergeCell ref="A32:J32"/>
    <mergeCell ref="B33:J33"/>
    <mergeCell ref="B34:J34"/>
    <mergeCell ref="B35:J35"/>
    <mergeCell ref="B36:J36"/>
    <mergeCell ref="A50:J50"/>
    <mergeCell ref="A51:J51"/>
    <mergeCell ref="A52:J52"/>
    <mergeCell ref="A53:J53"/>
    <mergeCell ref="C54:D54"/>
    <mergeCell ref="E54:F54"/>
    <mergeCell ref="G54:H54"/>
    <mergeCell ref="I54:J54"/>
    <mergeCell ref="A44:J44"/>
    <mergeCell ref="A45:J45"/>
    <mergeCell ref="B46:J46"/>
    <mergeCell ref="B47:J47"/>
    <mergeCell ref="B48:J48"/>
    <mergeCell ref="B49:J49"/>
    <mergeCell ref="A63:J63"/>
    <mergeCell ref="A64:J64"/>
    <mergeCell ref="A65:J65"/>
    <mergeCell ref="A66:J66"/>
    <mergeCell ref="C67:D67"/>
    <mergeCell ref="E67:F67"/>
    <mergeCell ref="G67:H67"/>
    <mergeCell ref="I67:J67"/>
    <mergeCell ref="A57:J57"/>
    <mergeCell ref="A58:J58"/>
    <mergeCell ref="B59:J59"/>
    <mergeCell ref="B60:J60"/>
    <mergeCell ref="B61:J61"/>
    <mergeCell ref="B62:J62"/>
    <mergeCell ref="A76:J76"/>
    <mergeCell ref="A77:J77"/>
    <mergeCell ref="A78:J78"/>
    <mergeCell ref="A79:J79"/>
    <mergeCell ref="C80:D80"/>
    <mergeCell ref="E80:F80"/>
    <mergeCell ref="G80:H80"/>
    <mergeCell ref="I80:J80"/>
    <mergeCell ref="A70:J70"/>
    <mergeCell ref="A71:J71"/>
    <mergeCell ref="B72:J72"/>
    <mergeCell ref="B73:J73"/>
    <mergeCell ref="B74:J74"/>
    <mergeCell ref="B75:J75"/>
    <mergeCell ref="A102:J102"/>
    <mergeCell ref="A103:J103"/>
    <mergeCell ref="A104:J104"/>
    <mergeCell ref="F26:H26"/>
    <mergeCell ref="A96:J96"/>
    <mergeCell ref="A97:J97"/>
    <mergeCell ref="B98:J98"/>
    <mergeCell ref="B99:J99"/>
    <mergeCell ref="B100:J100"/>
    <mergeCell ref="B101:J101"/>
    <mergeCell ref="A89:J89"/>
    <mergeCell ref="A90:J90"/>
    <mergeCell ref="A91:J91"/>
    <mergeCell ref="A92:J92"/>
    <mergeCell ref="C93:D93"/>
    <mergeCell ref="E93:F93"/>
    <mergeCell ref="G93:H93"/>
    <mergeCell ref="I93:J93"/>
    <mergeCell ref="A83:J83"/>
    <mergeCell ref="A84:J84"/>
    <mergeCell ref="B85:J85"/>
    <mergeCell ref="B86:J86"/>
    <mergeCell ref="B87:J87"/>
    <mergeCell ref="B88:J88"/>
  </mergeCells>
  <dataValidations count="6">
    <dataValidation allowBlank="1" showInputMessage="1" showErrorMessage="1" prompt="Monto ejecutado en el trimestre" sqref="H29 H42 H55 H68 H81 H94"/>
    <dataValidation allowBlank="1" showInputMessage="1" showErrorMessage="1" prompt="Meta alcanzada en el trimestre" sqref="G29 G42 G55 G68 G81 G94"/>
    <dataValidation allowBlank="1" showInputMessage="1" showErrorMessage="1" prompt="Monto presupuestado para el producto" sqref="F29 D29 F42 D42 F55 D55:D56 F68 D68:D69 F81 D81:D82 F94 D94:D95"/>
    <dataValidation allowBlank="1" showInputMessage="1" showErrorMessage="1" prompt="Meta anual del indicador" sqref="E29 C29 E42 C42:C43 E55 C55:C56 E68 C68:C69 E81 C81:C82 E94 C94:C95"/>
    <dataValidation allowBlank="1" showInputMessage="1" showErrorMessage="1" prompt="Nombre del indicador" sqref="B29 B42 B55 B68 B81 B94"/>
    <dataValidation allowBlank="1" showInputMessage="1" showErrorMessage="1" prompt="Nombre de cada producto" sqref="A29 A42 A55 A68 A81 A94"/>
  </dataValidations>
  <pageMargins left="0.7" right="0.7" top="0.75" bottom="0.75" header="0.3" footer="0.3"/>
  <drawing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zoomScaleNormal="100" workbookViewId="0">
      <selection activeCell="K27" sqref="K27"/>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52" t="s">
        <v>200</v>
      </c>
      <c r="C2" s="253"/>
      <c r="D2" s="253"/>
      <c r="E2" s="253"/>
      <c r="F2" s="253"/>
      <c r="G2" s="253"/>
      <c r="H2" s="253"/>
      <c r="I2" s="253"/>
      <c r="J2" s="254"/>
      <c r="K2" s="1"/>
    </row>
    <row r="3" spans="1:11" ht="15.75" customHeight="1" thickBot="1" x14ac:dyDescent="0.3">
      <c r="A3" s="17"/>
      <c r="B3" s="255" t="s">
        <v>32</v>
      </c>
      <c r="C3" s="256"/>
      <c r="D3" s="257" t="s">
        <v>33</v>
      </c>
      <c r="E3" s="258"/>
      <c r="F3" s="258"/>
      <c r="G3" s="258"/>
      <c r="H3" s="258"/>
      <c r="I3" s="2" t="s">
        <v>34</v>
      </c>
      <c r="J3" s="2" t="s">
        <v>35</v>
      </c>
      <c r="K3" s="1"/>
    </row>
    <row r="4" spans="1:11" ht="21.75" customHeight="1" thickBot="1" x14ac:dyDescent="0.3">
      <c r="A4" s="18"/>
      <c r="B4" s="259" t="s">
        <v>36</v>
      </c>
      <c r="C4" s="260"/>
      <c r="D4" s="259" t="s">
        <v>37</v>
      </c>
      <c r="E4" s="260"/>
      <c r="F4" s="260"/>
      <c r="G4" s="260"/>
      <c r="H4" s="260"/>
      <c r="I4" s="24">
        <v>43552</v>
      </c>
      <c r="J4" s="3">
        <v>0</v>
      </c>
      <c r="K4" s="1"/>
    </row>
    <row r="5" spans="1:11" x14ac:dyDescent="0.25">
      <c r="A5" s="261"/>
      <c r="B5" s="262"/>
      <c r="C5" s="262"/>
      <c r="D5" s="155"/>
      <c r="E5" s="155"/>
      <c r="F5" s="155"/>
      <c r="G5" s="155"/>
      <c r="H5" s="155"/>
      <c r="I5" s="262"/>
      <c r="J5" s="263"/>
      <c r="K5" s="1"/>
    </row>
    <row r="6" spans="1:11" ht="8.25" customHeight="1" x14ac:dyDescent="0.25">
      <c r="A6" s="435"/>
      <c r="B6" s="436"/>
      <c r="C6" s="436"/>
      <c r="D6" s="436"/>
      <c r="E6" s="436"/>
      <c r="F6" s="436"/>
      <c r="G6" s="436"/>
      <c r="H6" s="436"/>
      <c r="I6" s="436"/>
      <c r="J6" s="437"/>
      <c r="K6" s="1"/>
    </row>
    <row r="7" spans="1:11" ht="15.75" x14ac:dyDescent="0.25">
      <c r="A7" s="428" t="s">
        <v>39</v>
      </c>
      <c r="B7" s="209"/>
      <c r="C7" s="209"/>
      <c r="D7" s="209"/>
      <c r="E7" s="209"/>
      <c r="F7" s="209"/>
      <c r="G7" s="209"/>
      <c r="H7" s="209"/>
      <c r="I7" s="209"/>
      <c r="J7" s="429"/>
      <c r="K7" s="1"/>
    </row>
    <row r="8" spans="1:11" ht="15.75" x14ac:dyDescent="0.25">
      <c r="A8" s="416" t="s">
        <v>40</v>
      </c>
      <c r="B8" s="191"/>
      <c r="C8" s="191"/>
      <c r="D8" s="191"/>
      <c r="E8" s="191"/>
      <c r="F8" s="191"/>
      <c r="G8" s="191"/>
      <c r="H8" s="191"/>
      <c r="I8" s="191"/>
      <c r="J8" s="417"/>
      <c r="K8" s="1"/>
    </row>
    <row r="9" spans="1:11" ht="15" customHeight="1" x14ac:dyDescent="0.25">
      <c r="A9" s="4" t="s">
        <v>1</v>
      </c>
      <c r="B9" s="432" t="s">
        <v>2</v>
      </c>
      <c r="C9" s="432"/>
      <c r="D9" s="432"/>
      <c r="E9" s="432"/>
      <c r="F9" s="432"/>
      <c r="G9" s="432"/>
      <c r="H9" s="432"/>
      <c r="I9" s="432"/>
      <c r="J9" s="433"/>
      <c r="K9" s="1"/>
    </row>
    <row r="10" spans="1:11" ht="15" customHeight="1" x14ac:dyDescent="0.25">
      <c r="A10" s="12" t="s">
        <v>3</v>
      </c>
      <c r="B10" s="432" t="s">
        <v>4</v>
      </c>
      <c r="C10" s="432"/>
      <c r="D10" s="432"/>
      <c r="E10" s="432"/>
      <c r="F10" s="432"/>
      <c r="G10" s="432"/>
      <c r="H10" s="432"/>
      <c r="I10" s="432"/>
      <c r="J10" s="433"/>
      <c r="K10" s="1"/>
    </row>
    <row r="11" spans="1:11" ht="15" customHeight="1" x14ac:dyDescent="0.25">
      <c r="A11" s="12" t="s">
        <v>5</v>
      </c>
      <c r="B11" s="432" t="s">
        <v>6</v>
      </c>
      <c r="C11" s="432"/>
      <c r="D11" s="432"/>
      <c r="E11" s="432"/>
      <c r="F11" s="432"/>
      <c r="G11" s="432"/>
      <c r="H11" s="432"/>
      <c r="I11" s="432"/>
      <c r="J11" s="433"/>
      <c r="K11" s="1"/>
    </row>
    <row r="12" spans="1:11" ht="18" customHeight="1" x14ac:dyDescent="0.25">
      <c r="A12" s="4" t="s">
        <v>42</v>
      </c>
      <c r="B12" s="432" t="s">
        <v>43</v>
      </c>
      <c r="C12" s="432"/>
      <c r="D12" s="432"/>
      <c r="E12" s="432"/>
      <c r="F12" s="432"/>
      <c r="G12" s="432"/>
      <c r="H12" s="432"/>
      <c r="I12" s="432"/>
      <c r="J12" s="433"/>
    </row>
    <row r="13" spans="1:11" ht="31.5" customHeight="1" x14ac:dyDescent="0.25">
      <c r="A13" s="4" t="s">
        <v>44</v>
      </c>
      <c r="B13" s="206" t="s">
        <v>45</v>
      </c>
      <c r="C13" s="206"/>
      <c r="D13" s="206"/>
      <c r="E13" s="206"/>
      <c r="F13" s="206"/>
      <c r="G13" s="206"/>
      <c r="H13" s="206"/>
      <c r="I13" s="206"/>
      <c r="J13" s="207"/>
    </row>
    <row r="14" spans="1:11" ht="15.75" x14ac:dyDescent="0.25">
      <c r="A14" s="428" t="s">
        <v>46</v>
      </c>
      <c r="B14" s="209"/>
      <c r="C14" s="209"/>
      <c r="D14" s="209"/>
      <c r="E14" s="209"/>
      <c r="F14" s="209"/>
      <c r="G14" s="209"/>
      <c r="H14" s="209"/>
      <c r="I14" s="209"/>
      <c r="J14" s="429"/>
    </row>
    <row r="15" spans="1:11" ht="15.75" customHeight="1" x14ac:dyDescent="0.25">
      <c r="A15" s="4" t="s">
        <v>47</v>
      </c>
      <c r="B15" s="13">
        <v>3</v>
      </c>
      <c r="C15" s="434" t="s">
        <v>48</v>
      </c>
      <c r="D15" s="434"/>
      <c r="E15" s="434"/>
      <c r="F15" s="434"/>
      <c r="G15" s="434"/>
      <c r="H15" s="434"/>
      <c r="I15" s="434"/>
      <c r="J15" s="434"/>
    </row>
    <row r="16" spans="1:11" ht="19.5" customHeight="1" x14ac:dyDescent="0.25">
      <c r="A16" s="4" t="s">
        <v>49</v>
      </c>
      <c r="B16" s="7">
        <v>3.3</v>
      </c>
      <c r="C16" s="434" t="s">
        <v>50</v>
      </c>
      <c r="D16" s="434"/>
      <c r="E16" s="434"/>
      <c r="F16" s="434"/>
      <c r="G16" s="434"/>
      <c r="H16" s="434"/>
      <c r="I16" s="434"/>
      <c r="J16" s="434"/>
    </row>
    <row r="17" spans="1:41" ht="24.75" customHeight="1" x14ac:dyDescent="0.25">
      <c r="A17" s="4" t="s">
        <v>51</v>
      </c>
      <c r="B17" s="15" t="s">
        <v>52</v>
      </c>
      <c r="C17" s="434" t="s">
        <v>53</v>
      </c>
      <c r="D17" s="434"/>
      <c r="E17" s="434"/>
      <c r="F17" s="434"/>
      <c r="G17" s="434"/>
      <c r="H17" s="434"/>
      <c r="I17" s="434"/>
      <c r="J17" s="434"/>
    </row>
    <row r="18" spans="1:41" ht="15.75" x14ac:dyDescent="0.25">
      <c r="A18" s="428" t="s">
        <v>54</v>
      </c>
      <c r="B18" s="209"/>
      <c r="C18" s="209"/>
      <c r="D18" s="209"/>
      <c r="E18" s="209"/>
      <c r="F18" s="209"/>
      <c r="G18" s="209"/>
      <c r="H18" s="209"/>
      <c r="I18" s="209"/>
      <c r="J18" s="429"/>
    </row>
    <row r="19" spans="1:41" ht="21" customHeight="1" x14ac:dyDescent="0.25">
      <c r="A19" s="4" t="s">
        <v>55</v>
      </c>
      <c r="B19" s="430" t="s">
        <v>56</v>
      </c>
      <c r="C19" s="430"/>
      <c r="D19" s="430"/>
      <c r="E19" s="430"/>
      <c r="F19" s="430"/>
      <c r="G19" s="430"/>
      <c r="H19" s="430"/>
      <c r="I19" s="430"/>
      <c r="J19" s="431"/>
    </row>
    <row r="20" spans="1:41" ht="45" customHeight="1" x14ac:dyDescent="0.25">
      <c r="A20" s="8" t="s">
        <v>57</v>
      </c>
      <c r="B20" s="430" t="s">
        <v>58</v>
      </c>
      <c r="C20" s="430"/>
      <c r="D20" s="430"/>
      <c r="E20" s="430"/>
      <c r="F20" s="430"/>
      <c r="G20" s="430"/>
      <c r="H20" s="430"/>
      <c r="I20" s="430"/>
      <c r="J20" s="431"/>
    </row>
    <row r="21" spans="1:41" ht="23.25" customHeight="1" x14ac:dyDescent="0.25">
      <c r="A21" s="8" t="s">
        <v>113</v>
      </c>
      <c r="B21" s="430" t="s">
        <v>141</v>
      </c>
      <c r="C21" s="430"/>
      <c r="D21" s="430"/>
      <c r="E21" s="430"/>
      <c r="F21" s="430"/>
      <c r="G21" s="430"/>
      <c r="H21" s="430"/>
      <c r="I21" s="430"/>
      <c r="J21" s="431"/>
    </row>
    <row r="22" spans="1:41" ht="29.25" customHeight="1" x14ac:dyDescent="0.25">
      <c r="A22" s="8" t="s">
        <v>61</v>
      </c>
      <c r="B22" s="430" t="s">
        <v>142</v>
      </c>
      <c r="C22" s="430"/>
      <c r="D22" s="430"/>
      <c r="E22" s="430"/>
      <c r="F22" s="430"/>
      <c r="G22" s="430"/>
      <c r="H22" s="430"/>
      <c r="I22" s="430"/>
      <c r="J22" s="431"/>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428" t="s">
        <v>63</v>
      </c>
      <c r="B23" s="209"/>
      <c r="C23" s="209"/>
      <c r="D23" s="209"/>
      <c r="E23" s="209"/>
      <c r="F23" s="209"/>
      <c r="G23" s="209"/>
      <c r="H23" s="209"/>
      <c r="I23" s="209"/>
      <c r="J23" s="429"/>
    </row>
    <row r="24" spans="1:41" ht="15.75" x14ac:dyDescent="0.25">
      <c r="A24" s="416" t="s">
        <v>64</v>
      </c>
      <c r="B24" s="191"/>
      <c r="C24" s="191"/>
      <c r="D24" s="191"/>
      <c r="E24" s="191"/>
      <c r="F24" s="191"/>
      <c r="G24" s="191"/>
      <c r="H24" s="191"/>
      <c r="I24" s="191"/>
      <c r="J24" s="417"/>
      <c r="K24" s="1"/>
    </row>
    <row r="25" spans="1:41" ht="15" customHeight="1" x14ac:dyDescent="0.25">
      <c r="A25" s="424" t="s">
        <v>65</v>
      </c>
      <c r="B25" s="212"/>
      <c r="C25" s="213" t="s">
        <v>66</v>
      </c>
      <c r="D25" s="214"/>
      <c r="E25" s="214"/>
      <c r="F25" s="214" t="s">
        <v>67</v>
      </c>
      <c r="G25" s="214"/>
      <c r="H25" s="212"/>
      <c r="I25" s="213" t="s">
        <v>68</v>
      </c>
      <c r="J25" s="425"/>
    </row>
    <row r="26" spans="1:41" ht="30" customHeight="1" x14ac:dyDescent="0.25">
      <c r="A26" s="426">
        <v>2016354532</v>
      </c>
      <c r="B26" s="426"/>
      <c r="C26" s="426">
        <v>2016354532</v>
      </c>
      <c r="D26" s="426"/>
      <c r="E26" s="426"/>
      <c r="F26" s="426">
        <f>SUM(Tabla1322[Financiera 
 (F)])</f>
        <v>157792277.93000001</v>
      </c>
      <c r="G26" s="426"/>
      <c r="H26" s="426"/>
      <c r="I26" s="427">
        <f>IF(F26&gt;0,F26/C26,0)</f>
        <v>7.8256217061930852E-2</v>
      </c>
      <c r="J26" s="427"/>
    </row>
    <row r="27" spans="1:41" ht="21" customHeight="1" x14ac:dyDescent="0.25">
      <c r="A27" s="416" t="s">
        <v>69</v>
      </c>
      <c r="B27" s="191"/>
      <c r="C27" s="191"/>
      <c r="D27" s="191"/>
      <c r="E27" s="191"/>
      <c r="F27" s="191"/>
      <c r="G27" s="191"/>
      <c r="H27" s="191"/>
      <c r="I27" s="191"/>
      <c r="J27" s="417"/>
      <c r="K27" s="1"/>
    </row>
    <row r="28" spans="1:41" x14ac:dyDescent="0.25">
      <c r="A28" s="5"/>
      <c r="B28"/>
      <c r="C28" s="193" t="s">
        <v>143</v>
      </c>
      <c r="D28" s="194"/>
      <c r="E28" s="193" t="s">
        <v>144</v>
      </c>
      <c r="F28" s="194"/>
      <c r="G28" s="193" t="s">
        <v>145</v>
      </c>
      <c r="H28" s="418"/>
      <c r="I28" s="419" t="s">
        <v>72</v>
      </c>
      <c r="J28" s="420"/>
    </row>
    <row r="29" spans="1:41" ht="38.25" x14ac:dyDescent="0.25">
      <c r="A29" s="9" t="s">
        <v>7</v>
      </c>
      <c r="B29" s="10" t="s">
        <v>73</v>
      </c>
      <c r="C29" s="10" t="s">
        <v>74</v>
      </c>
      <c r="D29" s="10" t="s">
        <v>75</v>
      </c>
      <c r="E29" s="10" t="s">
        <v>76</v>
      </c>
      <c r="F29" s="10" t="s">
        <v>77</v>
      </c>
      <c r="G29" s="10" t="s">
        <v>78</v>
      </c>
      <c r="H29" s="11" t="s">
        <v>79</v>
      </c>
      <c r="I29" s="9" t="s">
        <v>80</v>
      </c>
      <c r="J29" s="11" t="s">
        <v>81</v>
      </c>
    </row>
    <row r="30" spans="1:41" ht="38.25" x14ac:dyDescent="0.25">
      <c r="A30" s="94" t="s">
        <v>18</v>
      </c>
      <c r="B30" s="77" t="s">
        <v>19</v>
      </c>
      <c r="C30" s="78">
        <v>9940</v>
      </c>
      <c r="D30" s="95">
        <v>170848103</v>
      </c>
      <c r="E30" s="78">
        <f>+Tabla1316[Física
(C)]+Tabla1328[Física
(C)]</f>
        <v>1530</v>
      </c>
      <c r="F30" s="95">
        <f>+Tabla1316[Financiera
(D)]+Tabla1328[Financiera
(D)]</f>
        <v>85424052</v>
      </c>
      <c r="G30" s="78">
        <f>+Tabla1316[Física 
(E)]+Tabla1328[Física 
(E)]</f>
        <v>1095</v>
      </c>
      <c r="H30" s="95">
        <f>+Tabla1316[Financiera 
 (F)]+Tabla1328[Financiera 
 (F)]</f>
        <v>46057049.769999996</v>
      </c>
      <c r="I30" s="96">
        <f>IF(G30&gt;0,G30/C30,0)</f>
        <v>0.11016096579476861</v>
      </c>
      <c r="J30" s="97">
        <f>IF(H30&gt;0,H30/D30,0)</f>
        <v>0.26957893568183194</v>
      </c>
    </row>
    <row r="31" spans="1:41" ht="53.25" customHeight="1" x14ac:dyDescent="0.25">
      <c r="A31" s="98" t="s">
        <v>146</v>
      </c>
      <c r="B31" s="20" t="s">
        <v>21</v>
      </c>
      <c r="C31" s="21">
        <v>10277</v>
      </c>
      <c r="D31" s="25">
        <v>46086308</v>
      </c>
      <c r="E31" s="21">
        <f>+Tabla13417[Física
(C)]+Tabla13429[Física
(C)]</f>
        <v>4795</v>
      </c>
      <c r="F31" s="25">
        <f>+Tabla13417[Financiera
(D)]+Tabla13429[Financiera
(D)]</f>
        <v>23043154</v>
      </c>
      <c r="G31" s="21">
        <f>+Tabla13417[Física 
(E)]+Tabla13429[Física 
(E)]</f>
        <v>5390</v>
      </c>
      <c r="H31" s="25">
        <f>+Tabla13417[Financiera 
 (F)]+Tabla13429[Financiera 
 (F)]</f>
        <v>20150809.309999999</v>
      </c>
      <c r="I31" s="19">
        <f>IF(G31&gt;0,G31/C31,0)</f>
        <v>0.52447212221465411</v>
      </c>
      <c r="J31" s="99">
        <f>IF(H31&gt;0,H31/D31,0)</f>
        <v>0.43724069435112917</v>
      </c>
    </row>
    <row r="32" spans="1:41" ht="40.5" customHeight="1" x14ac:dyDescent="0.25">
      <c r="A32" s="98" t="s">
        <v>22</v>
      </c>
      <c r="B32" s="20" t="s">
        <v>23</v>
      </c>
      <c r="C32" s="21">
        <v>1560</v>
      </c>
      <c r="D32" s="25">
        <v>104233344</v>
      </c>
      <c r="E32" s="21">
        <f>+Tabla134518[Física
(C)]+Tabla134530[Física
(C)]</f>
        <v>780</v>
      </c>
      <c r="F32" s="25">
        <f>+Tabla134518[Financiera
(D)]+Tabla134530[Financiera
(D)]</f>
        <v>52116672</v>
      </c>
      <c r="G32" s="20">
        <f>+Tabla134518[Física 
(E)]+Tabla134530[Física 
(E)]</f>
        <v>2117</v>
      </c>
      <c r="H32" s="25">
        <f>+Tabla134518[Financiera 
 (F)]+Tabla134530[Financiera 
 (F)]</f>
        <v>35157982.350000001</v>
      </c>
      <c r="I32" s="19">
        <f t="shared" ref="I32:J33" si="0">IF(G32&gt;0,G32/C32,0)</f>
        <v>1.3570512820512821</v>
      </c>
      <c r="J32" s="99">
        <f t="shared" si="0"/>
        <v>0.33730072355732921</v>
      </c>
    </row>
    <row r="33" spans="1:11" ht="38.25" x14ac:dyDescent="0.25">
      <c r="A33" s="98" t="s">
        <v>24</v>
      </c>
      <c r="B33" s="20" t="s">
        <v>25</v>
      </c>
      <c r="C33" s="21">
        <v>22500</v>
      </c>
      <c r="D33" s="25">
        <v>5592040</v>
      </c>
      <c r="E33" s="21">
        <f>+Tabla1345619[Física
(C)]+Tabla134530[Física
(C)]</f>
        <v>6015</v>
      </c>
      <c r="F33" s="25">
        <f>+Tabla1345619[Financiera
(D)]+Tabla1345631[Financiera
(D)]</f>
        <v>27796020</v>
      </c>
      <c r="G33" s="21">
        <f>+Tabla1345619[Física 
(E)]+Tabla134530[Física 
(E)]</f>
        <v>2186</v>
      </c>
      <c r="H33" s="25">
        <f>+Tabla1345619[Financiera 
 (F)]+Tabla1345631[Financiera 
 (F)]</f>
        <v>23730027.079999998</v>
      </c>
      <c r="I33" s="19">
        <f t="shared" si="0"/>
        <v>9.7155555555555551E-2</v>
      </c>
      <c r="J33" s="99">
        <f>IF(H33&gt;0,H33/D33,0)</f>
        <v>4.2435367200520737</v>
      </c>
    </row>
    <row r="34" spans="1:11" ht="51" x14ac:dyDescent="0.25">
      <c r="A34" s="98" t="s">
        <v>26</v>
      </c>
      <c r="B34" s="20" t="s">
        <v>107</v>
      </c>
      <c r="C34" s="21">
        <v>6</v>
      </c>
      <c r="D34" s="25">
        <v>56711544</v>
      </c>
      <c r="E34" s="21">
        <f>+Tabla13456720[Física
(C)]+Tabla13456732[Física
(C)]</f>
        <v>3</v>
      </c>
      <c r="F34" s="25">
        <f>+Tabla13456720[Financiera
(D)]+Tabla13456732[Financiera
(D)]</f>
        <v>28355772</v>
      </c>
      <c r="G34" s="21">
        <f>+Tabla13456720[Física 
(E)]+Tabla13456732[Física 
(E)]</f>
        <v>4</v>
      </c>
      <c r="H34" s="25">
        <f>+Tabla13456720[Financiera 
 (F)]+Tabla13456732[Financiera 
 (F)]</f>
        <v>23985974.399999999</v>
      </c>
      <c r="I34" s="19">
        <f>IF(G34&gt;0,G34/C34,0)</f>
        <v>0.66666666666666663</v>
      </c>
      <c r="J34" s="99">
        <f>IF(H34&gt;0,H34/D34,0)</f>
        <v>0.42294694709775488</v>
      </c>
    </row>
    <row r="35" spans="1:11" ht="63.75" x14ac:dyDescent="0.25">
      <c r="A35" s="98" t="s">
        <v>28</v>
      </c>
      <c r="B35" s="20" t="s">
        <v>29</v>
      </c>
      <c r="C35" s="21">
        <v>2</v>
      </c>
      <c r="D35" s="25">
        <v>23233217</v>
      </c>
      <c r="E35" s="21">
        <f>+Tabla134567821[Física
(C)]+Tabla134567833[Física
(C)]</f>
        <v>3</v>
      </c>
      <c r="F35" s="25">
        <f>+Tabla134567821[Financiera
(D)]+Tabla13456732[Financiera
(D)]</f>
        <v>19986190</v>
      </c>
      <c r="G35" s="20">
        <f>+Tabla134567821[Física 
(E)]+Tabla134567833[Física 
(E)]</f>
        <v>7</v>
      </c>
      <c r="H35" s="25">
        <f>+Tabla134567821[Financiera 
 (F)]+Tabla134567833[Financiera 
 (F)]</f>
        <v>8710435.0199999996</v>
      </c>
      <c r="I35" s="19">
        <f>IF(G35&gt;0,G35/C35,0)</f>
        <v>3.5</v>
      </c>
      <c r="J35" s="99">
        <f>IF(H35&gt;0,H35/D35,0)</f>
        <v>0.37491299719707344</v>
      </c>
    </row>
    <row r="36" spans="1:11" ht="15.75" x14ac:dyDescent="0.25">
      <c r="A36" s="421" t="s">
        <v>83</v>
      </c>
      <c r="B36" s="422"/>
      <c r="C36" s="422"/>
      <c r="D36" s="422"/>
      <c r="E36" s="422"/>
      <c r="F36" s="422"/>
      <c r="G36" s="422"/>
      <c r="H36" s="422"/>
      <c r="I36" s="422"/>
      <c r="J36" s="423"/>
    </row>
    <row r="37" spans="1:11" ht="15.75" x14ac:dyDescent="0.25">
      <c r="A37" s="371" t="s">
        <v>84</v>
      </c>
      <c r="B37" s="191"/>
      <c r="C37" s="191"/>
      <c r="D37" s="191"/>
      <c r="E37" s="191"/>
      <c r="F37" s="191"/>
      <c r="G37" s="191"/>
      <c r="H37" s="191"/>
      <c r="I37" s="191"/>
      <c r="J37" s="372"/>
      <c r="K37" s="1"/>
    </row>
    <row r="38" spans="1:11" ht="18.75" customHeight="1" x14ac:dyDescent="0.25">
      <c r="A38" s="64" t="s">
        <v>85</v>
      </c>
      <c r="B38" s="411" t="s">
        <v>86</v>
      </c>
      <c r="C38" s="411"/>
      <c r="D38" s="411"/>
      <c r="E38" s="411"/>
      <c r="F38" s="411"/>
      <c r="G38" s="411"/>
      <c r="H38" s="411"/>
      <c r="I38" s="411"/>
      <c r="J38" s="411"/>
    </row>
    <row r="39" spans="1:11" ht="56.25" customHeight="1" x14ac:dyDescent="0.25">
      <c r="A39" s="64" t="s">
        <v>87</v>
      </c>
      <c r="B39" s="415" t="s">
        <v>147</v>
      </c>
      <c r="C39" s="415"/>
      <c r="D39" s="415"/>
      <c r="E39" s="415"/>
      <c r="F39" s="415"/>
      <c r="G39" s="415"/>
      <c r="H39" s="415"/>
      <c r="I39" s="415"/>
      <c r="J39" s="415"/>
    </row>
    <row r="40" spans="1:11" ht="18.75" customHeight="1" x14ac:dyDescent="0.25">
      <c r="A40" s="412" t="s">
        <v>89</v>
      </c>
      <c r="B40" s="411" t="s">
        <v>201</v>
      </c>
      <c r="C40" s="411"/>
      <c r="D40" s="411"/>
      <c r="E40" s="411"/>
      <c r="F40" s="411"/>
      <c r="G40" s="411"/>
      <c r="H40" s="411"/>
      <c r="I40" s="411"/>
      <c r="J40" s="411"/>
    </row>
    <row r="41" spans="1:11" ht="66.75" customHeight="1" x14ac:dyDescent="0.25">
      <c r="A41" s="412"/>
      <c r="B41" s="298" t="s">
        <v>181</v>
      </c>
      <c r="C41" s="298"/>
      <c r="D41" s="298"/>
      <c r="E41" s="298"/>
      <c r="F41" s="298"/>
      <c r="G41" s="298"/>
      <c r="H41" s="298"/>
      <c r="I41" s="298"/>
      <c r="J41" s="298"/>
    </row>
    <row r="42" spans="1:11" ht="18.75" customHeight="1" x14ac:dyDescent="0.25">
      <c r="A42" s="412"/>
      <c r="B42" s="411" t="s">
        <v>202</v>
      </c>
      <c r="C42" s="411"/>
      <c r="D42" s="411"/>
      <c r="E42" s="411"/>
      <c r="F42" s="411"/>
      <c r="G42" s="411"/>
      <c r="H42" s="411"/>
      <c r="I42" s="411"/>
      <c r="J42" s="411"/>
    </row>
    <row r="43" spans="1:11" ht="27" customHeight="1" x14ac:dyDescent="0.25">
      <c r="A43" s="413"/>
      <c r="B43" s="414" t="s">
        <v>192</v>
      </c>
      <c r="C43" s="414"/>
      <c r="D43" s="414"/>
      <c r="E43" s="414"/>
      <c r="F43" s="414"/>
      <c r="G43" s="414"/>
      <c r="H43" s="414"/>
      <c r="I43" s="414"/>
      <c r="J43" s="414"/>
    </row>
    <row r="44" spans="1:11" ht="18.75" customHeight="1" x14ac:dyDescent="0.25">
      <c r="A44" s="403" t="s">
        <v>90</v>
      </c>
      <c r="B44" s="406" t="s">
        <v>201</v>
      </c>
      <c r="C44" s="407"/>
      <c r="D44" s="407"/>
      <c r="E44" s="407"/>
      <c r="F44" s="407"/>
      <c r="G44" s="407"/>
      <c r="H44" s="407"/>
      <c r="I44" s="407"/>
      <c r="J44" s="407"/>
    </row>
    <row r="45" spans="1:11" ht="102" customHeight="1" x14ac:dyDescent="0.25">
      <c r="A45" s="404"/>
      <c r="B45" s="408" t="s">
        <v>182</v>
      </c>
      <c r="C45" s="409"/>
      <c r="D45" s="409"/>
      <c r="E45" s="409"/>
      <c r="F45" s="409"/>
      <c r="G45" s="409"/>
      <c r="H45" s="409"/>
      <c r="I45" s="409"/>
      <c r="J45" s="409"/>
    </row>
    <row r="46" spans="1:11" ht="18.75" customHeight="1" x14ac:dyDescent="0.25">
      <c r="A46" s="404"/>
      <c r="B46" s="410" t="s">
        <v>202</v>
      </c>
      <c r="C46" s="411"/>
      <c r="D46" s="411"/>
      <c r="E46" s="411"/>
      <c r="F46" s="411"/>
      <c r="G46" s="411"/>
      <c r="H46" s="411"/>
      <c r="I46" s="411"/>
      <c r="J46" s="411"/>
    </row>
    <row r="47" spans="1:11" ht="74.25" customHeight="1" x14ac:dyDescent="0.25">
      <c r="A47" s="405"/>
      <c r="B47" s="348" t="s">
        <v>193</v>
      </c>
      <c r="C47" s="349"/>
      <c r="D47" s="349"/>
      <c r="E47" s="349"/>
      <c r="F47" s="349"/>
      <c r="G47" s="349"/>
      <c r="H47" s="349"/>
      <c r="I47" s="349"/>
      <c r="J47" s="349"/>
    </row>
    <row r="48" spans="1:11" ht="15.75" x14ac:dyDescent="0.25">
      <c r="A48" s="366" t="s">
        <v>150</v>
      </c>
      <c r="B48" s="209"/>
      <c r="C48" s="209"/>
      <c r="D48" s="209"/>
      <c r="E48" s="209"/>
      <c r="F48" s="209"/>
      <c r="G48" s="209"/>
      <c r="H48" s="209"/>
      <c r="I48" s="209"/>
      <c r="J48" s="367"/>
    </row>
    <row r="49" spans="1:41" ht="15.75" x14ac:dyDescent="0.25">
      <c r="A49" s="368" t="s">
        <v>92</v>
      </c>
      <c r="B49" s="369"/>
      <c r="C49" s="369"/>
      <c r="D49" s="369"/>
      <c r="E49" s="369"/>
      <c r="F49" s="369"/>
      <c r="G49" s="369"/>
      <c r="H49" s="369"/>
      <c r="I49" s="369"/>
      <c r="J49" s="370"/>
      <c r="K49" s="1"/>
    </row>
    <row r="50" spans="1:41" ht="26.25" customHeight="1" x14ac:dyDescent="0.25">
      <c r="A50" s="100" t="s">
        <v>201</v>
      </c>
      <c r="B50" s="319" t="s">
        <v>183</v>
      </c>
      <c r="C50" s="319"/>
      <c r="D50" s="319"/>
      <c r="E50" s="319"/>
      <c r="F50" s="319"/>
      <c r="G50" s="319"/>
      <c r="H50" s="319"/>
      <c r="I50" s="319"/>
      <c r="J50" s="320"/>
    </row>
    <row r="51" spans="1:41" ht="111.75" customHeight="1" x14ac:dyDescent="0.25">
      <c r="A51" s="100" t="s">
        <v>202</v>
      </c>
      <c r="B51" s="319" t="s">
        <v>194</v>
      </c>
      <c r="C51" s="319"/>
      <c r="D51" s="319"/>
      <c r="E51" s="319"/>
      <c r="F51" s="319"/>
      <c r="G51" s="319"/>
      <c r="H51" s="319"/>
      <c r="I51" s="319"/>
      <c r="J51" s="320"/>
    </row>
    <row r="52" spans="1:41" ht="15.75" x14ac:dyDescent="0.25">
      <c r="A52" s="371" t="s">
        <v>84</v>
      </c>
      <c r="B52" s="191"/>
      <c r="C52" s="191"/>
      <c r="D52" s="191"/>
      <c r="E52" s="191"/>
      <c r="F52" s="191"/>
      <c r="G52" s="191"/>
      <c r="H52" s="191"/>
      <c r="I52" s="191"/>
      <c r="J52" s="372"/>
    </row>
    <row r="53" spans="1:41" ht="18.75" customHeight="1" x14ac:dyDescent="0.25">
      <c r="A53" s="101" t="s">
        <v>85</v>
      </c>
      <c r="B53" s="396" t="s">
        <v>96</v>
      </c>
      <c r="C53" s="396"/>
      <c r="D53" s="396"/>
      <c r="E53" s="396"/>
      <c r="F53" s="396"/>
      <c r="G53" s="396"/>
      <c r="H53" s="396"/>
      <c r="I53" s="396"/>
      <c r="J53" s="397"/>
    </row>
    <row r="54" spans="1:41" ht="30" customHeight="1" x14ac:dyDescent="0.25">
      <c r="A54" s="102" t="s">
        <v>87</v>
      </c>
      <c r="B54" s="398" t="s">
        <v>97</v>
      </c>
      <c r="C54" s="398"/>
      <c r="D54" s="398"/>
      <c r="E54" s="398"/>
      <c r="F54" s="398"/>
      <c r="G54" s="398"/>
      <c r="H54" s="398"/>
      <c r="I54" s="398"/>
      <c r="J54" s="399"/>
    </row>
    <row r="55" spans="1:41" s="6" customFormat="1" ht="18.75" customHeight="1" x14ac:dyDescent="0.25">
      <c r="A55" s="324" t="s">
        <v>89</v>
      </c>
      <c r="B55" s="388" t="s">
        <v>201</v>
      </c>
      <c r="C55" s="389"/>
      <c r="D55" s="389"/>
      <c r="E55" s="389"/>
      <c r="F55" s="389"/>
      <c r="G55" s="389"/>
      <c r="H55" s="389"/>
      <c r="I55" s="389"/>
      <c r="J55" s="390"/>
      <c r="L55"/>
      <c r="M55"/>
      <c r="N55"/>
      <c r="O55"/>
      <c r="P55"/>
      <c r="Q55"/>
      <c r="R55"/>
      <c r="S55"/>
      <c r="T55"/>
      <c r="U55"/>
      <c r="V55"/>
      <c r="W55"/>
      <c r="X55"/>
      <c r="Y55"/>
      <c r="Z55"/>
      <c r="AA55"/>
      <c r="AB55"/>
      <c r="AC55"/>
      <c r="AD55"/>
      <c r="AE55"/>
      <c r="AF55"/>
      <c r="AG55"/>
      <c r="AH55"/>
      <c r="AI55"/>
      <c r="AJ55"/>
      <c r="AK55"/>
      <c r="AL55"/>
      <c r="AM55"/>
      <c r="AN55"/>
      <c r="AO55"/>
    </row>
    <row r="56" spans="1:41" s="6" customFormat="1" ht="30.75" customHeight="1" x14ac:dyDescent="0.25">
      <c r="A56" s="325"/>
      <c r="B56" s="400" t="s">
        <v>151</v>
      </c>
      <c r="C56" s="401"/>
      <c r="D56" s="401"/>
      <c r="E56" s="401"/>
      <c r="F56" s="401"/>
      <c r="G56" s="401"/>
      <c r="H56" s="401"/>
      <c r="I56" s="401"/>
      <c r="J56" s="402"/>
      <c r="L56"/>
      <c r="M56"/>
      <c r="N56"/>
      <c r="O56"/>
      <c r="P56"/>
      <c r="Q56"/>
      <c r="R56"/>
      <c r="S56"/>
      <c r="T56"/>
      <c r="U56"/>
      <c r="V56"/>
      <c r="W56"/>
      <c r="X56"/>
      <c r="Y56"/>
      <c r="Z56"/>
      <c r="AA56"/>
      <c r="AB56"/>
      <c r="AC56"/>
      <c r="AD56"/>
      <c r="AE56"/>
      <c r="AF56"/>
      <c r="AG56"/>
      <c r="AH56"/>
      <c r="AI56"/>
      <c r="AJ56"/>
      <c r="AK56"/>
      <c r="AL56"/>
      <c r="AM56"/>
      <c r="AN56"/>
      <c r="AO56"/>
    </row>
    <row r="57" spans="1:41" s="6" customFormat="1" ht="18.75" customHeight="1" x14ac:dyDescent="0.25">
      <c r="A57" s="325"/>
      <c r="B57" s="388" t="s">
        <v>202</v>
      </c>
      <c r="C57" s="389"/>
      <c r="D57" s="389"/>
      <c r="E57" s="389"/>
      <c r="F57" s="389"/>
      <c r="G57" s="389"/>
      <c r="H57" s="389"/>
      <c r="I57" s="389"/>
      <c r="J57" s="390"/>
      <c r="L57"/>
      <c r="M57"/>
      <c r="N57"/>
      <c r="O57"/>
      <c r="P57"/>
      <c r="Q57"/>
      <c r="R57"/>
      <c r="S57"/>
      <c r="T57"/>
      <c r="U57"/>
      <c r="V57"/>
      <c r="W57"/>
      <c r="X57"/>
      <c r="Y57"/>
      <c r="Z57"/>
      <c r="AA57"/>
      <c r="AB57"/>
      <c r="AC57"/>
      <c r="AD57"/>
      <c r="AE57"/>
      <c r="AF57"/>
      <c r="AG57"/>
      <c r="AH57"/>
      <c r="AI57"/>
      <c r="AJ57"/>
      <c r="AK57"/>
      <c r="AL57"/>
      <c r="AM57"/>
      <c r="AN57"/>
      <c r="AO57"/>
    </row>
    <row r="58" spans="1:41" s="6" customFormat="1" ht="43.5" customHeight="1" x14ac:dyDescent="0.25">
      <c r="A58" s="326"/>
      <c r="B58" s="391" t="s">
        <v>152</v>
      </c>
      <c r="C58" s="391"/>
      <c r="D58" s="391"/>
      <c r="E58" s="391"/>
      <c r="F58" s="391"/>
      <c r="G58" s="391"/>
      <c r="H58" s="391"/>
      <c r="I58" s="391"/>
      <c r="J58" s="391"/>
      <c r="L58"/>
      <c r="M58"/>
      <c r="N58"/>
      <c r="O58"/>
      <c r="P58"/>
      <c r="Q58"/>
      <c r="R58"/>
      <c r="S58"/>
      <c r="T58"/>
      <c r="U58"/>
      <c r="V58"/>
      <c r="W58"/>
      <c r="X58"/>
      <c r="Y58"/>
      <c r="Z58"/>
      <c r="AA58"/>
      <c r="AB58"/>
      <c r="AC58"/>
      <c r="AD58"/>
      <c r="AE58"/>
      <c r="AF58"/>
      <c r="AG58"/>
      <c r="AH58"/>
      <c r="AI58"/>
      <c r="AJ58"/>
      <c r="AK58"/>
      <c r="AL58"/>
      <c r="AM58"/>
      <c r="AN58"/>
      <c r="AO58"/>
    </row>
    <row r="59" spans="1:41" s="6" customFormat="1" ht="18.75" customHeight="1" x14ac:dyDescent="0.25">
      <c r="A59" s="327" t="s">
        <v>90</v>
      </c>
      <c r="B59" s="392" t="s">
        <v>201</v>
      </c>
      <c r="C59" s="389"/>
      <c r="D59" s="389"/>
      <c r="E59" s="389"/>
      <c r="F59" s="389"/>
      <c r="G59" s="389"/>
      <c r="H59" s="389"/>
      <c r="I59" s="389"/>
      <c r="J59" s="390"/>
      <c r="L59"/>
      <c r="M59"/>
      <c r="N59"/>
      <c r="O59"/>
      <c r="P59"/>
      <c r="Q59"/>
      <c r="R59"/>
      <c r="S59"/>
      <c r="T59"/>
      <c r="U59"/>
      <c r="V59"/>
      <c r="W59"/>
      <c r="X59"/>
      <c r="Y59"/>
      <c r="Z59"/>
      <c r="AA59"/>
      <c r="AB59"/>
      <c r="AC59"/>
      <c r="AD59"/>
      <c r="AE59"/>
      <c r="AF59"/>
      <c r="AG59"/>
      <c r="AH59"/>
      <c r="AI59"/>
      <c r="AJ59"/>
      <c r="AK59"/>
      <c r="AL59"/>
      <c r="AM59"/>
      <c r="AN59"/>
      <c r="AO59"/>
    </row>
    <row r="60" spans="1:41" s="6" customFormat="1" ht="38.25" customHeight="1" x14ac:dyDescent="0.25">
      <c r="A60" s="328"/>
      <c r="B60" s="393" t="s">
        <v>153</v>
      </c>
      <c r="C60" s="394"/>
      <c r="D60" s="394"/>
      <c r="E60" s="394"/>
      <c r="F60" s="394"/>
      <c r="G60" s="394"/>
      <c r="H60" s="394"/>
      <c r="I60" s="394"/>
      <c r="J60" s="395"/>
      <c r="L60"/>
      <c r="M60"/>
      <c r="N60"/>
      <c r="O60"/>
      <c r="P60"/>
      <c r="Q60"/>
      <c r="R60"/>
      <c r="S60"/>
      <c r="T60"/>
      <c r="U60"/>
      <c r="V60"/>
      <c r="W60"/>
      <c r="X60"/>
      <c r="Y60"/>
      <c r="Z60"/>
      <c r="AA60"/>
      <c r="AB60"/>
      <c r="AC60"/>
      <c r="AD60"/>
      <c r="AE60"/>
      <c r="AF60"/>
      <c r="AG60"/>
      <c r="AH60"/>
      <c r="AI60"/>
      <c r="AJ60"/>
      <c r="AK60"/>
      <c r="AL60"/>
      <c r="AM60"/>
      <c r="AN60"/>
      <c r="AO60"/>
    </row>
    <row r="61" spans="1:41" s="6" customFormat="1" ht="18.75" customHeight="1" x14ac:dyDescent="0.25">
      <c r="A61" s="328"/>
      <c r="B61" s="385" t="s">
        <v>202</v>
      </c>
      <c r="C61" s="386"/>
      <c r="D61" s="386"/>
      <c r="E61" s="386"/>
      <c r="F61" s="386"/>
      <c r="G61" s="386"/>
      <c r="H61" s="386"/>
      <c r="I61" s="386"/>
      <c r="J61" s="387"/>
      <c r="L61"/>
      <c r="M61"/>
      <c r="N61"/>
      <c r="O61"/>
      <c r="P61"/>
      <c r="Q61"/>
      <c r="R61"/>
      <c r="S61"/>
      <c r="T61"/>
      <c r="U61"/>
      <c r="V61"/>
      <c r="W61"/>
      <c r="X61"/>
      <c r="Y61"/>
      <c r="Z61"/>
      <c r="AA61"/>
      <c r="AB61"/>
      <c r="AC61"/>
      <c r="AD61"/>
      <c r="AE61"/>
      <c r="AF61"/>
      <c r="AG61"/>
      <c r="AH61"/>
      <c r="AI61"/>
      <c r="AJ61"/>
      <c r="AK61"/>
      <c r="AL61"/>
      <c r="AM61"/>
      <c r="AN61"/>
      <c r="AO61"/>
    </row>
    <row r="62" spans="1:41" s="6" customFormat="1" ht="43.5" customHeight="1" x14ac:dyDescent="0.25">
      <c r="A62" s="329"/>
      <c r="B62" s="364" t="s">
        <v>154</v>
      </c>
      <c r="C62" s="365"/>
      <c r="D62" s="365"/>
      <c r="E62" s="365"/>
      <c r="F62" s="365"/>
      <c r="G62" s="365"/>
      <c r="H62" s="365"/>
      <c r="I62" s="365"/>
      <c r="J62" s="365"/>
      <c r="L62"/>
      <c r="M62"/>
      <c r="N62"/>
      <c r="O62"/>
      <c r="P62"/>
      <c r="Q62"/>
      <c r="R62"/>
      <c r="S62"/>
      <c r="T62"/>
      <c r="U62"/>
      <c r="V62"/>
      <c r="W62"/>
      <c r="X62"/>
      <c r="Y62"/>
      <c r="Z62"/>
      <c r="AA62"/>
      <c r="AB62"/>
      <c r="AC62"/>
      <c r="AD62"/>
      <c r="AE62"/>
      <c r="AF62"/>
      <c r="AG62"/>
      <c r="AH62"/>
      <c r="AI62"/>
      <c r="AJ62"/>
      <c r="AK62"/>
      <c r="AL62"/>
      <c r="AM62"/>
      <c r="AN62"/>
      <c r="AO62"/>
    </row>
    <row r="63" spans="1:41" ht="15.75" x14ac:dyDescent="0.25">
      <c r="A63" s="366" t="s">
        <v>150</v>
      </c>
      <c r="B63" s="209"/>
      <c r="C63" s="209"/>
      <c r="D63" s="209"/>
      <c r="E63" s="209"/>
      <c r="F63" s="209"/>
      <c r="G63" s="209"/>
      <c r="H63" s="209"/>
      <c r="I63" s="209"/>
      <c r="J63" s="367"/>
    </row>
    <row r="64" spans="1:41" ht="15.75" x14ac:dyDescent="0.25">
      <c r="A64" s="368" t="s">
        <v>92</v>
      </c>
      <c r="B64" s="369"/>
      <c r="C64" s="369"/>
      <c r="D64" s="369"/>
      <c r="E64" s="369"/>
      <c r="F64" s="369"/>
      <c r="G64" s="369"/>
      <c r="H64" s="369"/>
      <c r="I64" s="369"/>
      <c r="J64" s="370"/>
      <c r="K64" s="1"/>
    </row>
    <row r="65" spans="1:11" ht="23.25" customHeight="1" x14ac:dyDescent="0.25">
      <c r="A65" s="100" t="s">
        <v>201</v>
      </c>
      <c r="B65" s="358" t="s">
        <v>17</v>
      </c>
      <c r="C65" s="358"/>
      <c r="D65" s="358"/>
      <c r="E65" s="358"/>
      <c r="F65" s="358"/>
      <c r="G65" s="358"/>
      <c r="H65" s="358"/>
      <c r="I65" s="358"/>
      <c r="J65" s="359"/>
    </row>
    <row r="66" spans="1:11" ht="51" customHeight="1" x14ac:dyDescent="0.25">
      <c r="A66" s="100" t="s">
        <v>202</v>
      </c>
      <c r="B66" s="292" t="s">
        <v>155</v>
      </c>
      <c r="C66" s="292"/>
      <c r="D66" s="292"/>
      <c r="E66" s="292"/>
      <c r="F66" s="292"/>
      <c r="G66" s="292"/>
      <c r="H66" s="292"/>
      <c r="I66" s="292"/>
      <c r="J66" s="292"/>
    </row>
    <row r="67" spans="1:11" ht="15.75" x14ac:dyDescent="0.25">
      <c r="A67" s="371" t="s">
        <v>84</v>
      </c>
      <c r="B67" s="191"/>
      <c r="C67" s="191"/>
      <c r="D67" s="191"/>
      <c r="E67" s="191"/>
      <c r="F67" s="191"/>
      <c r="G67" s="191"/>
      <c r="H67" s="191"/>
      <c r="I67" s="191"/>
      <c r="J67" s="372"/>
      <c r="K67" s="1"/>
    </row>
    <row r="68" spans="1:11" ht="17.25" customHeight="1" x14ac:dyDescent="0.25">
      <c r="A68" s="103" t="s">
        <v>85</v>
      </c>
      <c r="B68" s="381" t="s">
        <v>100</v>
      </c>
      <c r="C68" s="381"/>
      <c r="D68" s="381"/>
      <c r="E68" s="381"/>
      <c r="F68" s="381"/>
      <c r="G68" s="381"/>
      <c r="H68" s="381"/>
      <c r="I68" s="381"/>
      <c r="J68" s="382"/>
    </row>
    <row r="69" spans="1:11" ht="30" customHeight="1" x14ac:dyDescent="0.25">
      <c r="A69" s="103" t="s">
        <v>87</v>
      </c>
      <c r="B69" s="383" t="s">
        <v>101</v>
      </c>
      <c r="C69" s="383"/>
      <c r="D69" s="383"/>
      <c r="E69" s="383"/>
      <c r="F69" s="383"/>
      <c r="G69" s="383"/>
      <c r="H69" s="383"/>
      <c r="I69" s="383"/>
      <c r="J69" s="384"/>
    </row>
    <row r="70" spans="1:11" ht="18.75" customHeight="1" x14ac:dyDescent="0.25">
      <c r="A70" s="327" t="s">
        <v>89</v>
      </c>
      <c r="B70" s="375" t="s">
        <v>201</v>
      </c>
      <c r="C70" s="376"/>
      <c r="D70" s="376"/>
      <c r="E70" s="376"/>
      <c r="F70" s="376"/>
      <c r="G70" s="376"/>
      <c r="H70" s="376"/>
      <c r="I70" s="376"/>
      <c r="J70" s="377"/>
    </row>
    <row r="71" spans="1:11" ht="32.25" customHeight="1" x14ac:dyDescent="0.25">
      <c r="A71" s="328"/>
      <c r="B71" s="378" t="s">
        <v>156</v>
      </c>
      <c r="C71" s="379"/>
      <c r="D71" s="379"/>
      <c r="E71" s="379"/>
      <c r="F71" s="379"/>
      <c r="G71" s="379"/>
      <c r="H71" s="379"/>
      <c r="I71" s="379"/>
      <c r="J71" s="380"/>
    </row>
    <row r="72" spans="1:11" ht="18.75" customHeight="1" x14ac:dyDescent="0.25">
      <c r="A72" s="328"/>
      <c r="B72" s="375" t="s">
        <v>202</v>
      </c>
      <c r="C72" s="376"/>
      <c r="D72" s="376"/>
      <c r="E72" s="376"/>
      <c r="F72" s="376"/>
      <c r="G72" s="376"/>
      <c r="H72" s="376"/>
      <c r="I72" s="376"/>
      <c r="J72" s="377"/>
    </row>
    <row r="73" spans="1:11" ht="29.25" customHeight="1" x14ac:dyDescent="0.25">
      <c r="A73" s="329"/>
      <c r="B73" s="292" t="s">
        <v>157</v>
      </c>
      <c r="C73" s="292"/>
      <c r="D73" s="292"/>
      <c r="E73" s="292"/>
      <c r="F73" s="292"/>
      <c r="G73" s="292"/>
      <c r="H73" s="292"/>
      <c r="I73" s="292"/>
      <c r="J73" s="292"/>
    </row>
    <row r="74" spans="1:11" ht="18.75" customHeight="1" x14ac:dyDescent="0.25">
      <c r="A74" s="330" t="s">
        <v>90</v>
      </c>
      <c r="B74" s="375" t="s">
        <v>201</v>
      </c>
      <c r="C74" s="376"/>
      <c r="D74" s="376"/>
      <c r="E74" s="376"/>
      <c r="F74" s="376"/>
      <c r="G74" s="376"/>
      <c r="H74" s="376"/>
      <c r="I74" s="376"/>
      <c r="J74" s="377"/>
    </row>
    <row r="75" spans="1:11" ht="42.75" customHeight="1" x14ac:dyDescent="0.25">
      <c r="A75" s="331"/>
      <c r="B75" s="378" t="s">
        <v>158</v>
      </c>
      <c r="C75" s="379"/>
      <c r="D75" s="379"/>
      <c r="E75" s="379"/>
      <c r="F75" s="379"/>
      <c r="G75" s="379"/>
      <c r="H75" s="379"/>
      <c r="I75" s="379"/>
      <c r="J75" s="380"/>
    </row>
    <row r="76" spans="1:11" ht="18.75" customHeight="1" x14ac:dyDescent="0.25">
      <c r="A76" s="331"/>
      <c r="B76" s="375" t="s">
        <v>202</v>
      </c>
      <c r="C76" s="376"/>
      <c r="D76" s="376"/>
      <c r="E76" s="376"/>
      <c r="F76" s="376"/>
      <c r="G76" s="376"/>
      <c r="H76" s="376"/>
      <c r="I76" s="376"/>
      <c r="J76" s="377"/>
    </row>
    <row r="77" spans="1:11" ht="43.5" customHeight="1" x14ac:dyDescent="0.25">
      <c r="A77" s="331"/>
      <c r="B77" s="292" t="s">
        <v>158</v>
      </c>
      <c r="C77" s="292"/>
      <c r="D77" s="292"/>
      <c r="E77" s="292"/>
      <c r="F77" s="292"/>
      <c r="G77" s="292"/>
      <c r="H77" s="292"/>
      <c r="I77" s="292"/>
      <c r="J77" s="292"/>
    </row>
    <row r="78" spans="1:11" ht="15.75" x14ac:dyDescent="0.25">
      <c r="A78" s="366" t="s">
        <v>150</v>
      </c>
      <c r="B78" s="209"/>
      <c r="C78" s="209"/>
      <c r="D78" s="209"/>
      <c r="E78" s="209"/>
      <c r="F78" s="209"/>
      <c r="G78" s="209"/>
      <c r="H78" s="209"/>
      <c r="I78" s="209"/>
      <c r="J78" s="367"/>
    </row>
    <row r="79" spans="1:11" ht="15.75" x14ac:dyDescent="0.25">
      <c r="A79" s="368" t="s">
        <v>92</v>
      </c>
      <c r="B79" s="369"/>
      <c r="C79" s="369"/>
      <c r="D79" s="369"/>
      <c r="E79" s="369"/>
      <c r="F79" s="369"/>
      <c r="G79" s="369"/>
      <c r="H79" s="369"/>
      <c r="I79" s="369"/>
      <c r="J79" s="370"/>
      <c r="K79" s="1"/>
    </row>
    <row r="80" spans="1:11" ht="23.25" customHeight="1" x14ac:dyDescent="0.25">
      <c r="A80" s="100" t="s">
        <v>201</v>
      </c>
      <c r="B80" s="358" t="s">
        <v>159</v>
      </c>
      <c r="C80" s="358"/>
      <c r="D80" s="358"/>
      <c r="E80" s="358"/>
      <c r="F80" s="358"/>
      <c r="G80" s="358"/>
      <c r="H80" s="358"/>
      <c r="I80" s="358"/>
      <c r="J80" s="359"/>
    </row>
    <row r="81" spans="1:41" ht="23.25" customHeight="1" x14ac:dyDescent="0.25">
      <c r="A81" s="100" t="s">
        <v>202</v>
      </c>
      <c r="B81" s="358" t="s">
        <v>160</v>
      </c>
      <c r="C81" s="358"/>
      <c r="D81" s="358"/>
      <c r="E81" s="358"/>
      <c r="F81" s="358"/>
      <c r="G81" s="358"/>
      <c r="H81" s="358"/>
      <c r="I81" s="358"/>
      <c r="J81" s="359"/>
    </row>
    <row r="82" spans="1:41" ht="15.75" x14ac:dyDescent="0.25">
      <c r="A82" s="371" t="s">
        <v>84</v>
      </c>
      <c r="B82" s="191"/>
      <c r="C82" s="191"/>
      <c r="D82" s="191"/>
      <c r="E82" s="191"/>
      <c r="F82" s="191"/>
      <c r="G82" s="191"/>
      <c r="H82" s="191"/>
      <c r="I82" s="191"/>
      <c r="J82" s="372"/>
      <c r="K82" s="1"/>
    </row>
    <row r="83" spans="1:41" s="6" customFormat="1" ht="15" customHeight="1" x14ac:dyDescent="0.25">
      <c r="A83" s="104" t="s">
        <v>85</v>
      </c>
      <c r="B83" s="336" t="s">
        <v>104</v>
      </c>
      <c r="C83" s="336"/>
      <c r="D83" s="336"/>
      <c r="E83" s="336"/>
      <c r="F83" s="336"/>
      <c r="G83" s="336"/>
      <c r="H83" s="336"/>
      <c r="I83" s="336"/>
      <c r="J83" s="337"/>
      <c r="L83"/>
      <c r="M83"/>
      <c r="N83"/>
      <c r="O83"/>
      <c r="P83"/>
      <c r="Q83"/>
      <c r="R83"/>
      <c r="S83"/>
      <c r="T83"/>
      <c r="U83"/>
      <c r="V83"/>
      <c r="W83"/>
      <c r="X83"/>
      <c r="Y83"/>
      <c r="Z83"/>
      <c r="AA83"/>
      <c r="AB83"/>
      <c r="AC83"/>
      <c r="AD83"/>
      <c r="AE83"/>
      <c r="AF83"/>
      <c r="AG83"/>
      <c r="AH83"/>
      <c r="AI83"/>
      <c r="AJ83"/>
      <c r="AK83"/>
      <c r="AL83"/>
      <c r="AM83"/>
      <c r="AN83"/>
      <c r="AO83"/>
    </row>
    <row r="84" spans="1:41" s="6" customFormat="1" ht="30" customHeight="1" x14ac:dyDescent="0.25">
      <c r="A84" s="104" t="s">
        <v>87</v>
      </c>
      <c r="B84" s="373" t="s">
        <v>105</v>
      </c>
      <c r="C84" s="373"/>
      <c r="D84" s="373"/>
      <c r="E84" s="373"/>
      <c r="F84" s="373"/>
      <c r="G84" s="373"/>
      <c r="H84" s="373"/>
      <c r="I84" s="373"/>
      <c r="J84" s="374"/>
      <c r="L84"/>
      <c r="M84"/>
      <c r="N84"/>
      <c r="O84"/>
      <c r="P84"/>
      <c r="Q84"/>
      <c r="R84"/>
      <c r="S84"/>
      <c r="T84"/>
      <c r="U84"/>
      <c r="V84"/>
      <c r="W84"/>
      <c r="X84"/>
      <c r="Y84"/>
      <c r="Z84"/>
      <c r="AA84"/>
      <c r="AB84"/>
      <c r="AC84"/>
      <c r="AD84"/>
      <c r="AE84"/>
      <c r="AF84"/>
      <c r="AG84"/>
      <c r="AH84"/>
      <c r="AI84"/>
      <c r="AJ84"/>
      <c r="AK84"/>
      <c r="AL84"/>
      <c r="AM84"/>
      <c r="AN84"/>
      <c r="AO84"/>
    </row>
    <row r="85" spans="1:41" s="6" customFormat="1" ht="18.75" hidden="1" customHeight="1" x14ac:dyDescent="0.25">
      <c r="B85" s="336" t="s">
        <v>161</v>
      </c>
      <c r="C85" s="336"/>
      <c r="D85" s="336"/>
      <c r="E85" s="336"/>
      <c r="F85" s="336"/>
      <c r="G85" s="336"/>
      <c r="H85" s="336"/>
      <c r="I85" s="336"/>
      <c r="J85" s="337"/>
      <c r="L85"/>
      <c r="M85"/>
      <c r="N85"/>
      <c r="O85"/>
      <c r="P85"/>
      <c r="Q85"/>
      <c r="R85"/>
      <c r="S85"/>
      <c r="T85"/>
      <c r="U85"/>
      <c r="V85"/>
      <c r="W85"/>
      <c r="X85"/>
      <c r="Y85"/>
      <c r="Z85"/>
      <c r="AA85"/>
      <c r="AB85"/>
      <c r="AC85"/>
      <c r="AD85"/>
      <c r="AE85"/>
      <c r="AF85"/>
      <c r="AG85"/>
      <c r="AH85"/>
      <c r="AI85"/>
      <c r="AJ85"/>
      <c r="AK85"/>
      <c r="AL85"/>
      <c r="AM85"/>
      <c r="AN85"/>
      <c r="AO85"/>
    </row>
    <row r="86" spans="1:41" s="6" customFormat="1" ht="17.25" hidden="1" customHeight="1" x14ac:dyDescent="0.25">
      <c r="A86" s="106"/>
      <c r="B86" s="358" t="s">
        <v>17</v>
      </c>
      <c r="C86" s="358"/>
      <c r="D86" s="358"/>
      <c r="E86" s="358"/>
      <c r="F86" s="358"/>
      <c r="G86" s="358"/>
      <c r="H86" s="358"/>
      <c r="I86" s="358"/>
      <c r="J86" s="359"/>
      <c r="L86"/>
      <c r="M86"/>
      <c r="N86"/>
      <c r="O86"/>
      <c r="P86"/>
      <c r="Q86"/>
      <c r="R86"/>
      <c r="S86"/>
      <c r="T86"/>
      <c r="U86"/>
      <c r="V86"/>
      <c r="W86"/>
      <c r="X86"/>
      <c r="Y86"/>
      <c r="Z86"/>
      <c r="AA86"/>
      <c r="AB86"/>
      <c r="AC86"/>
      <c r="AD86"/>
      <c r="AE86"/>
      <c r="AF86"/>
      <c r="AG86"/>
      <c r="AH86"/>
      <c r="AI86"/>
      <c r="AJ86"/>
      <c r="AK86"/>
      <c r="AL86"/>
      <c r="AM86"/>
      <c r="AN86"/>
      <c r="AO86"/>
    </row>
    <row r="87" spans="1:41" s="6" customFormat="1" ht="18.75" hidden="1" customHeight="1" x14ac:dyDescent="0.25">
      <c r="A87" s="106"/>
      <c r="B87" s="336" t="s">
        <v>162</v>
      </c>
      <c r="C87" s="336"/>
      <c r="D87" s="336"/>
      <c r="E87" s="336"/>
      <c r="F87" s="336"/>
      <c r="G87" s="336"/>
      <c r="H87" s="336"/>
      <c r="I87" s="336"/>
      <c r="J87" s="337"/>
      <c r="L87"/>
      <c r="M87"/>
      <c r="N87"/>
      <c r="O87"/>
      <c r="P87"/>
      <c r="Q87"/>
      <c r="R87"/>
      <c r="S87"/>
      <c r="T87"/>
      <c r="U87"/>
      <c r="V87"/>
      <c r="W87"/>
      <c r="X87"/>
      <c r="Y87"/>
      <c r="Z87"/>
      <c r="AA87"/>
      <c r="AB87"/>
      <c r="AC87"/>
      <c r="AD87"/>
      <c r="AE87"/>
      <c r="AF87"/>
      <c r="AG87"/>
      <c r="AH87"/>
      <c r="AI87"/>
      <c r="AJ87"/>
      <c r="AK87"/>
      <c r="AL87"/>
      <c r="AM87"/>
      <c r="AN87"/>
      <c r="AO87"/>
    </row>
    <row r="88" spans="1:41" s="6" customFormat="1" ht="17.25" hidden="1" customHeight="1" x14ac:dyDescent="0.25">
      <c r="A88" s="106"/>
      <c r="B88" s="358" t="s">
        <v>17</v>
      </c>
      <c r="C88" s="358"/>
      <c r="D88" s="358"/>
      <c r="E88" s="358"/>
      <c r="F88" s="358"/>
      <c r="G88" s="358"/>
      <c r="H88" s="358"/>
      <c r="I88" s="358"/>
      <c r="J88" s="359"/>
      <c r="L88"/>
      <c r="M88"/>
      <c r="N88"/>
      <c r="O88"/>
      <c r="P88"/>
      <c r="Q88"/>
      <c r="R88"/>
      <c r="S88"/>
      <c r="T88"/>
      <c r="U88"/>
      <c r="V88"/>
      <c r="W88"/>
      <c r="X88"/>
      <c r="Y88"/>
      <c r="Z88"/>
      <c r="AA88"/>
      <c r="AB88"/>
      <c r="AC88"/>
      <c r="AD88"/>
      <c r="AE88"/>
      <c r="AF88"/>
      <c r="AG88"/>
      <c r="AH88"/>
      <c r="AI88"/>
      <c r="AJ88"/>
      <c r="AK88"/>
      <c r="AL88"/>
      <c r="AM88"/>
      <c r="AN88"/>
      <c r="AO88"/>
    </row>
    <row r="89" spans="1:41" s="6" customFormat="1" ht="18.75" customHeight="1" x14ac:dyDescent="0.25">
      <c r="A89" s="332" t="s">
        <v>89</v>
      </c>
      <c r="B89" s="336" t="s">
        <v>201</v>
      </c>
      <c r="C89" s="336"/>
      <c r="D89" s="336"/>
      <c r="E89" s="336"/>
      <c r="F89" s="336"/>
      <c r="G89" s="336"/>
      <c r="H89" s="336"/>
      <c r="I89" s="336"/>
      <c r="J89" s="337"/>
      <c r="L89"/>
      <c r="M89"/>
      <c r="N89"/>
      <c r="O89"/>
      <c r="P89"/>
      <c r="Q89"/>
      <c r="R89"/>
      <c r="S89"/>
      <c r="T89"/>
      <c r="U89"/>
      <c r="V89"/>
      <c r="W89"/>
      <c r="X89"/>
      <c r="Y89"/>
      <c r="Z89"/>
      <c r="AA89"/>
      <c r="AB89"/>
      <c r="AC89"/>
      <c r="AD89"/>
      <c r="AE89"/>
      <c r="AF89"/>
      <c r="AG89"/>
      <c r="AH89"/>
      <c r="AI89"/>
      <c r="AJ89"/>
      <c r="AK89"/>
      <c r="AL89"/>
      <c r="AM89"/>
      <c r="AN89"/>
      <c r="AO89"/>
    </row>
    <row r="90" spans="1:41" s="6" customFormat="1" ht="37.5" customHeight="1" x14ac:dyDescent="0.25">
      <c r="A90" s="333"/>
      <c r="B90" s="350" t="s">
        <v>163</v>
      </c>
      <c r="C90" s="350"/>
      <c r="D90" s="350"/>
      <c r="E90" s="350"/>
      <c r="F90" s="350"/>
      <c r="G90" s="350"/>
      <c r="H90" s="350"/>
      <c r="I90" s="350"/>
      <c r="J90" s="351"/>
      <c r="L90"/>
      <c r="M90"/>
      <c r="N90"/>
      <c r="O90"/>
      <c r="P90"/>
      <c r="Q90"/>
      <c r="R90"/>
      <c r="S90"/>
      <c r="T90"/>
      <c r="U90"/>
      <c r="V90"/>
      <c r="W90"/>
      <c r="X90"/>
      <c r="Y90"/>
      <c r="Z90"/>
      <c r="AA90"/>
      <c r="AB90"/>
      <c r="AC90"/>
      <c r="AD90"/>
      <c r="AE90"/>
      <c r="AF90"/>
      <c r="AG90"/>
      <c r="AH90"/>
      <c r="AI90"/>
      <c r="AJ90"/>
      <c r="AK90"/>
      <c r="AL90"/>
      <c r="AM90"/>
      <c r="AN90"/>
      <c r="AO90"/>
    </row>
    <row r="91" spans="1:41" s="6" customFormat="1" ht="18.75" customHeight="1" x14ac:dyDescent="0.25">
      <c r="A91" s="333"/>
      <c r="B91" s="336" t="s">
        <v>202</v>
      </c>
      <c r="C91" s="336"/>
      <c r="D91" s="336"/>
      <c r="E91" s="336"/>
      <c r="F91" s="336"/>
      <c r="G91" s="336"/>
      <c r="H91" s="336"/>
      <c r="I91" s="336"/>
      <c r="J91" s="337"/>
      <c r="L91"/>
      <c r="M91"/>
      <c r="N91"/>
      <c r="O91"/>
      <c r="P91"/>
      <c r="Q91"/>
      <c r="R91"/>
      <c r="S91"/>
      <c r="T91"/>
      <c r="U91"/>
      <c r="V91"/>
      <c r="W91"/>
      <c r="X91"/>
      <c r="Y91"/>
      <c r="Z91"/>
      <c r="AA91"/>
      <c r="AB91"/>
      <c r="AC91"/>
      <c r="AD91"/>
      <c r="AE91"/>
      <c r="AF91"/>
      <c r="AG91"/>
      <c r="AH91"/>
      <c r="AI91"/>
      <c r="AJ91"/>
      <c r="AK91"/>
      <c r="AL91"/>
      <c r="AM91"/>
      <c r="AN91"/>
      <c r="AO91"/>
    </row>
    <row r="92" spans="1:41" s="6" customFormat="1" ht="36" customHeight="1" x14ac:dyDescent="0.25">
      <c r="A92" s="334"/>
      <c r="B92" s="292" t="s">
        <v>164</v>
      </c>
      <c r="C92" s="292"/>
      <c r="D92" s="292"/>
      <c r="E92" s="292"/>
      <c r="F92" s="292"/>
      <c r="G92" s="292"/>
      <c r="H92" s="292"/>
      <c r="I92" s="292"/>
      <c r="J92" s="292"/>
      <c r="L92"/>
      <c r="M92"/>
      <c r="N92"/>
      <c r="O92"/>
      <c r="P92"/>
      <c r="Q92"/>
      <c r="R92"/>
      <c r="S92"/>
      <c r="T92"/>
      <c r="U92"/>
      <c r="V92"/>
      <c r="W92"/>
      <c r="X92"/>
      <c r="Y92"/>
      <c r="Z92"/>
      <c r="AA92"/>
      <c r="AB92"/>
      <c r="AC92"/>
      <c r="AD92"/>
      <c r="AE92"/>
      <c r="AF92"/>
      <c r="AG92"/>
      <c r="AH92"/>
      <c r="AI92"/>
      <c r="AJ92"/>
      <c r="AK92"/>
      <c r="AL92"/>
      <c r="AM92"/>
      <c r="AN92"/>
      <c r="AO92"/>
    </row>
    <row r="93" spans="1:41" s="6" customFormat="1" ht="18.75" customHeight="1" x14ac:dyDescent="0.25">
      <c r="A93" s="332" t="s">
        <v>90</v>
      </c>
      <c r="B93" s="336" t="s">
        <v>201</v>
      </c>
      <c r="C93" s="336"/>
      <c r="D93" s="336"/>
      <c r="E93" s="336"/>
      <c r="F93" s="336"/>
      <c r="G93" s="336"/>
      <c r="H93" s="336"/>
      <c r="I93" s="336"/>
      <c r="J93" s="337"/>
      <c r="L93"/>
      <c r="M93"/>
      <c r="N93"/>
      <c r="O93"/>
      <c r="P93"/>
      <c r="Q93"/>
      <c r="R93"/>
      <c r="S93"/>
      <c r="T93"/>
      <c r="U93"/>
      <c r="V93"/>
      <c r="W93"/>
      <c r="X93"/>
      <c r="Y93"/>
      <c r="Z93"/>
      <c r="AA93"/>
      <c r="AB93"/>
      <c r="AC93"/>
      <c r="AD93"/>
      <c r="AE93"/>
      <c r="AF93"/>
      <c r="AG93"/>
      <c r="AH93"/>
      <c r="AI93"/>
      <c r="AJ93"/>
      <c r="AK93"/>
      <c r="AL93"/>
      <c r="AM93"/>
      <c r="AN93"/>
      <c r="AO93"/>
    </row>
    <row r="94" spans="1:41" s="6" customFormat="1" ht="39.75" customHeight="1" x14ac:dyDescent="0.25">
      <c r="A94" s="333"/>
      <c r="B94" s="350" t="s">
        <v>165</v>
      </c>
      <c r="C94" s="350"/>
      <c r="D94" s="350"/>
      <c r="E94" s="350"/>
      <c r="F94" s="350"/>
      <c r="G94" s="350"/>
      <c r="H94" s="350"/>
      <c r="I94" s="350"/>
      <c r="J94" s="351"/>
      <c r="L94"/>
      <c r="M94"/>
      <c r="N94"/>
      <c r="O94"/>
      <c r="P94"/>
      <c r="Q94"/>
      <c r="R94"/>
      <c r="S94"/>
      <c r="T94"/>
      <c r="U94"/>
      <c r="V94"/>
      <c r="W94"/>
      <c r="X94"/>
      <c r="Y94"/>
      <c r="Z94"/>
      <c r="AA94"/>
      <c r="AB94"/>
      <c r="AC94"/>
      <c r="AD94"/>
      <c r="AE94"/>
      <c r="AF94"/>
      <c r="AG94"/>
      <c r="AH94"/>
      <c r="AI94"/>
      <c r="AJ94"/>
      <c r="AK94"/>
      <c r="AL94"/>
      <c r="AM94"/>
      <c r="AN94"/>
      <c r="AO94"/>
    </row>
    <row r="95" spans="1:41" ht="18.75" customHeight="1" x14ac:dyDescent="0.25">
      <c r="A95" s="333"/>
      <c r="B95" s="336" t="s">
        <v>202</v>
      </c>
      <c r="C95" s="336"/>
      <c r="D95" s="336"/>
      <c r="E95" s="336"/>
      <c r="F95" s="336"/>
      <c r="G95" s="336"/>
      <c r="H95" s="336"/>
      <c r="I95" s="336"/>
      <c r="J95" s="337"/>
    </row>
    <row r="96" spans="1:41" ht="40.5" customHeight="1" x14ac:dyDescent="0.25">
      <c r="A96" s="334"/>
      <c r="B96" s="292" t="s">
        <v>166</v>
      </c>
      <c r="C96" s="292"/>
      <c r="D96" s="292"/>
      <c r="E96" s="292"/>
      <c r="F96" s="292"/>
      <c r="G96" s="292"/>
      <c r="H96" s="292"/>
      <c r="I96" s="292"/>
      <c r="J96" s="292"/>
    </row>
    <row r="97" spans="1:11" ht="15.75" x14ac:dyDescent="0.25">
      <c r="A97" s="366" t="s">
        <v>150</v>
      </c>
      <c r="B97" s="209"/>
      <c r="C97" s="209"/>
      <c r="D97" s="209"/>
      <c r="E97" s="209"/>
      <c r="F97" s="209"/>
      <c r="G97" s="209"/>
      <c r="H97" s="209"/>
      <c r="I97" s="209"/>
      <c r="J97" s="367"/>
    </row>
    <row r="98" spans="1:11" ht="15.75" x14ac:dyDescent="0.25">
      <c r="A98" s="368" t="s">
        <v>92</v>
      </c>
      <c r="B98" s="369"/>
      <c r="C98" s="369"/>
      <c r="D98" s="369"/>
      <c r="E98" s="369"/>
      <c r="F98" s="369"/>
      <c r="G98" s="369"/>
      <c r="H98" s="369"/>
      <c r="I98" s="369"/>
      <c r="J98" s="370"/>
      <c r="K98" s="1"/>
    </row>
    <row r="99" spans="1:11" ht="23.25" customHeight="1" x14ac:dyDescent="0.25">
      <c r="A99" s="100" t="s">
        <v>201</v>
      </c>
      <c r="B99" s="358" t="s">
        <v>167</v>
      </c>
      <c r="C99" s="358"/>
      <c r="D99" s="358"/>
      <c r="E99" s="358"/>
      <c r="F99" s="358"/>
      <c r="G99" s="358"/>
      <c r="H99" s="358"/>
      <c r="I99" s="358"/>
      <c r="J99" s="359"/>
    </row>
    <row r="100" spans="1:11" ht="23.25" customHeight="1" x14ac:dyDescent="0.25">
      <c r="A100" s="100" t="s">
        <v>202</v>
      </c>
      <c r="B100" s="358" t="s">
        <v>167</v>
      </c>
      <c r="C100" s="358"/>
      <c r="D100" s="358"/>
      <c r="E100" s="358"/>
      <c r="F100" s="358"/>
      <c r="G100" s="358"/>
      <c r="H100" s="358"/>
      <c r="I100" s="358"/>
      <c r="J100" s="359"/>
    </row>
    <row r="101" spans="1:11" ht="15.75" x14ac:dyDescent="0.25">
      <c r="A101" s="360" t="s">
        <v>84</v>
      </c>
      <c r="B101" s="361"/>
      <c r="C101" s="361"/>
      <c r="D101" s="361"/>
      <c r="E101" s="361"/>
      <c r="F101" s="361"/>
      <c r="G101" s="361"/>
      <c r="H101" s="361"/>
      <c r="I101" s="361"/>
      <c r="J101" s="362"/>
      <c r="K101" s="1"/>
    </row>
    <row r="102" spans="1:11" ht="21" customHeight="1" x14ac:dyDescent="0.25">
      <c r="A102" s="104" t="s">
        <v>85</v>
      </c>
      <c r="B102" s="336" t="s">
        <v>106</v>
      </c>
      <c r="C102" s="336"/>
      <c r="D102" s="336"/>
      <c r="E102" s="336"/>
      <c r="F102" s="336"/>
      <c r="G102" s="336"/>
      <c r="H102" s="336"/>
      <c r="I102" s="336"/>
      <c r="J102" s="337"/>
    </row>
    <row r="103" spans="1:11" ht="48.75" customHeight="1" x14ac:dyDescent="0.25">
      <c r="A103" s="101" t="s">
        <v>87</v>
      </c>
      <c r="B103" s="352" t="s">
        <v>108</v>
      </c>
      <c r="C103" s="352"/>
      <c r="D103" s="352"/>
      <c r="E103" s="352"/>
      <c r="F103" s="352"/>
      <c r="G103" s="352"/>
      <c r="H103" s="352"/>
      <c r="I103" s="352"/>
      <c r="J103" s="353"/>
    </row>
    <row r="104" spans="1:11" ht="18.75" customHeight="1" x14ac:dyDescent="0.25">
      <c r="A104" s="327" t="s">
        <v>89</v>
      </c>
      <c r="B104" s="345" t="s">
        <v>201</v>
      </c>
      <c r="C104" s="346"/>
      <c r="D104" s="346"/>
      <c r="E104" s="346"/>
      <c r="F104" s="346"/>
      <c r="G104" s="346"/>
      <c r="H104" s="346"/>
      <c r="I104" s="346"/>
      <c r="J104" s="347"/>
    </row>
    <row r="105" spans="1:11" ht="43.5" customHeight="1" x14ac:dyDescent="0.25">
      <c r="A105" s="328"/>
      <c r="B105" s="363" t="s">
        <v>168</v>
      </c>
      <c r="C105" s="350"/>
      <c r="D105" s="350"/>
      <c r="E105" s="350"/>
      <c r="F105" s="350"/>
      <c r="G105" s="350"/>
      <c r="H105" s="350"/>
      <c r="I105" s="350"/>
      <c r="J105" s="351"/>
    </row>
    <row r="106" spans="1:11" ht="18.75" customHeight="1" x14ac:dyDescent="0.25">
      <c r="A106" s="328"/>
      <c r="B106" s="354" t="s">
        <v>202</v>
      </c>
      <c r="C106" s="336"/>
      <c r="D106" s="336"/>
      <c r="E106" s="336"/>
      <c r="F106" s="336"/>
      <c r="G106" s="336"/>
      <c r="H106" s="336"/>
      <c r="I106" s="336"/>
      <c r="J106" s="337"/>
    </row>
    <row r="107" spans="1:11" ht="43.5" customHeight="1" x14ac:dyDescent="0.25">
      <c r="A107" s="329"/>
      <c r="B107" s="364" t="s">
        <v>169</v>
      </c>
      <c r="C107" s="365"/>
      <c r="D107" s="365"/>
      <c r="E107" s="365"/>
      <c r="F107" s="365"/>
      <c r="G107" s="365"/>
      <c r="H107" s="365"/>
      <c r="I107" s="365"/>
      <c r="J107" s="365"/>
    </row>
    <row r="108" spans="1:11" ht="18.75" customHeight="1" x14ac:dyDescent="0.25">
      <c r="A108" s="335" t="s">
        <v>90</v>
      </c>
      <c r="B108" s="336" t="s">
        <v>201</v>
      </c>
      <c r="C108" s="336"/>
      <c r="D108" s="336"/>
      <c r="E108" s="336"/>
      <c r="F108" s="336"/>
      <c r="G108" s="336"/>
      <c r="H108" s="336"/>
      <c r="I108" s="336"/>
      <c r="J108" s="337"/>
    </row>
    <row r="109" spans="1:11" ht="32.25" customHeight="1" x14ac:dyDescent="0.25">
      <c r="A109" s="333"/>
      <c r="B109" s="350" t="s">
        <v>170</v>
      </c>
      <c r="C109" s="350"/>
      <c r="D109" s="350"/>
      <c r="E109" s="350"/>
      <c r="F109" s="350"/>
      <c r="G109" s="350"/>
      <c r="H109" s="350"/>
      <c r="I109" s="350"/>
      <c r="J109" s="351"/>
    </row>
    <row r="110" spans="1:11" ht="18.75" customHeight="1" x14ac:dyDescent="0.25">
      <c r="A110" s="333"/>
      <c r="B110" s="336" t="s">
        <v>202</v>
      </c>
      <c r="C110" s="336"/>
      <c r="D110" s="336"/>
      <c r="E110" s="336"/>
      <c r="F110" s="336"/>
      <c r="G110" s="336"/>
      <c r="H110" s="336"/>
      <c r="I110" s="336"/>
      <c r="J110" s="337"/>
    </row>
    <row r="111" spans="1:11" ht="23.25" customHeight="1" x14ac:dyDescent="0.25">
      <c r="A111" s="334"/>
      <c r="B111" s="292" t="s">
        <v>171</v>
      </c>
      <c r="C111" s="292"/>
      <c r="D111" s="292"/>
      <c r="E111" s="292"/>
      <c r="F111" s="292"/>
      <c r="G111" s="292"/>
      <c r="H111" s="292"/>
      <c r="I111" s="292"/>
      <c r="J111" s="292"/>
    </row>
    <row r="112" spans="1:11" ht="15.75" x14ac:dyDescent="0.25">
      <c r="A112" s="339" t="s">
        <v>150</v>
      </c>
      <c r="B112" s="340"/>
      <c r="C112" s="340"/>
      <c r="D112" s="340"/>
      <c r="E112" s="340"/>
      <c r="F112" s="340"/>
      <c r="G112" s="340"/>
      <c r="H112" s="340"/>
      <c r="I112" s="340"/>
      <c r="J112" s="341"/>
    </row>
    <row r="113" spans="1:11" ht="15.75" x14ac:dyDescent="0.25">
      <c r="A113" s="342" t="s">
        <v>92</v>
      </c>
      <c r="B113" s="343"/>
      <c r="C113" s="343"/>
      <c r="D113" s="343"/>
      <c r="E113" s="343"/>
      <c r="F113" s="343"/>
      <c r="G113" s="343"/>
      <c r="H113" s="343"/>
      <c r="I113" s="343"/>
      <c r="J113" s="344"/>
      <c r="K113" s="1"/>
    </row>
    <row r="114" spans="1:11" ht="23.25" customHeight="1" x14ac:dyDescent="0.25">
      <c r="A114" s="100" t="s">
        <v>201</v>
      </c>
      <c r="B114" s="358" t="s">
        <v>17</v>
      </c>
      <c r="C114" s="358"/>
      <c r="D114" s="358"/>
      <c r="E114" s="358"/>
      <c r="F114" s="358"/>
      <c r="G114" s="358"/>
      <c r="H114" s="358"/>
      <c r="I114" s="358"/>
      <c r="J114" s="359"/>
    </row>
    <row r="115" spans="1:11" ht="23.25" customHeight="1" x14ac:dyDescent="0.25">
      <c r="A115" s="100" t="s">
        <v>202</v>
      </c>
      <c r="B115" s="358" t="s">
        <v>17</v>
      </c>
      <c r="C115" s="358"/>
      <c r="D115" s="358"/>
      <c r="E115" s="358"/>
      <c r="F115" s="358"/>
      <c r="G115" s="358"/>
      <c r="H115" s="358"/>
      <c r="I115" s="358"/>
      <c r="J115" s="359"/>
    </row>
    <row r="116" spans="1:11" ht="15.75" x14ac:dyDescent="0.25">
      <c r="A116" s="360" t="s">
        <v>84</v>
      </c>
      <c r="B116" s="361"/>
      <c r="C116" s="361"/>
      <c r="D116" s="361"/>
      <c r="E116" s="361"/>
      <c r="F116" s="361"/>
      <c r="G116" s="361"/>
      <c r="H116" s="361"/>
      <c r="I116" s="361"/>
      <c r="J116" s="362"/>
      <c r="K116" s="1"/>
    </row>
    <row r="117" spans="1:11" ht="21" customHeight="1" x14ac:dyDescent="0.25">
      <c r="A117" s="104" t="s">
        <v>85</v>
      </c>
      <c r="B117" s="336" t="s">
        <v>109</v>
      </c>
      <c r="C117" s="336"/>
      <c r="D117" s="336"/>
      <c r="E117" s="336"/>
      <c r="F117" s="336"/>
      <c r="G117" s="336"/>
      <c r="H117" s="336"/>
      <c r="I117" s="336"/>
      <c r="J117" s="337"/>
    </row>
    <row r="118" spans="1:11" ht="48" customHeight="1" x14ac:dyDescent="0.25">
      <c r="A118" s="101" t="s">
        <v>87</v>
      </c>
      <c r="B118" s="352" t="s">
        <v>110</v>
      </c>
      <c r="C118" s="352"/>
      <c r="D118" s="352"/>
      <c r="E118" s="352"/>
      <c r="F118" s="352"/>
      <c r="G118" s="352"/>
      <c r="H118" s="352"/>
      <c r="I118" s="352"/>
      <c r="J118" s="353"/>
    </row>
    <row r="119" spans="1:11" ht="18.75" customHeight="1" x14ac:dyDescent="0.25">
      <c r="A119" s="327" t="s">
        <v>89</v>
      </c>
      <c r="B119" s="354" t="s">
        <v>201</v>
      </c>
      <c r="C119" s="336"/>
      <c r="D119" s="336"/>
      <c r="E119" s="336"/>
      <c r="F119" s="336"/>
      <c r="G119" s="336"/>
      <c r="H119" s="336"/>
      <c r="I119" s="336"/>
      <c r="J119" s="337"/>
    </row>
    <row r="120" spans="1:11" ht="101.25" customHeight="1" x14ac:dyDescent="0.25">
      <c r="A120" s="328"/>
      <c r="B120" s="355" t="s">
        <v>172</v>
      </c>
      <c r="C120" s="356"/>
      <c r="D120" s="356"/>
      <c r="E120" s="356"/>
      <c r="F120" s="356"/>
      <c r="G120" s="356"/>
      <c r="H120" s="356"/>
      <c r="I120" s="356"/>
      <c r="J120" s="357"/>
    </row>
    <row r="121" spans="1:11" ht="18.75" customHeight="1" x14ac:dyDescent="0.25">
      <c r="A121" s="328"/>
      <c r="B121" s="345" t="s">
        <v>202</v>
      </c>
      <c r="C121" s="346"/>
      <c r="D121" s="346"/>
      <c r="E121" s="346"/>
      <c r="F121" s="346"/>
      <c r="G121" s="346"/>
      <c r="H121" s="346"/>
      <c r="I121" s="346"/>
      <c r="J121" s="347"/>
    </row>
    <row r="122" spans="1:11" ht="43.5" customHeight="1" x14ac:dyDescent="0.25">
      <c r="A122" s="329"/>
      <c r="B122" s="348" t="s">
        <v>173</v>
      </c>
      <c r="C122" s="349"/>
      <c r="D122" s="349"/>
      <c r="E122" s="349"/>
      <c r="F122" s="349"/>
      <c r="G122" s="349"/>
      <c r="H122" s="349"/>
      <c r="I122" s="349"/>
      <c r="J122" s="349"/>
    </row>
    <row r="123" spans="1:11" ht="18.75" customHeight="1" x14ac:dyDescent="0.25">
      <c r="A123" s="335" t="s">
        <v>90</v>
      </c>
      <c r="B123" s="336" t="s">
        <v>201</v>
      </c>
      <c r="C123" s="336"/>
      <c r="D123" s="336"/>
      <c r="E123" s="336"/>
      <c r="F123" s="336"/>
      <c r="G123" s="336"/>
      <c r="H123" s="336"/>
      <c r="I123" s="336"/>
      <c r="J123" s="337"/>
    </row>
    <row r="124" spans="1:11" ht="16.5" customHeight="1" x14ac:dyDescent="0.25">
      <c r="A124" s="333"/>
      <c r="B124" s="350" t="s">
        <v>174</v>
      </c>
      <c r="C124" s="350"/>
      <c r="D124" s="350"/>
      <c r="E124" s="350"/>
      <c r="F124" s="350"/>
      <c r="G124" s="350"/>
      <c r="H124" s="350"/>
      <c r="I124" s="350"/>
      <c r="J124" s="351"/>
    </row>
    <row r="125" spans="1:11" ht="18.75" customHeight="1" x14ac:dyDescent="0.25">
      <c r="A125" s="333"/>
      <c r="B125" s="336" t="s">
        <v>202</v>
      </c>
      <c r="C125" s="336"/>
      <c r="D125" s="336"/>
      <c r="E125" s="336"/>
      <c r="F125" s="336"/>
      <c r="G125" s="336"/>
      <c r="H125" s="336"/>
      <c r="I125" s="336"/>
      <c r="J125" s="337"/>
    </row>
    <row r="126" spans="1:11" ht="18" customHeight="1" x14ac:dyDescent="0.25">
      <c r="A126" s="334"/>
      <c r="B126" s="300" t="s">
        <v>175</v>
      </c>
      <c r="C126" s="300"/>
      <c r="D126" s="300"/>
      <c r="E126" s="300"/>
      <c r="F126" s="300"/>
      <c r="G126" s="300"/>
      <c r="H126" s="300"/>
      <c r="I126" s="300"/>
      <c r="J126" s="338"/>
    </row>
    <row r="127" spans="1:11" ht="15.75" x14ac:dyDescent="0.25">
      <c r="A127" s="339" t="s">
        <v>150</v>
      </c>
      <c r="B127" s="340"/>
      <c r="C127" s="340"/>
      <c r="D127" s="340"/>
      <c r="E127" s="340"/>
      <c r="F127" s="340"/>
      <c r="G127" s="340"/>
      <c r="H127" s="340"/>
      <c r="I127" s="340"/>
      <c r="J127" s="341"/>
    </row>
    <row r="128" spans="1:11" ht="15.75" x14ac:dyDescent="0.25">
      <c r="A128" s="342" t="s">
        <v>92</v>
      </c>
      <c r="B128" s="343"/>
      <c r="C128" s="343"/>
      <c r="D128" s="343"/>
      <c r="E128" s="343"/>
      <c r="F128" s="343"/>
      <c r="G128" s="343"/>
      <c r="H128" s="343"/>
      <c r="I128" s="343"/>
      <c r="J128" s="344"/>
      <c r="K128" s="1"/>
    </row>
    <row r="129" spans="1:10" ht="36" customHeight="1" x14ac:dyDescent="0.25">
      <c r="A129" s="100" t="s">
        <v>201</v>
      </c>
      <c r="B129" s="319" t="s">
        <v>176</v>
      </c>
      <c r="C129" s="319"/>
      <c r="D129" s="319"/>
      <c r="E129" s="319"/>
      <c r="F129" s="319"/>
      <c r="G129" s="319"/>
      <c r="H129" s="319"/>
      <c r="I129" s="319"/>
      <c r="J129" s="320"/>
    </row>
    <row r="130" spans="1:10" ht="31.5" customHeight="1" x14ac:dyDescent="0.25">
      <c r="A130" s="105" t="s">
        <v>202</v>
      </c>
      <c r="B130" s="321" t="s">
        <v>177</v>
      </c>
      <c r="C130" s="321"/>
      <c r="D130" s="321"/>
      <c r="E130" s="321"/>
      <c r="F130" s="321"/>
      <c r="G130" s="321"/>
      <c r="H130" s="321"/>
      <c r="I130" s="321"/>
      <c r="J130" s="322"/>
    </row>
    <row r="131" spans="1:10" ht="27.75" customHeight="1" x14ac:dyDescent="0.25">
      <c r="A131" s="14"/>
      <c r="B131" s="14"/>
      <c r="C131" s="14"/>
      <c r="D131" s="14"/>
      <c r="E131" s="14"/>
      <c r="F131" s="14"/>
      <c r="G131" s="14"/>
      <c r="H131" s="14"/>
      <c r="I131" s="14"/>
      <c r="J131" s="14"/>
    </row>
    <row r="132" spans="1:10" ht="30.75" customHeight="1" x14ac:dyDescent="0.25">
      <c r="A132" s="323"/>
      <c r="B132" s="323"/>
      <c r="C132" s="323"/>
      <c r="D132" s="323"/>
      <c r="E132" s="323"/>
      <c r="F132" s="323"/>
      <c r="G132" s="323"/>
      <c r="H132" s="323"/>
      <c r="I132" s="323"/>
      <c r="J132" s="323"/>
    </row>
  </sheetData>
  <mergeCells count="146">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40:A43"/>
    <mergeCell ref="B40:J40"/>
    <mergeCell ref="B41:J41"/>
    <mergeCell ref="B42:J42"/>
    <mergeCell ref="B43:J43"/>
    <mergeCell ref="A37:J37"/>
    <mergeCell ref="B38:J38"/>
    <mergeCell ref="B39:J39"/>
    <mergeCell ref="A27:J27"/>
    <mergeCell ref="C28:D28"/>
    <mergeCell ref="E28:F28"/>
    <mergeCell ref="G28:H28"/>
    <mergeCell ref="I28:J28"/>
    <mergeCell ref="A36:J36"/>
    <mergeCell ref="A48:J48"/>
    <mergeCell ref="A49:J49"/>
    <mergeCell ref="B50:J50"/>
    <mergeCell ref="B51:J51"/>
    <mergeCell ref="A44:A47"/>
    <mergeCell ref="B44:J44"/>
    <mergeCell ref="B45:J45"/>
    <mergeCell ref="B46:J46"/>
    <mergeCell ref="B47:J47"/>
    <mergeCell ref="B57:J57"/>
    <mergeCell ref="B58:J58"/>
    <mergeCell ref="B59:J59"/>
    <mergeCell ref="B60:J60"/>
    <mergeCell ref="A52:J52"/>
    <mergeCell ref="B53:J53"/>
    <mergeCell ref="B54:J54"/>
    <mergeCell ref="B55:J55"/>
    <mergeCell ref="B56:J56"/>
    <mergeCell ref="B65:J65"/>
    <mergeCell ref="B66:J66"/>
    <mergeCell ref="A67:J67"/>
    <mergeCell ref="B68:J68"/>
    <mergeCell ref="B69:J69"/>
    <mergeCell ref="B61:J61"/>
    <mergeCell ref="B62:J62"/>
    <mergeCell ref="A63:J63"/>
    <mergeCell ref="A64:J64"/>
    <mergeCell ref="A78:J78"/>
    <mergeCell ref="A79:J79"/>
    <mergeCell ref="B80:J80"/>
    <mergeCell ref="B81:J81"/>
    <mergeCell ref="B74:J74"/>
    <mergeCell ref="B75:J75"/>
    <mergeCell ref="B76:J76"/>
    <mergeCell ref="B77:J77"/>
    <mergeCell ref="B70:J70"/>
    <mergeCell ref="B71:J71"/>
    <mergeCell ref="B72:J72"/>
    <mergeCell ref="B73:J73"/>
    <mergeCell ref="A82:J82"/>
    <mergeCell ref="B83:J83"/>
    <mergeCell ref="B84:J84"/>
    <mergeCell ref="B85:J85"/>
    <mergeCell ref="B86:J86"/>
    <mergeCell ref="B87:J87"/>
    <mergeCell ref="B88:J88"/>
    <mergeCell ref="B89:J89"/>
    <mergeCell ref="B90:J90"/>
    <mergeCell ref="B96:J96"/>
    <mergeCell ref="A97:J97"/>
    <mergeCell ref="A98:J98"/>
    <mergeCell ref="B99:J99"/>
    <mergeCell ref="B91:J91"/>
    <mergeCell ref="B92:J92"/>
    <mergeCell ref="B93:J93"/>
    <mergeCell ref="B94:J94"/>
    <mergeCell ref="B95:J95"/>
    <mergeCell ref="A104:A107"/>
    <mergeCell ref="B104:J104"/>
    <mergeCell ref="B105:J105"/>
    <mergeCell ref="B106:J106"/>
    <mergeCell ref="B107:J107"/>
    <mergeCell ref="B100:J100"/>
    <mergeCell ref="A101:J101"/>
    <mergeCell ref="B102:J102"/>
    <mergeCell ref="B103:J103"/>
    <mergeCell ref="A116:J116"/>
    <mergeCell ref="B117:J117"/>
    <mergeCell ref="A119:A122"/>
    <mergeCell ref="B108:J108"/>
    <mergeCell ref="B109:J109"/>
    <mergeCell ref="B110:J110"/>
    <mergeCell ref="B111:J111"/>
    <mergeCell ref="A112:J112"/>
    <mergeCell ref="A113:J113"/>
    <mergeCell ref="B129:J129"/>
    <mergeCell ref="B130:J130"/>
    <mergeCell ref="A132:J132"/>
    <mergeCell ref="A55:A58"/>
    <mergeCell ref="A59:A62"/>
    <mergeCell ref="A74:A77"/>
    <mergeCell ref="A70:A73"/>
    <mergeCell ref="A89:A92"/>
    <mergeCell ref="A93:A96"/>
    <mergeCell ref="A108:A111"/>
    <mergeCell ref="B125:J125"/>
    <mergeCell ref="B126:J126"/>
    <mergeCell ref="A127:J127"/>
    <mergeCell ref="A128:J128"/>
    <mergeCell ref="A123:A126"/>
    <mergeCell ref="B121:J121"/>
    <mergeCell ref="B122:J122"/>
    <mergeCell ref="B123:J123"/>
    <mergeCell ref="B124:J124"/>
    <mergeCell ref="B118:J118"/>
    <mergeCell ref="B119:J119"/>
    <mergeCell ref="B120:J120"/>
    <mergeCell ref="B114:J114"/>
    <mergeCell ref="B115:J115"/>
  </mergeCells>
  <dataValidations count="14">
    <dataValidation allowBlank="1" showInputMessage="1" showErrorMessage="1" prompt="¿En qué consiste el programa?" sqref="B20:J20"/>
    <dataValidation allowBlank="1" showInputMessage="1" showErrorMessage="1" prompt="Oportunidades de mejora identificadas" sqref="A66 A100 A115 A131:J131 A51 A81 A130"/>
    <dataValidation allowBlank="1" showInputMessage="1" showErrorMessage="1" prompt="1. Describir lo plasmado en el presupuesto_x000a_2. Describir lo alcanzado en términos financieros y de producción " sqref="B106:J106 B40:J40 B44:J44 B55:J55 B59:J59 B70:J70 C85:J85 C89:J89 B110:J110 B74:J74 B93:J93 B95:J95 B104:J104 B108:J108 B123:J123 B46:J46 B61:J61 B76:J76 C87:J87 B85:B89 B42:J42 B57:J57 B72:J72 B91:J91 B121:J121 B125:J125 B119:J119"/>
    <dataValidation allowBlank="1" showInputMessage="1" showErrorMessage="1" prompt="Nombre del producto" sqref="B117:J117 B102:J102 B83:J83 B68:J68 B53:J53 B38:J38"/>
    <dataValidation allowBlank="1" showInputMessage="1" showErrorMessage="1" prompt="¿A quién va dirigido el programa?, ¿qué característica tiene esta población que requiere ser beneficiada?" sqref="B21:J21"/>
    <dataValidation allowBlank="1" showInputMessage="1" prompt="Nombre del capítulo" sqref="B9:J11"/>
    <dataValidation allowBlank="1" showInputMessage="1" showErrorMessage="1" prompt="Presupuesto del programa" sqref="A26:C26 F26"/>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G34"/>
    <dataValidation allowBlank="1" showInputMessage="1" showErrorMessage="1" prompt="Monto ejecutado en el trimestre" sqref="H29"/>
    <dataValidation allowBlank="1" showInputMessage="1" showErrorMessage="1" prompt="Meta alcanzada en el trimestre" sqref="H30:H35 G29:G33 G35"/>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4" manualBreakCount="4">
    <brk id="26" max="9" man="1"/>
    <brk id="43" max="9" man="1"/>
    <brk id="47" max="9" man="1"/>
    <brk id="60" max="9"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8"/>
  <sheetViews>
    <sheetView topLeftCell="B13" zoomScaleNormal="100" workbookViewId="0">
      <selection activeCell="B13" sqref="B13:J13"/>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52" t="s">
        <v>203</v>
      </c>
      <c r="C2" s="253"/>
      <c r="D2" s="253"/>
      <c r="E2" s="253"/>
      <c r="F2" s="253"/>
      <c r="G2" s="253"/>
      <c r="H2" s="253"/>
      <c r="I2" s="253"/>
      <c r="J2" s="254"/>
      <c r="K2" s="1"/>
    </row>
    <row r="3" spans="1:11" ht="15.75" customHeight="1" thickBot="1" x14ac:dyDescent="0.3">
      <c r="A3" s="17"/>
      <c r="B3" s="255" t="s">
        <v>32</v>
      </c>
      <c r="C3" s="256"/>
      <c r="D3" s="257" t="s">
        <v>33</v>
      </c>
      <c r="E3" s="258"/>
      <c r="F3" s="258"/>
      <c r="G3" s="258"/>
      <c r="H3" s="258"/>
      <c r="I3" s="2" t="s">
        <v>34</v>
      </c>
      <c r="J3" s="2" t="s">
        <v>35</v>
      </c>
      <c r="K3" s="1"/>
    </row>
    <row r="4" spans="1:11" ht="21.75" customHeight="1" thickBot="1" x14ac:dyDescent="0.3">
      <c r="A4" s="18"/>
      <c r="B4" s="259" t="s">
        <v>36</v>
      </c>
      <c r="C4" s="260"/>
      <c r="D4" s="259" t="s">
        <v>37</v>
      </c>
      <c r="E4" s="260"/>
      <c r="F4" s="260"/>
      <c r="G4" s="260"/>
      <c r="H4" s="260"/>
      <c r="I4" s="24">
        <v>43552</v>
      </c>
      <c r="J4" s="3">
        <v>0</v>
      </c>
      <c r="K4" s="1"/>
    </row>
    <row r="5" spans="1:11" x14ac:dyDescent="0.25">
      <c r="A5" s="261"/>
      <c r="B5" s="262"/>
      <c r="C5" s="262"/>
      <c r="D5" s="155"/>
      <c r="E5" s="155"/>
      <c r="F5" s="155"/>
      <c r="G5" s="155"/>
      <c r="H5" s="155"/>
      <c r="I5" s="262"/>
      <c r="J5" s="263"/>
      <c r="K5" s="1"/>
    </row>
    <row r="6" spans="1:11" ht="8.25" customHeight="1" x14ac:dyDescent="0.25">
      <c r="A6" s="435"/>
      <c r="B6" s="436"/>
      <c r="C6" s="436"/>
      <c r="D6" s="436"/>
      <c r="E6" s="436"/>
      <c r="F6" s="436"/>
      <c r="G6" s="436"/>
      <c r="H6" s="436"/>
      <c r="I6" s="436"/>
      <c r="J6" s="437"/>
      <c r="K6" s="1"/>
    </row>
    <row r="7" spans="1:11" ht="15.75" x14ac:dyDescent="0.25">
      <c r="A7" s="428" t="s">
        <v>39</v>
      </c>
      <c r="B7" s="209"/>
      <c r="C7" s="209"/>
      <c r="D7" s="209"/>
      <c r="E7" s="209"/>
      <c r="F7" s="209"/>
      <c r="G7" s="209"/>
      <c r="H7" s="209"/>
      <c r="I7" s="209"/>
      <c r="J7" s="429"/>
      <c r="K7" s="1"/>
    </row>
    <row r="8" spans="1:11" ht="15.75" x14ac:dyDescent="0.25">
      <c r="A8" s="416" t="s">
        <v>40</v>
      </c>
      <c r="B8" s="191"/>
      <c r="C8" s="191"/>
      <c r="D8" s="191"/>
      <c r="E8" s="191"/>
      <c r="F8" s="191"/>
      <c r="G8" s="191"/>
      <c r="H8" s="191"/>
      <c r="I8" s="191"/>
      <c r="J8" s="417"/>
      <c r="K8" s="1"/>
    </row>
    <row r="9" spans="1:11" ht="15" customHeight="1" x14ac:dyDescent="0.25">
      <c r="A9" s="4" t="s">
        <v>1</v>
      </c>
      <c r="B9" s="432" t="s">
        <v>2</v>
      </c>
      <c r="C9" s="432"/>
      <c r="D9" s="432"/>
      <c r="E9" s="432"/>
      <c r="F9" s="432"/>
      <c r="G9" s="432"/>
      <c r="H9" s="432"/>
      <c r="I9" s="432"/>
      <c r="J9" s="433"/>
      <c r="K9" s="1"/>
    </row>
    <row r="10" spans="1:11" ht="15" customHeight="1" x14ac:dyDescent="0.25">
      <c r="A10" s="12" t="s">
        <v>3</v>
      </c>
      <c r="B10" s="432" t="s">
        <v>4</v>
      </c>
      <c r="C10" s="432"/>
      <c r="D10" s="432"/>
      <c r="E10" s="432"/>
      <c r="F10" s="432"/>
      <c r="G10" s="432"/>
      <c r="H10" s="432"/>
      <c r="I10" s="432"/>
      <c r="J10" s="433"/>
      <c r="K10" s="1"/>
    </row>
    <row r="11" spans="1:11" ht="15" customHeight="1" x14ac:dyDescent="0.25">
      <c r="A11" s="12" t="s">
        <v>5</v>
      </c>
      <c r="B11" s="432" t="s">
        <v>6</v>
      </c>
      <c r="C11" s="432"/>
      <c r="D11" s="432"/>
      <c r="E11" s="432"/>
      <c r="F11" s="432"/>
      <c r="G11" s="432"/>
      <c r="H11" s="432"/>
      <c r="I11" s="432"/>
      <c r="J11" s="433"/>
      <c r="K11" s="1"/>
    </row>
    <row r="12" spans="1:11" ht="18" customHeight="1" x14ac:dyDescent="0.25">
      <c r="A12" s="4" t="s">
        <v>42</v>
      </c>
      <c r="B12" s="432" t="s">
        <v>43</v>
      </c>
      <c r="C12" s="432"/>
      <c r="D12" s="432"/>
      <c r="E12" s="432"/>
      <c r="F12" s="432"/>
      <c r="G12" s="432"/>
      <c r="H12" s="432"/>
      <c r="I12" s="432"/>
      <c r="J12" s="433"/>
    </row>
    <row r="13" spans="1:11" ht="31.5" customHeight="1" x14ac:dyDescent="0.25">
      <c r="A13" s="4" t="s">
        <v>44</v>
      </c>
      <c r="B13" s="206" t="s">
        <v>45</v>
      </c>
      <c r="C13" s="206"/>
      <c r="D13" s="206"/>
      <c r="E13" s="206"/>
      <c r="F13" s="206"/>
      <c r="G13" s="206"/>
      <c r="H13" s="206"/>
      <c r="I13" s="206"/>
      <c r="J13" s="207"/>
    </row>
    <row r="14" spans="1:11" ht="15.75" x14ac:dyDescent="0.25">
      <c r="A14" s="428" t="s">
        <v>46</v>
      </c>
      <c r="B14" s="209"/>
      <c r="C14" s="209"/>
      <c r="D14" s="209"/>
      <c r="E14" s="209"/>
      <c r="F14" s="209"/>
      <c r="G14" s="209"/>
      <c r="H14" s="209"/>
      <c r="I14" s="209"/>
      <c r="J14" s="429"/>
    </row>
    <row r="15" spans="1:11" ht="15.75" customHeight="1" x14ac:dyDescent="0.25">
      <c r="A15" s="4" t="s">
        <v>47</v>
      </c>
      <c r="B15" s="13">
        <v>3</v>
      </c>
      <c r="C15" s="434" t="s">
        <v>48</v>
      </c>
      <c r="D15" s="434"/>
      <c r="E15" s="434"/>
      <c r="F15" s="434"/>
      <c r="G15" s="434"/>
      <c r="H15" s="434"/>
      <c r="I15" s="434"/>
      <c r="J15" s="434"/>
    </row>
    <row r="16" spans="1:11" ht="19.5" customHeight="1" x14ac:dyDescent="0.25">
      <c r="A16" s="4" t="s">
        <v>49</v>
      </c>
      <c r="B16" s="7">
        <v>3.3</v>
      </c>
      <c r="C16" s="434" t="s">
        <v>50</v>
      </c>
      <c r="D16" s="434"/>
      <c r="E16" s="434"/>
      <c r="F16" s="434"/>
      <c r="G16" s="434"/>
      <c r="H16" s="434"/>
      <c r="I16" s="434"/>
      <c r="J16" s="434"/>
    </row>
    <row r="17" spans="1:41" ht="24.75" customHeight="1" x14ac:dyDescent="0.25">
      <c r="A17" s="4" t="s">
        <v>51</v>
      </c>
      <c r="B17" s="15" t="s">
        <v>52</v>
      </c>
      <c r="C17" s="434" t="s">
        <v>53</v>
      </c>
      <c r="D17" s="434"/>
      <c r="E17" s="434"/>
      <c r="F17" s="434"/>
      <c r="G17" s="434"/>
      <c r="H17" s="434"/>
      <c r="I17" s="434"/>
      <c r="J17" s="434"/>
    </row>
    <row r="18" spans="1:41" ht="15.75" x14ac:dyDescent="0.25">
      <c r="A18" s="428" t="s">
        <v>54</v>
      </c>
      <c r="B18" s="209"/>
      <c r="C18" s="209"/>
      <c r="D18" s="209"/>
      <c r="E18" s="209"/>
      <c r="F18" s="209"/>
      <c r="G18" s="209"/>
      <c r="H18" s="209"/>
      <c r="I18" s="209"/>
      <c r="J18" s="429"/>
    </row>
    <row r="19" spans="1:41" ht="21" customHeight="1" x14ac:dyDescent="0.25">
      <c r="A19" s="4" t="s">
        <v>55</v>
      </c>
      <c r="B19" s="430" t="s">
        <v>56</v>
      </c>
      <c r="C19" s="430"/>
      <c r="D19" s="430"/>
      <c r="E19" s="430"/>
      <c r="F19" s="430"/>
      <c r="G19" s="430"/>
      <c r="H19" s="430"/>
      <c r="I19" s="430"/>
      <c r="J19" s="431"/>
    </row>
    <row r="20" spans="1:41" ht="45" customHeight="1" x14ac:dyDescent="0.25">
      <c r="A20" s="8" t="s">
        <v>57</v>
      </c>
      <c r="B20" s="430" t="s">
        <v>58</v>
      </c>
      <c r="C20" s="430"/>
      <c r="D20" s="430"/>
      <c r="E20" s="430"/>
      <c r="F20" s="430"/>
      <c r="G20" s="430"/>
      <c r="H20" s="430"/>
      <c r="I20" s="430"/>
      <c r="J20" s="431"/>
    </row>
    <row r="21" spans="1:41" ht="23.25" customHeight="1" x14ac:dyDescent="0.25">
      <c r="A21" s="8" t="s">
        <v>113</v>
      </c>
      <c r="B21" s="430" t="s">
        <v>141</v>
      </c>
      <c r="C21" s="430"/>
      <c r="D21" s="430"/>
      <c r="E21" s="430"/>
      <c r="F21" s="430"/>
      <c r="G21" s="430"/>
      <c r="H21" s="430"/>
      <c r="I21" s="430"/>
      <c r="J21" s="431"/>
    </row>
    <row r="22" spans="1:41" ht="29.25" customHeight="1" x14ac:dyDescent="0.25">
      <c r="A22" s="8" t="s">
        <v>61</v>
      </c>
      <c r="B22" s="430" t="s">
        <v>142</v>
      </c>
      <c r="C22" s="430"/>
      <c r="D22" s="430"/>
      <c r="E22" s="430"/>
      <c r="F22" s="430"/>
      <c r="G22" s="430"/>
      <c r="H22" s="430"/>
      <c r="I22" s="430"/>
      <c r="J22" s="431"/>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428" t="s">
        <v>63</v>
      </c>
      <c r="B23" s="209"/>
      <c r="C23" s="209"/>
      <c r="D23" s="209"/>
      <c r="E23" s="209"/>
      <c r="F23" s="209"/>
      <c r="G23" s="209"/>
      <c r="H23" s="209"/>
      <c r="I23" s="209"/>
      <c r="J23" s="429"/>
    </row>
    <row r="24" spans="1:41" ht="15.75" x14ac:dyDescent="0.25">
      <c r="A24" s="416" t="s">
        <v>64</v>
      </c>
      <c r="B24" s="191"/>
      <c r="C24" s="191"/>
      <c r="D24" s="191"/>
      <c r="E24" s="191"/>
      <c r="F24" s="191"/>
      <c r="G24" s="191"/>
      <c r="H24" s="191"/>
      <c r="I24" s="191"/>
      <c r="J24" s="417"/>
      <c r="K24" s="1"/>
    </row>
    <row r="25" spans="1:41" ht="15" customHeight="1" x14ac:dyDescent="0.25">
      <c r="A25" s="424" t="s">
        <v>65</v>
      </c>
      <c r="B25" s="212"/>
      <c r="C25" s="213" t="s">
        <v>66</v>
      </c>
      <c r="D25" s="214"/>
      <c r="E25" s="214"/>
      <c r="F25" s="214" t="s">
        <v>67</v>
      </c>
      <c r="G25" s="214"/>
      <c r="H25" s="212"/>
      <c r="I25" s="213" t="s">
        <v>68</v>
      </c>
      <c r="J25" s="425"/>
    </row>
    <row r="26" spans="1:41" ht="30" customHeight="1" x14ac:dyDescent="0.25">
      <c r="A26" s="426">
        <v>4219452478</v>
      </c>
      <c r="B26" s="426"/>
      <c r="C26" s="426">
        <v>4219452478</v>
      </c>
      <c r="D26" s="426"/>
      <c r="E26" s="426"/>
      <c r="F26" s="426">
        <f>SUM(Tabla13[Financiera 
 (F)])</f>
        <v>295481755.57999998</v>
      </c>
      <c r="G26" s="426"/>
      <c r="H26" s="426"/>
      <c r="I26" s="427">
        <f>IF(F26&gt;0,F26/C26,0)</f>
        <v>7.002845917109532E-2</v>
      </c>
      <c r="J26" s="427"/>
    </row>
    <row r="27" spans="1:41" ht="21" customHeight="1" x14ac:dyDescent="0.25">
      <c r="A27" s="416" t="s">
        <v>69</v>
      </c>
      <c r="B27" s="191"/>
      <c r="C27" s="191"/>
      <c r="D27" s="191"/>
      <c r="E27" s="191"/>
      <c r="F27" s="191"/>
      <c r="G27" s="191"/>
      <c r="H27" s="191"/>
      <c r="I27" s="191"/>
      <c r="J27" s="417"/>
      <c r="K27" s="1"/>
    </row>
    <row r="28" spans="1:41" x14ac:dyDescent="0.25">
      <c r="A28" s="5"/>
      <c r="B28"/>
      <c r="C28" s="193" t="s">
        <v>143</v>
      </c>
      <c r="D28" s="194"/>
      <c r="E28" s="193" t="s">
        <v>204</v>
      </c>
      <c r="F28" s="194"/>
      <c r="G28" s="193" t="s">
        <v>205</v>
      </c>
      <c r="H28" s="418"/>
      <c r="I28" s="419" t="s">
        <v>72</v>
      </c>
      <c r="J28" s="420"/>
    </row>
    <row r="29" spans="1:41" ht="42" customHeight="1" x14ac:dyDescent="0.25">
      <c r="A29" s="9" t="s">
        <v>7</v>
      </c>
      <c r="B29" s="10" t="s">
        <v>73</v>
      </c>
      <c r="C29" s="10" t="s">
        <v>74</v>
      </c>
      <c r="D29" s="10" t="s">
        <v>75</v>
      </c>
      <c r="E29" s="10" t="s">
        <v>76</v>
      </c>
      <c r="F29" s="10" t="s">
        <v>77</v>
      </c>
      <c r="G29" s="10" t="s">
        <v>78</v>
      </c>
      <c r="H29" s="11" t="s">
        <v>79</v>
      </c>
      <c r="I29" s="9" t="s">
        <v>80</v>
      </c>
      <c r="J29" s="11" t="s">
        <v>81</v>
      </c>
    </row>
    <row r="30" spans="1:41" ht="46.5" customHeight="1" x14ac:dyDescent="0.25">
      <c r="A30" s="94" t="s">
        <v>18</v>
      </c>
      <c r="B30" s="77" t="s">
        <v>19</v>
      </c>
      <c r="C30" s="78">
        <v>9940</v>
      </c>
      <c r="D30" s="95">
        <v>170848103</v>
      </c>
      <c r="E30" s="78">
        <v>9940</v>
      </c>
      <c r="F30" s="95">
        <v>170848103</v>
      </c>
      <c r="G30" s="21" t="e">
        <f>+Tabla134[Física 
(E)]+#REF!+Tabla1316[Física 
(E)]</f>
        <v>#REF!</v>
      </c>
      <c r="H30" s="95">
        <v>72835571.420000002</v>
      </c>
      <c r="I30" s="109" t="e">
        <f>IF(G30&gt;0,G30/C30,0)</f>
        <v>#REF!</v>
      </c>
      <c r="J30" s="109">
        <f>IF(H30&gt;0,H30/D30,0)</f>
        <v>0.42631770643657663</v>
      </c>
    </row>
    <row r="31" spans="1:41" ht="59.25" customHeight="1" x14ac:dyDescent="0.25">
      <c r="A31" s="98" t="s">
        <v>146</v>
      </c>
      <c r="B31" s="20" t="s">
        <v>21</v>
      </c>
      <c r="C31" s="21">
        <v>10277</v>
      </c>
      <c r="D31" s="25">
        <v>46086308</v>
      </c>
      <c r="E31" s="21">
        <v>10277</v>
      </c>
      <c r="F31" s="25">
        <v>46086308</v>
      </c>
      <c r="G31" s="21" t="e">
        <f>Tabla1345[Física 
(E)]+#REF!+Tabla13417[Física 
(E)]</f>
        <v>#REF!</v>
      </c>
      <c r="H31" s="25">
        <v>38828563.719999999</v>
      </c>
      <c r="I31" s="110" t="e">
        <f>IF(G31&gt;0,G31/C31,0)</f>
        <v>#REF!</v>
      </c>
      <c r="J31" s="110">
        <f>IF(H31&gt;0,H31/D31,0)</f>
        <v>0.84251842694797763</v>
      </c>
    </row>
    <row r="32" spans="1:41" ht="48.75" customHeight="1" x14ac:dyDescent="0.25">
      <c r="A32" s="98" t="s">
        <v>22</v>
      </c>
      <c r="B32" s="20" t="s">
        <v>23</v>
      </c>
      <c r="C32" s="21">
        <v>1560</v>
      </c>
      <c r="D32" s="25">
        <v>104233344</v>
      </c>
      <c r="E32" s="21">
        <v>1560</v>
      </c>
      <c r="F32" s="25">
        <v>104233344</v>
      </c>
      <c r="G32" s="21" t="e">
        <f>Tabla13456[Física 
(E)]+#REF!+Tabla134518[Física 
(E)]</f>
        <v>#REF!</v>
      </c>
      <c r="H32" s="25">
        <v>73003955.760000005</v>
      </c>
      <c r="I32" s="110" t="e">
        <f t="shared" ref="I32:J32" si="0">IF(G32&gt;0,G32/C32,0)</f>
        <v>#REF!</v>
      </c>
      <c r="J32" s="110">
        <f t="shared" si="0"/>
        <v>0.70038965419741317</v>
      </c>
    </row>
    <row r="33" spans="1:11" ht="45" customHeight="1" x14ac:dyDescent="0.25">
      <c r="A33" s="98" t="s">
        <v>24</v>
      </c>
      <c r="B33" s="20" t="s">
        <v>25</v>
      </c>
      <c r="C33" s="21">
        <v>22500</v>
      </c>
      <c r="D33" s="25">
        <v>55592040</v>
      </c>
      <c r="E33" s="21">
        <v>22500</v>
      </c>
      <c r="F33" s="25">
        <v>55592040</v>
      </c>
      <c r="G33" s="21">
        <v>6699</v>
      </c>
      <c r="H33" s="25">
        <v>51935566.479999997</v>
      </c>
      <c r="I33" s="110">
        <f t="shared" ref="I33:J35" si="1">IF(G33&gt;0,G33/C33,0)</f>
        <v>0.29773333333333335</v>
      </c>
      <c r="J33" s="110">
        <f t="shared" si="1"/>
        <v>0.93422667130042347</v>
      </c>
    </row>
    <row r="34" spans="1:11" ht="58.5" customHeight="1" x14ac:dyDescent="0.25">
      <c r="A34" s="98" t="s">
        <v>26</v>
      </c>
      <c r="B34" s="20" t="s">
        <v>107</v>
      </c>
      <c r="C34" s="21">
        <v>6</v>
      </c>
      <c r="D34" s="25">
        <v>56711544</v>
      </c>
      <c r="E34" s="21">
        <v>6</v>
      </c>
      <c r="F34" s="25">
        <v>56711544</v>
      </c>
      <c r="G34" s="20" t="e">
        <f>Tabla1345678[Física 
(E)]+#REF!+Tabla13456720[Física 
(E)]</f>
        <v>#REF!</v>
      </c>
      <c r="H34" s="25">
        <v>40742096</v>
      </c>
      <c r="I34" s="110" t="e">
        <f t="shared" si="1"/>
        <v>#REF!</v>
      </c>
      <c r="J34" s="110">
        <f t="shared" si="1"/>
        <v>0.71840921841239236</v>
      </c>
    </row>
    <row r="35" spans="1:11" ht="69.75" customHeight="1" x14ac:dyDescent="0.25">
      <c r="A35" s="98" t="s">
        <v>28</v>
      </c>
      <c r="B35" s="20" t="s">
        <v>29</v>
      </c>
      <c r="C35" s="21">
        <v>2</v>
      </c>
      <c r="D35" s="25">
        <v>23233217</v>
      </c>
      <c r="E35" s="21">
        <v>2</v>
      </c>
      <c r="F35" s="25">
        <v>23233217</v>
      </c>
      <c r="G35" s="21">
        <v>12</v>
      </c>
      <c r="H35" s="25">
        <v>18136002.199999999</v>
      </c>
      <c r="I35" s="110">
        <f t="shared" si="1"/>
        <v>6</v>
      </c>
      <c r="J35" s="110">
        <f t="shared" si="1"/>
        <v>0.78060658582063769</v>
      </c>
    </row>
    <row r="36" spans="1:11" ht="17.25" customHeight="1" x14ac:dyDescent="0.25">
      <c r="A36" s="421" t="s">
        <v>83</v>
      </c>
      <c r="B36" s="422"/>
      <c r="C36" s="422"/>
      <c r="D36" s="422"/>
      <c r="E36" s="422"/>
      <c r="F36" s="422"/>
      <c r="G36" s="422"/>
      <c r="H36" s="422"/>
      <c r="I36" s="422"/>
      <c r="J36" s="423"/>
    </row>
    <row r="37" spans="1:11" ht="15.75" x14ac:dyDescent="0.25">
      <c r="A37" s="371" t="s">
        <v>84</v>
      </c>
      <c r="B37" s="191"/>
      <c r="C37" s="191"/>
      <c r="D37" s="191"/>
      <c r="E37" s="191"/>
      <c r="F37" s="191"/>
      <c r="G37" s="191"/>
      <c r="H37" s="191"/>
      <c r="I37" s="191"/>
      <c r="J37" s="372"/>
      <c r="K37" s="1"/>
    </row>
    <row r="38" spans="1:11" ht="18.75" customHeight="1" x14ac:dyDescent="0.25">
      <c r="A38" s="64" t="s">
        <v>85</v>
      </c>
      <c r="B38" s="411" t="s">
        <v>86</v>
      </c>
      <c r="C38" s="411"/>
      <c r="D38" s="411"/>
      <c r="E38" s="411"/>
      <c r="F38" s="411"/>
      <c r="G38" s="411"/>
      <c r="H38" s="411"/>
      <c r="I38" s="411"/>
      <c r="J38" s="411"/>
    </row>
    <row r="39" spans="1:11" ht="60.75" customHeight="1" x14ac:dyDescent="0.25">
      <c r="A39" s="64" t="s">
        <v>87</v>
      </c>
      <c r="B39" s="415" t="s">
        <v>147</v>
      </c>
      <c r="C39" s="415"/>
      <c r="D39" s="415"/>
      <c r="E39" s="415"/>
      <c r="F39" s="415"/>
      <c r="G39" s="415"/>
      <c r="H39" s="415"/>
      <c r="I39" s="415"/>
      <c r="J39" s="415"/>
    </row>
    <row r="40" spans="1:11" ht="18.75" customHeight="1" x14ac:dyDescent="0.25">
      <c r="A40" s="412" t="s">
        <v>89</v>
      </c>
      <c r="B40" s="411" t="s">
        <v>161</v>
      </c>
      <c r="C40" s="411"/>
      <c r="D40" s="411"/>
      <c r="E40" s="411"/>
      <c r="F40" s="411"/>
      <c r="G40" s="411"/>
      <c r="H40" s="411"/>
      <c r="I40" s="411"/>
      <c r="J40" s="411"/>
    </row>
    <row r="41" spans="1:11" ht="102" customHeight="1" x14ac:dyDescent="0.25">
      <c r="A41" s="412"/>
      <c r="B41" s="415" t="s">
        <v>206</v>
      </c>
      <c r="C41" s="415"/>
      <c r="D41" s="415"/>
      <c r="E41" s="415"/>
      <c r="F41" s="415"/>
      <c r="G41" s="415"/>
      <c r="H41" s="415"/>
      <c r="I41" s="415"/>
      <c r="J41" s="415"/>
    </row>
    <row r="42" spans="1:11" ht="18.75" customHeight="1" x14ac:dyDescent="0.25">
      <c r="A42" s="412" t="s">
        <v>89</v>
      </c>
      <c r="B42" s="411" t="s">
        <v>162</v>
      </c>
      <c r="C42" s="411"/>
      <c r="D42" s="411"/>
      <c r="E42" s="411"/>
      <c r="F42" s="411"/>
      <c r="G42" s="411"/>
      <c r="H42" s="411"/>
      <c r="I42" s="411"/>
      <c r="J42" s="411"/>
    </row>
    <row r="43" spans="1:11" ht="79.5" customHeight="1" x14ac:dyDescent="0.25">
      <c r="A43" s="412"/>
      <c r="B43" s="409" t="s">
        <v>207</v>
      </c>
      <c r="C43" s="409"/>
      <c r="D43" s="409"/>
      <c r="E43" s="409"/>
      <c r="F43" s="409"/>
      <c r="G43" s="409"/>
      <c r="H43" s="409"/>
      <c r="I43" s="409"/>
      <c r="J43" s="409"/>
    </row>
    <row r="44" spans="1:11" ht="18.75" customHeight="1" x14ac:dyDescent="0.25">
      <c r="A44" s="412"/>
      <c r="B44" s="411" t="s">
        <v>201</v>
      </c>
      <c r="C44" s="411"/>
      <c r="D44" s="411"/>
      <c r="E44" s="411"/>
      <c r="F44" s="411"/>
      <c r="G44" s="411"/>
      <c r="H44" s="411"/>
      <c r="I44" s="411"/>
      <c r="J44" s="411"/>
    </row>
    <row r="45" spans="1:11" ht="78" customHeight="1" x14ac:dyDescent="0.25">
      <c r="A45" s="412"/>
      <c r="B45" s="298" t="s">
        <v>181</v>
      </c>
      <c r="C45" s="298"/>
      <c r="D45" s="298"/>
      <c r="E45" s="298"/>
      <c r="F45" s="298"/>
      <c r="G45" s="298"/>
      <c r="H45" s="298"/>
      <c r="I45" s="298"/>
      <c r="J45" s="298"/>
    </row>
    <row r="46" spans="1:11" ht="18.75" customHeight="1" x14ac:dyDescent="0.25">
      <c r="A46" s="412"/>
      <c r="B46" s="411" t="s">
        <v>202</v>
      </c>
      <c r="C46" s="411"/>
      <c r="D46" s="411"/>
      <c r="E46" s="411"/>
      <c r="F46" s="411"/>
      <c r="G46" s="411"/>
      <c r="H46" s="411"/>
      <c r="I46" s="411"/>
      <c r="J46" s="411"/>
    </row>
    <row r="47" spans="1:11" ht="27" customHeight="1" x14ac:dyDescent="0.25">
      <c r="A47" s="413"/>
      <c r="B47" s="414" t="s">
        <v>192</v>
      </c>
      <c r="C47" s="414"/>
      <c r="D47" s="414"/>
      <c r="E47" s="414"/>
      <c r="F47" s="414"/>
      <c r="G47" s="414"/>
      <c r="H47" s="414"/>
      <c r="I47" s="414"/>
      <c r="J47" s="414"/>
    </row>
    <row r="48" spans="1:11" ht="29.25" customHeight="1" x14ac:dyDescent="0.25">
      <c r="A48" s="403" t="s">
        <v>90</v>
      </c>
      <c r="B48" s="452" t="s">
        <v>161</v>
      </c>
      <c r="C48" s="407"/>
      <c r="D48" s="407"/>
      <c r="E48" s="407"/>
      <c r="F48" s="407"/>
      <c r="G48" s="407"/>
      <c r="H48" s="407"/>
      <c r="I48" s="407"/>
      <c r="J48" s="407"/>
    </row>
    <row r="49" spans="1:11" ht="107.25" customHeight="1" x14ac:dyDescent="0.25">
      <c r="A49" s="404"/>
      <c r="B49" s="453" t="s">
        <v>208</v>
      </c>
      <c r="C49" s="298"/>
      <c r="D49" s="298"/>
      <c r="E49" s="298"/>
      <c r="F49" s="298"/>
      <c r="G49" s="298"/>
      <c r="H49" s="298"/>
      <c r="I49" s="298"/>
      <c r="J49" s="298"/>
    </row>
    <row r="50" spans="1:11" ht="18.75" customHeight="1" x14ac:dyDescent="0.25">
      <c r="A50" s="404"/>
      <c r="B50" s="454" t="s">
        <v>162</v>
      </c>
      <c r="C50" s="411"/>
      <c r="D50" s="411"/>
      <c r="E50" s="411"/>
      <c r="F50" s="411"/>
      <c r="G50" s="411"/>
      <c r="H50" s="411"/>
      <c r="I50" s="411"/>
      <c r="J50" s="411"/>
    </row>
    <row r="51" spans="1:11" ht="177" customHeight="1" x14ac:dyDescent="0.25">
      <c r="A51" s="405"/>
      <c r="B51" s="455" t="s">
        <v>209</v>
      </c>
      <c r="C51" s="456"/>
      <c r="D51" s="456"/>
      <c r="E51" s="456"/>
      <c r="F51" s="456"/>
      <c r="G51" s="456"/>
      <c r="H51" s="456"/>
      <c r="I51" s="456"/>
      <c r="J51" s="456"/>
    </row>
    <row r="52" spans="1:11" ht="18.75" customHeight="1" x14ac:dyDescent="0.25">
      <c r="A52" s="403" t="s">
        <v>90</v>
      </c>
      <c r="B52" s="406" t="s">
        <v>201</v>
      </c>
      <c r="C52" s="407"/>
      <c r="D52" s="407"/>
      <c r="E52" s="407"/>
      <c r="F52" s="407"/>
      <c r="G52" s="407"/>
      <c r="H52" s="407"/>
      <c r="I52" s="407"/>
      <c r="J52" s="407"/>
    </row>
    <row r="53" spans="1:11" ht="102" customHeight="1" x14ac:dyDescent="0.25">
      <c r="A53" s="404"/>
      <c r="B53" s="408" t="s">
        <v>182</v>
      </c>
      <c r="C53" s="409"/>
      <c r="D53" s="409"/>
      <c r="E53" s="409"/>
      <c r="F53" s="409"/>
      <c r="G53" s="409"/>
      <c r="H53" s="409"/>
      <c r="I53" s="409"/>
      <c r="J53" s="409"/>
    </row>
    <row r="54" spans="1:11" ht="18.75" customHeight="1" x14ac:dyDescent="0.25">
      <c r="A54" s="404"/>
      <c r="B54" s="410" t="s">
        <v>202</v>
      </c>
      <c r="C54" s="411"/>
      <c r="D54" s="411"/>
      <c r="E54" s="411"/>
      <c r="F54" s="411"/>
      <c r="G54" s="411"/>
      <c r="H54" s="411"/>
      <c r="I54" s="411"/>
      <c r="J54" s="411"/>
    </row>
    <row r="55" spans="1:11" ht="74.25" customHeight="1" x14ac:dyDescent="0.25">
      <c r="A55" s="405"/>
      <c r="B55" s="348" t="s">
        <v>193</v>
      </c>
      <c r="C55" s="349"/>
      <c r="D55" s="349"/>
      <c r="E55" s="349"/>
      <c r="F55" s="349"/>
      <c r="G55" s="349"/>
      <c r="H55" s="349"/>
      <c r="I55" s="349"/>
      <c r="J55" s="349"/>
    </row>
    <row r="56" spans="1:11" ht="15.75" x14ac:dyDescent="0.25">
      <c r="A56" s="366" t="s">
        <v>150</v>
      </c>
      <c r="B56" s="209"/>
      <c r="C56" s="209"/>
      <c r="D56" s="209"/>
      <c r="E56" s="209"/>
      <c r="F56" s="209"/>
      <c r="G56" s="209"/>
      <c r="H56" s="209"/>
      <c r="I56" s="209"/>
      <c r="J56" s="367"/>
    </row>
    <row r="57" spans="1:11" ht="15.75" x14ac:dyDescent="0.25">
      <c r="A57" s="368" t="s">
        <v>92</v>
      </c>
      <c r="B57" s="369"/>
      <c r="C57" s="369"/>
      <c r="D57" s="369"/>
      <c r="E57" s="369"/>
      <c r="F57" s="369"/>
      <c r="G57" s="369"/>
      <c r="H57" s="369"/>
      <c r="I57" s="369"/>
      <c r="J57" s="370"/>
      <c r="K57" s="1"/>
    </row>
    <row r="58" spans="1:11" ht="27.75" customHeight="1" x14ac:dyDescent="0.25">
      <c r="A58" s="100" t="s">
        <v>161</v>
      </c>
      <c r="B58" s="319" t="s">
        <v>183</v>
      </c>
      <c r="C58" s="319"/>
      <c r="D58" s="319"/>
      <c r="E58" s="319"/>
      <c r="F58" s="319"/>
      <c r="G58" s="319"/>
      <c r="H58" s="319"/>
      <c r="I58" s="319"/>
      <c r="J58" s="320"/>
    </row>
    <row r="59" spans="1:11" ht="30.75" customHeight="1" x14ac:dyDescent="0.25">
      <c r="A59" s="100" t="s">
        <v>162</v>
      </c>
      <c r="B59" s="319" t="s">
        <v>183</v>
      </c>
      <c r="C59" s="319"/>
      <c r="D59" s="319"/>
      <c r="E59" s="319"/>
      <c r="F59" s="319"/>
      <c r="G59" s="319"/>
      <c r="H59" s="319"/>
      <c r="I59" s="319"/>
      <c r="J59" s="320"/>
    </row>
    <row r="60" spans="1:11" ht="26.25" customHeight="1" x14ac:dyDescent="0.25">
      <c r="A60" s="100" t="s">
        <v>201</v>
      </c>
      <c r="B60" s="319" t="s">
        <v>183</v>
      </c>
      <c r="C60" s="319"/>
      <c r="D60" s="319"/>
      <c r="E60" s="319"/>
      <c r="F60" s="319"/>
      <c r="G60" s="319"/>
      <c r="H60" s="319"/>
      <c r="I60" s="319"/>
      <c r="J60" s="320"/>
    </row>
    <row r="61" spans="1:11" ht="111.75" customHeight="1" x14ac:dyDescent="0.25">
      <c r="A61" s="100" t="s">
        <v>202</v>
      </c>
      <c r="B61" s="319" t="s">
        <v>194</v>
      </c>
      <c r="C61" s="319"/>
      <c r="D61" s="319"/>
      <c r="E61" s="319"/>
      <c r="F61" s="319"/>
      <c r="G61" s="319"/>
      <c r="H61" s="319"/>
      <c r="I61" s="319"/>
      <c r="J61" s="320"/>
    </row>
    <row r="62" spans="1:11" ht="15.75" x14ac:dyDescent="0.25">
      <c r="A62" s="371" t="s">
        <v>84</v>
      </c>
      <c r="B62" s="191"/>
      <c r="C62" s="191"/>
      <c r="D62" s="191"/>
      <c r="E62" s="191"/>
      <c r="F62" s="191"/>
      <c r="G62" s="191"/>
      <c r="H62" s="191"/>
      <c r="I62" s="191"/>
      <c r="J62" s="372"/>
    </row>
    <row r="63" spans="1:11" ht="18.75" customHeight="1" x14ac:dyDescent="0.25">
      <c r="A63" s="101" t="s">
        <v>85</v>
      </c>
      <c r="B63" s="396" t="s">
        <v>96</v>
      </c>
      <c r="C63" s="396"/>
      <c r="D63" s="396"/>
      <c r="E63" s="396"/>
      <c r="F63" s="396"/>
      <c r="G63" s="396"/>
      <c r="H63" s="396"/>
      <c r="I63" s="396"/>
      <c r="J63" s="397"/>
    </row>
    <row r="64" spans="1:11" ht="30" customHeight="1" x14ac:dyDescent="0.25">
      <c r="A64" s="102" t="s">
        <v>87</v>
      </c>
      <c r="B64" s="398" t="s">
        <v>97</v>
      </c>
      <c r="C64" s="398"/>
      <c r="D64" s="398"/>
      <c r="E64" s="398"/>
      <c r="F64" s="398"/>
      <c r="G64" s="398"/>
      <c r="H64" s="398"/>
      <c r="I64" s="398"/>
      <c r="J64" s="399"/>
    </row>
    <row r="65" spans="1:10" ht="18.75" customHeight="1" x14ac:dyDescent="0.25">
      <c r="A65" s="324" t="s">
        <v>89</v>
      </c>
      <c r="B65" s="388" t="s">
        <v>161</v>
      </c>
      <c r="C65" s="389"/>
      <c r="D65" s="389"/>
      <c r="E65" s="389"/>
      <c r="F65" s="389"/>
      <c r="G65" s="389"/>
      <c r="H65" s="389"/>
      <c r="I65" s="389"/>
      <c r="J65" s="390"/>
    </row>
    <row r="66" spans="1:10" ht="18" customHeight="1" x14ac:dyDescent="0.25">
      <c r="A66" s="325"/>
      <c r="B66" s="451" t="s">
        <v>210</v>
      </c>
      <c r="C66" s="449"/>
      <c r="D66" s="449"/>
      <c r="E66" s="449"/>
      <c r="F66" s="449"/>
      <c r="G66" s="449"/>
      <c r="H66" s="449"/>
      <c r="I66" s="449"/>
      <c r="J66" s="450"/>
    </row>
    <row r="67" spans="1:10" ht="18.75" customHeight="1" x14ac:dyDescent="0.25">
      <c r="A67" s="325"/>
      <c r="B67" s="388" t="s">
        <v>162</v>
      </c>
      <c r="C67" s="389"/>
      <c r="D67" s="389"/>
      <c r="E67" s="389"/>
      <c r="F67" s="389"/>
      <c r="G67" s="389"/>
      <c r="H67" s="389"/>
      <c r="I67" s="389"/>
      <c r="J67" s="390"/>
    </row>
    <row r="68" spans="1:10" ht="34.5" customHeight="1" x14ac:dyDescent="0.25">
      <c r="A68" s="325"/>
      <c r="B68" s="400" t="s">
        <v>211</v>
      </c>
      <c r="C68" s="401"/>
      <c r="D68" s="401"/>
      <c r="E68" s="401"/>
      <c r="F68" s="401"/>
      <c r="G68" s="401"/>
      <c r="H68" s="401"/>
      <c r="I68" s="401"/>
      <c r="J68" s="402"/>
    </row>
    <row r="69" spans="1:10" ht="18.75" customHeight="1" x14ac:dyDescent="0.25">
      <c r="A69" s="325"/>
      <c r="B69" s="388" t="s">
        <v>201</v>
      </c>
      <c r="C69" s="389"/>
      <c r="D69" s="389"/>
      <c r="E69" s="389"/>
      <c r="F69" s="389"/>
      <c r="G69" s="389"/>
      <c r="H69" s="389"/>
      <c r="I69" s="389"/>
      <c r="J69" s="390"/>
    </row>
    <row r="70" spans="1:10" ht="30.75" customHeight="1" x14ac:dyDescent="0.25">
      <c r="A70" s="325"/>
      <c r="B70" s="400" t="s">
        <v>151</v>
      </c>
      <c r="C70" s="401"/>
      <c r="D70" s="401"/>
      <c r="E70" s="401"/>
      <c r="F70" s="401"/>
      <c r="G70" s="401"/>
      <c r="H70" s="401"/>
      <c r="I70" s="401"/>
      <c r="J70" s="402"/>
    </row>
    <row r="71" spans="1:10" ht="18.75" customHeight="1" x14ac:dyDescent="0.25">
      <c r="A71" s="325"/>
      <c r="B71" s="388" t="s">
        <v>202</v>
      </c>
      <c r="C71" s="389"/>
      <c r="D71" s="389"/>
      <c r="E71" s="389"/>
      <c r="F71" s="389"/>
      <c r="G71" s="389"/>
      <c r="H71" s="389"/>
      <c r="I71" s="389"/>
      <c r="J71" s="390"/>
    </row>
    <row r="72" spans="1:10" ht="43.5" customHeight="1" x14ac:dyDescent="0.25">
      <c r="A72" s="325"/>
      <c r="B72" s="391" t="s">
        <v>152</v>
      </c>
      <c r="C72" s="391"/>
      <c r="D72" s="391"/>
      <c r="E72" s="391"/>
      <c r="F72" s="391"/>
      <c r="G72" s="391"/>
      <c r="H72" s="391"/>
      <c r="I72" s="391"/>
      <c r="J72" s="391"/>
    </row>
    <row r="73" spans="1:10" ht="19.5" customHeight="1" x14ac:dyDescent="0.25">
      <c r="A73" s="327" t="s">
        <v>90</v>
      </c>
      <c r="B73" s="385" t="s">
        <v>161</v>
      </c>
      <c r="C73" s="386"/>
      <c r="D73" s="386"/>
      <c r="E73" s="386"/>
      <c r="F73" s="386"/>
      <c r="G73" s="386"/>
      <c r="H73" s="386"/>
      <c r="I73" s="386"/>
      <c r="J73" s="387"/>
    </row>
    <row r="74" spans="1:10" ht="18.75" customHeight="1" x14ac:dyDescent="0.25">
      <c r="A74" s="328"/>
      <c r="B74" s="448" t="s">
        <v>212</v>
      </c>
      <c r="C74" s="449"/>
      <c r="D74" s="449"/>
      <c r="E74" s="449"/>
      <c r="F74" s="449"/>
      <c r="G74" s="449"/>
      <c r="H74" s="449"/>
      <c r="I74" s="449"/>
      <c r="J74" s="450"/>
    </row>
    <row r="75" spans="1:10" ht="18.75" customHeight="1" x14ac:dyDescent="0.25">
      <c r="A75" s="328"/>
      <c r="B75" s="392" t="s">
        <v>162</v>
      </c>
      <c r="C75" s="389"/>
      <c r="D75" s="389"/>
      <c r="E75" s="389"/>
      <c r="F75" s="389"/>
      <c r="G75" s="389"/>
      <c r="H75" s="389"/>
      <c r="I75" s="389"/>
      <c r="J75" s="390"/>
    </row>
    <row r="76" spans="1:10" ht="19.5" customHeight="1" x14ac:dyDescent="0.25">
      <c r="A76" s="328"/>
      <c r="B76" s="447" t="s">
        <v>213</v>
      </c>
      <c r="C76" s="401"/>
      <c r="D76" s="401"/>
      <c r="E76" s="401"/>
      <c r="F76" s="401"/>
      <c r="G76" s="401"/>
      <c r="H76" s="401"/>
      <c r="I76" s="401"/>
      <c r="J76" s="402"/>
    </row>
    <row r="77" spans="1:10" ht="18.75" customHeight="1" x14ac:dyDescent="0.25">
      <c r="A77" s="328"/>
      <c r="B77" s="392" t="s">
        <v>201</v>
      </c>
      <c r="C77" s="389"/>
      <c r="D77" s="389"/>
      <c r="E77" s="389"/>
      <c r="F77" s="389"/>
      <c r="G77" s="389"/>
      <c r="H77" s="389"/>
      <c r="I77" s="389"/>
      <c r="J77" s="390"/>
    </row>
    <row r="78" spans="1:10" ht="38.25" customHeight="1" x14ac:dyDescent="0.25">
      <c r="A78" s="329"/>
      <c r="B78" s="393" t="s">
        <v>153</v>
      </c>
      <c r="C78" s="394"/>
      <c r="D78" s="394"/>
      <c r="E78" s="394"/>
      <c r="F78" s="394"/>
      <c r="G78" s="394"/>
      <c r="H78" s="394"/>
      <c r="I78" s="394"/>
      <c r="J78" s="395"/>
    </row>
    <row r="79" spans="1:10" ht="18.75" customHeight="1" x14ac:dyDescent="0.25">
      <c r="A79" s="327" t="s">
        <v>90</v>
      </c>
      <c r="B79" s="385" t="s">
        <v>202</v>
      </c>
      <c r="C79" s="386"/>
      <c r="D79" s="386"/>
      <c r="E79" s="386"/>
      <c r="F79" s="386"/>
      <c r="G79" s="386"/>
      <c r="H79" s="386"/>
      <c r="I79" s="386"/>
      <c r="J79" s="387"/>
    </row>
    <row r="80" spans="1:10" ht="43.5" customHeight="1" x14ac:dyDescent="0.25">
      <c r="A80" s="329"/>
      <c r="B80" s="364" t="s">
        <v>154</v>
      </c>
      <c r="C80" s="365"/>
      <c r="D80" s="365"/>
      <c r="E80" s="365"/>
      <c r="F80" s="365"/>
      <c r="G80" s="365"/>
      <c r="H80" s="365"/>
      <c r="I80" s="365"/>
      <c r="J80" s="365"/>
    </row>
    <row r="81" spans="1:11" ht="15.75" x14ac:dyDescent="0.25">
      <c r="A81" s="366" t="s">
        <v>150</v>
      </c>
      <c r="B81" s="209"/>
      <c r="C81" s="209"/>
      <c r="D81" s="209"/>
      <c r="E81" s="209"/>
      <c r="F81" s="209"/>
      <c r="G81" s="209"/>
      <c r="H81" s="209"/>
      <c r="I81" s="209"/>
      <c r="J81" s="367"/>
    </row>
    <row r="82" spans="1:11" ht="15.75" x14ac:dyDescent="0.25">
      <c r="A82" s="368" t="s">
        <v>92</v>
      </c>
      <c r="B82" s="369"/>
      <c r="C82" s="369"/>
      <c r="D82" s="369"/>
      <c r="E82" s="369"/>
      <c r="F82" s="369"/>
      <c r="G82" s="369"/>
      <c r="H82" s="369"/>
      <c r="I82" s="369"/>
      <c r="J82" s="370"/>
      <c r="K82" s="1"/>
    </row>
    <row r="83" spans="1:11" ht="23.25" customHeight="1" x14ac:dyDescent="0.25">
      <c r="A83" s="100" t="s">
        <v>161</v>
      </c>
      <c r="B83" s="358" t="s">
        <v>17</v>
      </c>
      <c r="C83" s="358"/>
      <c r="D83" s="358"/>
      <c r="E83" s="358"/>
      <c r="F83" s="358"/>
      <c r="G83" s="358"/>
      <c r="H83" s="358"/>
      <c r="I83" s="358"/>
      <c r="J83" s="359"/>
    </row>
    <row r="84" spans="1:11" ht="23.25" customHeight="1" x14ac:dyDescent="0.25">
      <c r="A84" s="100" t="s">
        <v>162</v>
      </c>
      <c r="B84" s="358" t="s">
        <v>17</v>
      </c>
      <c r="C84" s="358"/>
      <c r="D84" s="358"/>
      <c r="E84" s="358"/>
      <c r="F84" s="358"/>
      <c r="G84" s="358"/>
      <c r="H84" s="358"/>
      <c r="I84" s="358"/>
      <c r="J84" s="359"/>
    </row>
    <row r="85" spans="1:11" ht="23.25" customHeight="1" x14ac:dyDescent="0.25">
      <c r="A85" s="100" t="s">
        <v>201</v>
      </c>
      <c r="B85" s="358" t="s">
        <v>17</v>
      </c>
      <c r="C85" s="358"/>
      <c r="D85" s="358"/>
      <c r="E85" s="358"/>
      <c r="F85" s="358"/>
      <c r="G85" s="358"/>
      <c r="H85" s="358"/>
      <c r="I85" s="358"/>
      <c r="J85" s="359"/>
    </row>
    <row r="86" spans="1:11" ht="51" customHeight="1" x14ac:dyDescent="0.25">
      <c r="A86" s="100" t="s">
        <v>202</v>
      </c>
      <c r="B86" s="292" t="s">
        <v>155</v>
      </c>
      <c r="C86" s="292"/>
      <c r="D86" s="292"/>
      <c r="E86" s="292"/>
      <c r="F86" s="292"/>
      <c r="G86" s="292"/>
      <c r="H86" s="292"/>
      <c r="I86" s="292"/>
      <c r="J86" s="292"/>
    </row>
    <row r="87" spans="1:11" ht="15.75" x14ac:dyDescent="0.25">
      <c r="A87" s="371" t="s">
        <v>84</v>
      </c>
      <c r="B87" s="191"/>
      <c r="C87" s="191"/>
      <c r="D87" s="191"/>
      <c r="E87" s="191"/>
      <c r="F87" s="191"/>
      <c r="G87" s="191"/>
      <c r="H87" s="191"/>
      <c r="I87" s="191"/>
      <c r="J87" s="372"/>
      <c r="K87" s="1"/>
    </row>
    <row r="88" spans="1:11" ht="17.25" customHeight="1" x14ac:dyDescent="0.25">
      <c r="A88" s="103" t="s">
        <v>85</v>
      </c>
      <c r="B88" s="381" t="s">
        <v>100</v>
      </c>
      <c r="C88" s="381"/>
      <c r="D88" s="381"/>
      <c r="E88" s="381"/>
      <c r="F88" s="381"/>
      <c r="G88" s="381"/>
      <c r="H88" s="381"/>
      <c r="I88" s="381"/>
      <c r="J88" s="382"/>
    </row>
    <row r="89" spans="1:11" ht="30" customHeight="1" x14ac:dyDescent="0.25">
      <c r="A89" s="103" t="s">
        <v>87</v>
      </c>
      <c r="B89" s="383" t="s">
        <v>101</v>
      </c>
      <c r="C89" s="383"/>
      <c r="D89" s="383"/>
      <c r="E89" s="383"/>
      <c r="F89" s="383"/>
      <c r="G89" s="383"/>
      <c r="H89" s="383"/>
      <c r="I89" s="383"/>
      <c r="J89" s="384"/>
    </row>
    <row r="90" spans="1:11" ht="18.75" customHeight="1" x14ac:dyDescent="0.25">
      <c r="A90" s="327" t="s">
        <v>89</v>
      </c>
      <c r="B90" s="375" t="s">
        <v>161</v>
      </c>
      <c r="C90" s="376"/>
      <c r="D90" s="376"/>
      <c r="E90" s="376"/>
      <c r="F90" s="376"/>
      <c r="G90" s="376"/>
      <c r="H90" s="376"/>
      <c r="I90" s="376"/>
      <c r="J90" s="377"/>
    </row>
    <row r="91" spans="1:11" ht="51.75" customHeight="1" x14ac:dyDescent="0.25">
      <c r="A91" s="328"/>
      <c r="B91" s="444" t="s">
        <v>214</v>
      </c>
      <c r="C91" s="445"/>
      <c r="D91" s="445"/>
      <c r="E91" s="445"/>
      <c r="F91" s="445"/>
      <c r="G91" s="445"/>
      <c r="H91" s="445"/>
      <c r="I91" s="445"/>
      <c r="J91" s="446"/>
    </row>
    <row r="92" spans="1:11" ht="18.75" customHeight="1" x14ac:dyDescent="0.25">
      <c r="A92" s="328"/>
      <c r="B92" s="375" t="s">
        <v>162</v>
      </c>
      <c r="C92" s="376"/>
      <c r="D92" s="376"/>
      <c r="E92" s="376"/>
      <c r="F92" s="376"/>
      <c r="G92" s="376"/>
      <c r="H92" s="376"/>
      <c r="I92" s="376"/>
      <c r="J92" s="377"/>
    </row>
    <row r="93" spans="1:11" ht="43.5" customHeight="1" x14ac:dyDescent="0.25">
      <c r="A93" s="328"/>
      <c r="B93" s="444" t="s">
        <v>215</v>
      </c>
      <c r="C93" s="445"/>
      <c r="D93" s="445"/>
      <c r="E93" s="445"/>
      <c r="F93" s="445"/>
      <c r="G93" s="445"/>
      <c r="H93" s="445"/>
      <c r="I93" s="445"/>
      <c r="J93" s="446"/>
    </row>
    <row r="94" spans="1:11" ht="18.75" customHeight="1" x14ac:dyDescent="0.25">
      <c r="A94" s="328"/>
      <c r="B94" s="375" t="s">
        <v>201</v>
      </c>
      <c r="C94" s="376"/>
      <c r="D94" s="376"/>
      <c r="E94" s="376"/>
      <c r="F94" s="376"/>
      <c r="G94" s="376"/>
      <c r="H94" s="376"/>
      <c r="I94" s="376"/>
      <c r="J94" s="377"/>
    </row>
    <row r="95" spans="1:11" ht="32.25" customHeight="1" x14ac:dyDescent="0.25">
      <c r="A95" s="328"/>
      <c r="B95" s="378" t="s">
        <v>156</v>
      </c>
      <c r="C95" s="379"/>
      <c r="D95" s="379"/>
      <c r="E95" s="379"/>
      <c r="F95" s="379"/>
      <c r="G95" s="379"/>
      <c r="H95" s="379"/>
      <c r="I95" s="379"/>
      <c r="J95" s="380"/>
    </row>
    <row r="96" spans="1:11" ht="18.75" customHeight="1" x14ac:dyDescent="0.25">
      <c r="A96" s="328"/>
      <c r="B96" s="375" t="s">
        <v>202</v>
      </c>
      <c r="C96" s="376"/>
      <c r="D96" s="376"/>
      <c r="E96" s="376"/>
      <c r="F96" s="376"/>
      <c r="G96" s="376"/>
      <c r="H96" s="376"/>
      <c r="I96" s="376"/>
      <c r="J96" s="377"/>
    </row>
    <row r="97" spans="1:11" ht="29.25" customHeight="1" x14ac:dyDescent="0.25">
      <c r="A97" s="329"/>
      <c r="B97" s="292" t="s">
        <v>157</v>
      </c>
      <c r="C97" s="292"/>
      <c r="D97" s="292"/>
      <c r="E97" s="292"/>
      <c r="F97" s="292"/>
      <c r="G97" s="292"/>
      <c r="H97" s="292"/>
      <c r="I97" s="292"/>
      <c r="J97" s="292"/>
    </row>
    <row r="98" spans="1:11" ht="29.25" customHeight="1" x14ac:dyDescent="0.25">
      <c r="A98" s="330" t="s">
        <v>90</v>
      </c>
      <c r="B98" s="375" t="s">
        <v>161</v>
      </c>
      <c r="C98" s="376"/>
      <c r="D98" s="376"/>
      <c r="E98" s="376"/>
      <c r="F98" s="376"/>
      <c r="G98" s="376"/>
      <c r="H98" s="376"/>
      <c r="I98" s="376"/>
      <c r="J98" s="377"/>
    </row>
    <row r="99" spans="1:11" ht="38.25" customHeight="1" x14ac:dyDescent="0.25">
      <c r="A99" s="331"/>
      <c r="B99" s="444" t="s">
        <v>216</v>
      </c>
      <c r="C99" s="445"/>
      <c r="D99" s="445"/>
      <c r="E99" s="445"/>
      <c r="F99" s="445"/>
      <c r="G99" s="445"/>
      <c r="H99" s="445"/>
      <c r="I99" s="445"/>
      <c r="J99" s="446"/>
    </row>
    <row r="100" spans="1:11" ht="18.75" customHeight="1" x14ac:dyDescent="0.25">
      <c r="A100" s="331"/>
      <c r="B100" s="375" t="s">
        <v>162</v>
      </c>
      <c r="C100" s="376"/>
      <c r="D100" s="376"/>
      <c r="E100" s="376"/>
      <c r="F100" s="376"/>
      <c r="G100" s="376"/>
      <c r="H100" s="376"/>
      <c r="I100" s="376"/>
      <c r="J100" s="377"/>
    </row>
    <row r="101" spans="1:11" ht="43.5" customHeight="1" x14ac:dyDescent="0.25">
      <c r="A101" s="331"/>
      <c r="B101" s="444" t="s">
        <v>216</v>
      </c>
      <c r="C101" s="445"/>
      <c r="D101" s="445"/>
      <c r="E101" s="445"/>
      <c r="F101" s="445"/>
      <c r="G101" s="445"/>
      <c r="H101" s="445"/>
      <c r="I101" s="445"/>
      <c r="J101" s="446"/>
    </row>
    <row r="102" spans="1:11" ht="18.75" customHeight="1" x14ac:dyDescent="0.25">
      <c r="A102" s="331"/>
      <c r="B102" s="375" t="s">
        <v>201</v>
      </c>
      <c r="C102" s="376"/>
      <c r="D102" s="376"/>
      <c r="E102" s="376"/>
      <c r="F102" s="376"/>
      <c r="G102" s="376"/>
      <c r="H102" s="376"/>
      <c r="I102" s="376"/>
      <c r="J102" s="377"/>
    </row>
    <row r="103" spans="1:11" ht="42.75" customHeight="1" x14ac:dyDescent="0.25">
      <c r="A103" s="331"/>
      <c r="B103" s="378" t="s">
        <v>158</v>
      </c>
      <c r="C103" s="379"/>
      <c r="D103" s="379"/>
      <c r="E103" s="379"/>
      <c r="F103" s="379"/>
      <c r="G103" s="379"/>
      <c r="H103" s="379"/>
      <c r="I103" s="379"/>
      <c r="J103" s="380"/>
    </row>
    <row r="104" spans="1:11" ht="18.75" customHeight="1" x14ac:dyDescent="0.25">
      <c r="A104" s="331"/>
      <c r="B104" s="375" t="s">
        <v>202</v>
      </c>
      <c r="C104" s="376"/>
      <c r="D104" s="376"/>
      <c r="E104" s="376"/>
      <c r="F104" s="376"/>
      <c r="G104" s="376"/>
      <c r="H104" s="376"/>
      <c r="I104" s="376"/>
      <c r="J104" s="377"/>
    </row>
    <row r="105" spans="1:11" ht="43.5" customHeight="1" x14ac:dyDescent="0.25">
      <c r="A105" s="331"/>
      <c r="B105" s="292" t="s">
        <v>158</v>
      </c>
      <c r="C105" s="292"/>
      <c r="D105" s="292"/>
      <c r="E105" s="292"/>
      <c r="F105" s="292"/>
      <c r="G105" s="292"/>
      <c r="H105" s="292"/>
      <c r="I105" s="292"/>
      <c r="J105" s="292"/>
    </row>
    <row r="106" spans="1:11" ht="15.75" x14ac:dyDescent="0.25">
      <c r="A106" s="366" t="s">
        <v>150</v>
      </c>
      <c r="B106" s="209"/>
      <c r="C106" s="209"/>
      <c r="D106" s="209"/>
      <c r="E106" s="209"/>
      <c r="F106" s="209"/>
      <c r="G106" s="209"/>
      <c r="H106" s="209"/>
      <c r="I106" s="209"/>
      <c r="J106" s="367"/>
    </row>
    <row r="107" spans="1:11" ht="15.75" x14ac:dyDescent="0.25">
      <c r="A107" s="368" t="s">
        <v>92</v>
      </c>
      <c r="B107" s="369"/>
      <c r="C107" s="369"/>
      <c r="D107" s="369"/>
      <c r="E107" s="369"/>
      <c r="F107" s="369"/>
      <c r="G107" s="369"/>
      <c r="H107" s="369"/>
      <c r="I107" s="369"/>
      <c r="J107" s="370"/>
      <c r="K107" s="1"/>
    </row>
    <row r="108" spans="1:11" ht="23.25" customHeight="1" x14ac:dyDescent="0.25">
      <c r="A108" s="100" t="s">
        <v>161</v>
      </c>
      <c r="B108" s="358" t="s">
        <v>17</v>
      </c>
      <c r="C108" s="358"/>
      <c r="D108" s="358"/>
      <c r="E108" s="358"/>
      <c r="F108" s="358"/>
      <c r="G108" s="358"/>
      <c r="H108" s="358"/>
      <c r="I108" s="358"/>
      <c r="J108" s="359"/>
    </row>
    <row r="109" spans="1:11" ht="23.25" customHeight="1" x14ac:dyDescent="0.25">
      <c r="A109" s="100" t="s">
        <v>162</v>
      </c>
      <c r="B109" s="358" t="s">
        <v>17</v>
      </c>
      <c r="C109" s="358"/>
      <c r="D109" s="358"/>
      <c r="E109" s="358"/>
      <c r="F109" s="358"/>
      <c r="G109" s="358"/>
      <c r="H109" s="358"/>
      <c r="I109" s="358"/>
      <c r="J109" s="359"/>
    </row>
    <row r="110" spans="1:11" ht="23.25" customHeight="1" x14ac:dyDescent="0.25">
      <c r="A110" s="100" t="s">
        <v>201</v>
      </c>
      <c r="B110" s="358" t="s">
        <v>159</v>
      </c>
      <c r="C110" s="358"/>
      <c r="D110" s="358"/>
      <c r="E110" s="358"/>
      <c r="F110" s="358"/>
      <c r="G110" s="358"/>
      <c r="H110" s="358"/>
      <c r="I110" s="358"/>
      <c r="J110" s="359"/>
    </row>
    <row r="111" spans="1:11" ht="23.25" customHeight="1" x14ac:dyDescent="0.25">
      <c r="A111" s="100" t="s">
        <v>202</v>
      </c>
      <c r="B111" s="358" t="s">
        <v>160</v>
      </c>
      <c r="C111" s="358"/>
      <c r="D111" s="358"/>
      <c r="E111" s="358"/>
      <c r="F111" s="358"/>
      <c r="G111" s="358"/>
      <c r="H111" s="358"/>
      <c r="I111" s="358"/>
      <c r="J111" s="359"/>
    </row>
    <row r="112" spans="1:11" ht="15.75" x14ac:dyDescent="0.25">
      <c r="A112" s="371" t="s">
        <v>84</v>
      </c>
      <c r="B112" s="191"/>
      <c r="C112" s="191"/>
      <c r="D112" s="191"/>
      <c r="E112" s="191"/>
      <c r="F112" s="191"/>
      <c r="G112" s="191"/>
      <c r="H112" s="191"/>
      <c r="I112" s="191"/>
      <c r="J112" s="372"/>
      <c r="K112" s="1"/>
    </row>
    <row r="113" spans="1:10" ht="15" customHeight="1" x14ac:dyDescent="0.25">
      <c r="A113" s="104" t="s">
        <v>85</v>
      </c>
      <c r="B113" s="336" t="s">
        <v>104</v>
      </c>
      <c r="C113" s="336"/>
      <c r="D113" s="336"/>
      <c r="E113" s="336"/>
      <c r="F113" s="336"/>
      <c r="G113" s="336"/>
      <c r="H113" s="336"/>
      <c r="I113" s="336"/>
      <c r="J113" s="337"/>
    </row>
    <row r="114" spans="1:10" ht="30" customHeight="1" x14ac:dyDescent="0.25">
      <c r="A114" s="104" t="s">
        <v>87</v>
      </c>
      <c r="B114" s="373" t="s">
        <v>105</v>
      </c>
      <c r="C114" s="373"/>
      <c r="D114" s="373"/>
      <c r="E114" s="373"/>
      <c r="F114" s="373"/>
      <c r="G114" s="373"/>
      <c r="H114" s="373"/>
      <c r="I114" s="373"/>
      <c r="J114" s="374"/>
    </row>
    <row r="115" spans="1:10" ht="18.75" customHeight="1" x14ac:dyDescent="0.25">
      <c r="A115" s="439" t="s">
        <v>89</v>
      </c>
      <c r="B115" s="336" t="s">
        <v>161</v>
      </c>
      <c r="C115" s="336"/>
      <c r="D115" s="336"/>
      <c r="E115" s="336"/>
      <c r="F115" s="336"/>
      <c r="G115" s="336"/>
      <c r="H115" s="336"/>
      <c r="I115" s="336"/>
      <c r="J115" s="337"/>
    </row>
    <row r="116" spans="1:10" ht="17.25" customHeight="1" x14ac:dyDescent="0.25">
      <c r="A116" s="439"/>
      <c r="B116" s="358" t="s">
        <v>17</v>
      </c>
      <c r="C116" s="358"/>
      <c r="D116" s="358"/>
      <c r="E116" s="358"/>
      <c r="F116" s="358"/>
      <c r="G116" s="358"/>
      <c r="H116" s="358"/>
      <c r="I116" s="358"/>
      <c r="J116" s="359"/>
    </row>
    <row r="117" spans="1:10" ht="18.75" customHeight="1" x14ac:dyDescent="0.25">
      <c r="A117" s="439"/>
      <c r="B117" s="336" t="s">
        <v>162</v>
      </c>
      <c r="C117" s="336"/>
      <c r="D117" s="336"/>
      <c r="E117" s="336"/>
      <c r="F117" s="336"/>
      <c r="G117" s="336"/>
      <c r="H117" s="336"/>
      <c r="I117" s="336"/>
      <c r="J117" s="337"/>
    </row>
    <row r="118" spans="1:10" ht="17.25" customHeight="1" x14ac:dyDescent="0.25">
      <c r="A118" s="439"/>
      <c r="B118" s="358" t="s">
        <v>17</v>
      </c>
      <c r="C118" s="358"/>
      <c r="D118" s="358"/>
      <c r="E118" s="358"/>
      <c r="F118" s="358"/>
      <c r="G118" s="358"/>
      <c r="H118" s="358"/>
      <c r="I118" s="358"/>
      <c r="J118" s="359"/>
    </row>
    <row r="119" spans="1:10" ht="18.75" customHeight="1" x14ac:dyDescent="0.25">
      <c r="A119" s="439"/>
      <c r="B119" s="336" t="s">
        <v>201</v>
      </c>
      <c r="C119" s="336"/>
      <c r="D119" s="336"/>
      <c r="E119" s="336"/>
      <c r="F119" s="336"/>
      <c r="G119" s="336"/>
      <c r="H119" s="336"/>
      <c r="I119" s="336"/>
      <c r="J119" s="337"/>
    </row>
    <row r="120" spans="1:10" ht="37.5" customHeight="1" x14ac:dyDescent="0.25">
      <c r="A120" s="439"/>
      <c r="B120" s="350" t="s">
        <v>163</v>
      </c>
      <c r="C120" s="350"/>
      <c r="D120" s="350"/>
      <c r="E120" s="350"/>
      <c r="F120" s="350"/>
      <c r="G120" s="350"/>
      <c r="H120" s="350"/>
      <c r="I120" s="350"/>
      <c r="J120" s="351"/>
    </row>
    <row r="121" spans="1:10" ht="18.75" customHeight="1" x14ac:dyDescent="0.25">
      <c r="A121" s="439"/>
      <c r="B121" s="336" t="s">
        <v>202</v>
      </c>
      <c r="C121" s="336"/>
      <c r="D121" s="336"/>
      <c r="E121" s="336"/>
      <c r="F121" s="336"/>
      <c r="G121" s="336"/>
      <c r="H121" s="336"/>
      <c r="I121" s="336"/>
      <c r="J121" s="337"/>
    </row>
    <row r="122" spans="1:10" ht="36" customHeight="1" x14ac:dyDescent="0.25">
      <c r="A122" s="439"/>
      <c r="B122" s="292" t="s">
        <v>164</v>
      </c>
      <c r="C122" s="292"/>
      <c r="D122" s="292"/>
      <c r="E122" s="292"/>
      <c r="F122" s="292"/>
      <c r="G122" s="292"/>
      <c r="H122" s="292"/>
      <c r="I122" s="292"/>
      <c r="J122" s="292"/>
    </row>
    <row r="123" spans="1:10" ht="29.25" customHeight="1" x14ac:dyDescent="0.25">
      <c r="A123" s="439" t="s">
        <v>90</v>
      </c>
      <c r="B123" s="336" t="s">
        <v>161</v>
      </c>
      <c r="C123" s="336"/>
      <c r="D123" s="336"/>
      <c r="E123" s="336"/>
      <c r="F123" s="336"/>
      <c r="G123" s="336"/>
      <c r="H123" s="336"/>
      <c r="I123" s="336"/>
      <c r="J123" s="337"/>
    </row>
    <row r="124" spans="1:10" ht="38.25" customHeight="1" x14ac:dyDescent="0.25">
      <c r="A124" s="439"/>
      <c r="B124" s="442" t="s">
        <v>165</v>
      </c>
      <c r="C124" s="442"/>
      <c r="D124" s="442"/>
      <c r="E124" s="442"/>
      <c r="F124" s="442"/>
      <c r="G124" s="442"/>
      <c r="H124" s="442"/>
      <c r="I124" s="442"/>
      <c r="J124" s="443"/>
    </row>
    <row r="125" spans="1:10" ht="18.75" customHeight="1" x14ac:dyDescent="0.25">
      <c r="A125" s="439"/>
      <c r="B125" s="336" t="s">
        <v>162</v>
      </c>
      <c r="C125" s="336"/>
      <c r="D125" s="336"/>
      <c r="E125" s="336"/>
      <c r="F125" s="336"/>
      <c r="G125" s="336"/>
      <c r="H125" s="336"/>
      <c r="I125" s="336"/>
      <c r="J125" s="337"/>
    </row>
    <row r="126" spans="1:10" ht="43.5" customHeight="1" x14ac:dyDescent="0.25">
      <c r="A126" s="439"/>
      <c r="B126" s="350" t="s">
        <v>165</v>
      </c>
      <c r="C126" s="350"/>
      <c r="D126" s="350"/>
      <c r="E126" s="350"/>
      <c r="F126" s="350"/>
      <c r="G126" s="350"/>
      <c r="H126" s="350"/>
      <c r="I126" s="350"/>
      <c r="J126" s="351"/>
    </row>
    <row r="127" spans="1:10" ht="18.75" customHeight="1" x14ac:dyDescent="0.25">
      <c r="A127" s="439"/>
      <c r="B127" s="336" t="s">
        <v>201</v>
      </c>
      <c r="C127" s="336"/>
      <c r="D127" s="336"/>
      <c r="E127" s="336"/>
      <c r="F127" s="336"/>
      <c r="G127" s="336"/>
      <c r="H127" s="336"/>
      <c r="I127" s="336"/>
      <c r="J127" s="337"/>
    </row>
    <row r="128" spans="1:10" ht="39.75" customHeight="1" x14ac:dyDescent="0.25">
      <c r="A128" s="439"/>
      <c r="B128" s="350" t="s">
        <v>165</v>
      </c>
      <c r="C128" s="350"/>
      <c r="D128" s="350"/>
      <c r="E128" s="350"/>
      <c r="F128" s="350"/>
      <c r="G128" s="350"/>
      <c r="H128" s="350"/>
      <c r="I128" s="350"/>
      <c r="J128" s="351"/>
    </row>
    <row r="129" spans="1:11" ht="18.75" customHeight="1" x14ac:dyDescent="0.25">
      <c r="A129" s="439"/>
      <c r="B129" s="336" t="s">
        <v>202</v>
      </c>
      <c r="C129" s="336"/>
      <c r="D129" s="336"/>
      <c r="E129" s="336"/>
      <c r="F129" s="336"/>
      <c r="G129" s="336"/>
      <c r="H129" s="336"/>
      <c r="I129" s="336"/>
      <c r="J129" s="337"/>
    </row>
    <row r="130" spans="1:11" ht="40.5" customHeight="1" x14ac:dyDescent="0.25">
      <c r="A130" s="439"/>
      <c r="B130" s="292" t="s">
        <v>166</v>
      </c>
      <c r="C130" s="292"/>
      <c r="D130" s="292"/>
      <c r="E130" s="292"/>
      <c r="F130" s="292"/>
      <c r="G130" s="292"/>
      <c r="H130" s="292"/>
      <c r="I130" s="292"/>
      <c r="J130" s="292"/>
    </row>
    <row r="131" spans="1:11" ht="15.75" x14ac:dyDescent="0.25">
      <c r="A131" s="366" t="s">
        <v>150</v>
      </c>
      <c r="B131" s="209"/>
      <c r="C131" s="209"/>
      <c r="D131" s="209"/>
      <c r="E131" s="209"/>
      <c r="F131" s="209"/>
      <c r="G131" s="209"/>
      <c r="H131" s="209"/>
      <c r="I131" s="209"/>
      <c r="J131" s="367"/>
    </row>
    <row r="132" spans="1:11" ht="15.75" x14ac:dyDescent="0.25">
      <c r="A132" s="368" t="s">
        <v>92</v>
      </c>
      <c r="B132" s="369"/>
      <c r="C132" s="369"/>
      <c r="D132" s="369"/>
      <c r="E132" s="369"/>
      <c r="F132" s="369"/>
      <c r="G132" s="369"/>
      <c r="H132" s="369"/>
      <c r="I132" s="369"/>
      <c r="J132" s="370"/>
      <c r="K132" s="1"/>
    </row>
    <row r="133" spans="1:11" ht="21" customHeight="1" x14ac:dyDescent="0.25">
      <c r="A133" s="100" t="s">
        <v>161</v>
      </c>
      <c r="B133" s="358" t="s">
        <v>17</v>
      </c>
      <c r="C133" s="358"/>
      <c r="D133" s="358"/>
      <c r="E133" s="358"/>
      <c r="F133" s="358"/>
      <c r="G133" s="358"/>
      <c r="H133" s="358"/>
      <c r="I133" s="358"/>
      <c r="J133" s="359"/>
    </row>
    <row r="134" spans="1:11" ht="19.5" customHeight="1" x14ac:dyDescent="0.25">
      <c r="A134" s="100" t="s">
        <v>162</v>
      </c>
      <c r="B134" s="358" t="s">
        <v>17</v>
      </c>
      <c r="C134" s="358"/>
      <c r="D134" s="358"/>
      <c r="E134" s="358"/>
      <c r="F134" s="358"/>
      <c r="G134" s="358"/>
      <c r="H134" s="358"/>
      <c r="I134" s="358"/>
      <c r="J134" s="359"/>
    </row>
    <row r="135" spans="1:11" ht="23.25" customHeight="1" x14ac:dyDescent="0.25">
      <c r="A135" s="100" t="s">
        <v>201</v>
      </c>
      <c r="B135" s="358" t="s">
        <v>167</v>
      </c>
      <c r="C135" s="358"/>
      <c r="D135" s="358"/>
      <c r="E135" s="358"/>
      <c r="F135" s="358"/>
      <c r="G135" s="358"/>
      <c r="H135" s="358"/>
      <c r="I135" s="358"/>
      <c r="J135" s="359"/>
    </row>
    <row r="136" spans="1:11" ht="23.25" customHeight="1" x14ac:dyDescent="0.25">
      <c r="A136" s="100" t="s">
        <v>202</v>
      </c>
      <c r="B136" s="358" t="s">
        <v>167</v>
      </c>
      <c r="C136" s="358"/>
      <c r="D136" s="358"/>
      <c r="E136" s="358"/>
      <c r="F136" s="358"/>
      <c r="G136" s="358"/>
      <c r="H136" s="358"/>
      <c r="I136" s="358"/>
      <c r="J136" s="359"/>
    </row>
    <row r="137" spans="1:11" ht="15.75" x14ac:dyDescent="0.25">
      <c r="A137" s="360" t="s">
        <v>84</v>
      </c>
      <c r="B137" s="361"/>
      <c r="C137" s="361"/>
      <c r="D137" s="361"/>
      <c r="E137" s="361"/>
      <c r="F137" s="361"/>
      <c r="G137" s="361"/>
      <c r="H137" s="361"/>
      <c r="I137" s="361"/>
      <c r="J137" s="362"/>
      <c r="K137" s="1"/>
    </row>
    <row r="138" spans="1:11" ht="21" customHeight="1" x14ac:dyDescent="0.25">
      <c r="A138" s="104" t="s">
        <v>85</v>
      </c>
      <c r="B138" s="336" t="s">
        <v>106</v>
      </c>
      <c r="C138" s="336"/>
      <c r="D138" s="336"/>
      <c r="E138" s="336"/>
      <c r="F138" s="336"/>
      <c r="G138" s="336"/>
      <c r="H138" s="336"/>
      <c r="I138" s="336"/>
      <c r="J138" s="337"/>
    </row>
    <row r="139" spans="1:11" ht="48.75" customHeight="1" x14ac:dyDescent="0.25">
      <c r="A139" s="101" t="s">
        <v>87</v>
      </c>
      <c r="B139" s="352" t="s">
        <v>108</v>
      </c>
      <c r="C139" s="352"/>
      <c r="D139" s="352"/>
      <c r="E139" s="352"/>
      <c r="F139" s="352"/>
      <c r="G139" s="352"/>
      <c r="H139" s="352"/>
      <c r="I139" s="352"/>
      <c r="J139" s="353"/>
    </row>
    <row r="140" spans="1:11" ht="18.75" customHeight="1" x14ac:dyDescent="0.25">
      <c r="A140" s="327" t="s">
        <v>89</v>
      </c>
      <c r="B140" s="345" t="s">
        <v>161</v>
      </c>
      <c r="C140" s="346"/>
      <c r="D140" s="346"/>
      <c r="E140" s="346"/>
      <c r="F140" s="346"/>
      <c r="G140" s="346"/>
      <c r="H140" s="346"/>
      <c r="I140" s="346"/>
      <c r="J140" s="347"/>
    </row>
    <row r="141" spans="1:11" ht="32.25" customHeight="1" x14ac:dyDescent="0.25">
      <c r="A141" s="328"/>
      <c r="B141" s="438" t="s">
        <v>217</v>
      </c>
      <c r="C141" s="319"/>
      <c r="D141" s="319"/>
      <c r="E141" s="319"/>
      <c r="F141" s="319"/>
      <c r="G141" s="319"/>
      <c r="H141" s="319"/>
      <c r="I141" s="319"/>
      <c r="J141" s="320"/>
    </row>
    <row r="142" spans="1:11" ht="18.75" customHeight="1" x14ac:dyDescent="0.25">
      <c r="A142" s="328"/>
      <c r="B142" s="354" t="s">
        <v>162</v>
      </c>
      <c r="C142" s="336"/>
      <c r="D142" s="336"/>
      <c r="E142" s="336"/>
      <c r="F142" s="336"/>
      <c r="G142" s="336"/>
      <c r="H142" s="336"/>
      <c r="I142" s="336"/>
      <c r="J142" s="337"/>
    </row>
    <row r="143" spans="1:11" ht="30" customHeight="1" x14ac:dyDescent="0.25">
      <c r="A143" s="329"/>
      <c r="B143" s="355" t="s">
        <v>218</v>
      </c>
      <c r="C143" s="356"/>
      <c r="D143" s="356"/>
      <c r="E143" s="356"/>
      <c r="F143" s="356"/>
      <c r="G143" s="356"/>
      <c r="H143" s="356"/>
      <c r="I143" s="356"/>
      <c r="J143" s="357"/>
    </row>
    <row r="144" spans="1:11" ht="18.75" customHeight="1" x14ac:dyDescent="0.25">
      <c r="A144" s="327" t="s">
        <v>89</v>
      </c>
      <c r="B144" s="345" t="s">
        <v>201</v>
      </c>
      <c r="C144" s="346"/>
      <c r="D144" s="346"/>
      <c r="E144" s="346"/>
      <c r="F144" s="346"/>
      <c r="G144" s="346"/>
      <c r="H144" s="346"/>
      <c r="I144" s="346"/>
      <c r="J144" s="347"/>
    </row>
    <row r="145" spans="1:11" ht="43.5" customHeight="1" x14ac:dyDescent="0.25">
      <c r="A145" s="328"/>
      <c r="B145" s="363" t="s">
        <v>168</v>
      </c>
      <c r="C145" s="350"/>
      <c r="D145" s="350"/>
      <c r="E145" s="350"/>
      <c r="F145" s="350"/>
      <c r="G145" s="350"/>
      <c r="H145" s="350"/>
      <c r="I145" s="350"/>
      <c r="J145" s="351"/>
    </row>
    <row r="146" spans="1:11" ht="18.75" customHeight="1" x14ac:dyDescent="0.25">
      <c r="A146" s="328"/>
      <c r="B146" s="354" t="s">
        <v>202</v>
      </c>
      <c r="C146" s="336"/>
      <c r="D146" s="336"/>
      <c r="E146" s="336"/>
      <c r="F146" s="336"/>
      <c r="G146" s="336"/>
      <c r="H146" s="336"/>
      <c r="I146" s="336"/>
      <c r="J146" s="337"/>
    </row>
    <row r="147" spans="1:11" ht="43.5" customHeight="1" x14ac:dyDescent="0.25">
      <c r="A147" s="329"/>
      <c r="B147" s="364" t="s">
        <v>169</v>
      </c>
      <c r="C147" s="365"/>
      <c r="D147" s="365"/>
      <c r="E147" s="365"/>
      <c r="F147" s="365"/>
      <c r="G147" s="365"/>
      <c r="H147" s="365"/>
      <c r="I147" s="365"/>
      <c r="J147" s="365"/>
    </row>
    <row r="148" spans="1:11" ht="29.25" customHeight="1" x14ac:dyDescent="0.25">
      <c r="A148" s="334" t="s">
        <v>90</v>
      </c>
      <c r="B148" s="440" t="s">
        <v>161</v>
      </c>
      <c r="C148" s="440"/>
      <c r="D148" s="440"/>
      <c r="E148" s="440"/>
      <c r="F148" s="440"/>
      <c r="G148" s="440"/>
      <c r="H148" s="440"/>
      <c r="I148" s="440"/>
      <c r="J148" s="441"/>
    </row>
    <row r="149" spans="1:11" ht="18.75" customHeight="1" x14ac:dyDescent="0.25">
      <c r="A149" s="439"/>
      <c r="B149" s="358" t="s">
        <v>17</v>
      </c>
      <c r="C149" s="358"/>
      <c r="D149" s="358"/>
      <c r="E149" s="358"/>
      <c r="F149" s="358"/>
      <c r="G149" s="358"/>
      <c r="H149" s="358"/>
      <c r="I149" s="358"/>
      <c r="J149" s="359"/>
    </row>
    <row r="150" spans="1:11" ht="18.75" customHeight="1" x14ac:dyDescent="0.25">
      <c r="A150" s="439"/>
      <c r="B150" s="336" t="s">
        <v>162</v>
      </c>
      <c r="C150" s="336"/>
      <c r="D150" s="336"/>
      <c r="E150" s="336"/>
      <c r="F150" s="336"/>
      <c r="G150" s="336"/>
      <c r="H150" s="336"/>
      <c r="I150" s="336"/>
      <c r="J150" s="337"/>
    </row>
    <row r="151" spans="1:11" ht="21" customHeight="1" x14ac:dyDescent="0.25">
      <c r="A151" s="439"/>
      <c r="B151" s="350" t="s">
        <v>219</v>
      </c>
      <c r="C151" s="350"/>
      <c r="D151" s="350"/>
      <c r="E151" s="350"/>
      <c r="F151" s="350"/>
      <c r="G151" s="350"/>
      <c r="H151" s="350"/>
      <c r="I151" s="350"/>
      <c r="J151" s="351"/>
    </row>
    <row r="152" spans="1:11" ht="18.75" customHeight="1" x14ac:dyDescent="0.25">
      <c r="A152" s="439"/>
      <c r="B152" s="336" t="s">
        <v>201</v>
      </c>
      <c r="C152" s="336"/>
      <c r="D152" s="336"/>
      <c r="E152" s="336"/>
      <c r="F152" s="336"/>
      <c r="G152" s="336"/>
      <c r="H152" s="336"/>
      <c r="I152" s="336"/>
      <c r="J152" s="337"/>
    </row>
    <row r="153" spans="1:11" ht="32.25" customHeight="1" x14ac:dyDescent="0.25">
      <c r="A153" s="439"/>
      <c r="B153" s="350" t="s">
        <v>170</v>
      </c>
      <c r="C153" s="350"/>
      <c r="D153" s="350"/>
      <c r="E153" s="350"/>
      <c r="F153" s="350"/>
      <c r="G153" s="350"/>
      <c r="H153" s="350"/>
      <c r="I153" s="350"/>
      <c r="J153" s="351"/>
    </row>
    <row r="154" spans="1:11" ht="18.75" customHeight="1" x14ac:dyDescent="0.25">
      <c r="A154" s="439"/>
      <c r="B154" s="336" t="s">
        <v>202</v>
      </c>
      <c r="C154" s="336"/>
      <c r="D154" s="336"/>
      <c r="E154" s="336"/>
      <c r="F154" s="336"/>
      <c r="G154" s="336"/>
      <c r="H154" s="336"/>
      <c r="I154" s="336"/>
      <c r="J154" s="337"/>
    </row>
    <row r="155" spans="1:11" ht="23.25" customHeight="1" x14ac:dyDescent="0.25">
      <c r="A155" s="439"/>
      <c r="B155" s="292" t="s">
        <v>171</v>
      </c>
      <c r="C155" s="292"/>
      <c r="D155" s="292"/>
      <c r="E155" s="292"/>
      <c r="F155" s="292"/>
      <c r="G155" s="292"/>
      <c r="H155" s="292"/>
      <c r="I155" s="292"/>
      <c r="J155" s="292"/>
    </row>
    <row r="156" spans="1:11" ht="15.75" x14ac:dyDescent="0.25">
      <c r="A156" s="339" t="s">
        <v>150</v>
      </c>
      <c r="B156" s="340"/>
      <c r="C156" s="340"/>
      <c r="D156" s="340"/>
      <c r="E156" s="340"/>
      <c r="F156" s="340"/>
      <c r="G156" s="340"/>
      <c r="H156" s="340"/>
      <c r="I156" s="340"/>
      <c r="J156" s="341"/>
    </row>
    <row r="157" spans="1:11" ht="15.75" x14ac:dyDescent="0.25">
      <c r="A157" s="342" t="s">
        <v>92</v>
      </c>
      <c r="B157" s="343"/>
      <c r="C157" s="343"/>
      <c r="D157" s="343"/>
      <c r="E157" s="343"/>
      <c r="F157" s="343"/>
      <c r="G157" s="343"/>
      <c r="H157" s="343"/>
      <c r="I157" s="343"/>
      <c r="J157" s="344"/>
      <c r="K157" s="1"/>
    </row>
    <row r="158" spans="1:11" ht="23.25" customHeight="1" x14ac:dyDescent="0.25">
      <c r="A158" s="100" t="s">
        <v>161</v>
      </c>
      <c r="B158" s="358" t="s">
        <v>17</v>
      </c>
      <c r="C158" s="358"/>
      <c r="D158" s="358"/>
      <c r="E158" s="358"/>
      <c r="F158" s="358"/>
      <c r="G158" s="358"/>
      <c r="H158" s="358"/>
      <c r="I158" s="358"/>
      <c r="J158" s="359"/>
    </row>
    <row r="159" spans="1:11" ht="23.25" customHeight="1" x14ac:dyDescent="0.25">
      <c r="A159" s="100" t="s">
        <v>162</v>
      </c>
      <c r="B159" s="358" t="s">
        <v>17</v>
      </c>
      <c r="C159" s="358"/>
      <c r="D159" s="358"/>
      <c r="E159" s="358"/>
      <c r="F159" s="358"/>
      <c r="G159" s="358"/>
      <c r="H159" s="358"/>
      <c r="I159" s="358"/>
      <c r="J159" s="359"/>
    </row>
    <row r="160" spans="1:11" ht="23.25" customHeight="1" x14ac:dyDescent="0.25">
      <c r="A160" s="100" t="s">
        <v>201</v>
      </c>
      <c r="B160" s="358" t="s">
        <v>17</v>
      </c>
      <c r="C160" s="358"/>
      <c r="D160" s="358"/>
      <c r="E160" s="358"/>
      <c r="F160" s="358"/>
      <c r="G160" s="358"/>
      <c r="H160" s="358"/>
      <c r="I160" s="358"/>
      <c r="J160" s="359"/>
    </row>
    <row r="161" spans="1:11" ht="23.25" customHeight="1" x14ac:dyDescent="0.25">
      <c r="A161" s="100" t="s">
        <v>202</v>
      </c>
      <c r="B161" s="358" t="s">
        <v>17</v>
      </c>
      <c r="C161" s="358"/>
      <c r="D161" s="358"/>
      <c r="E161" s="358"/>
      <c r="F161" s="358"/>
      <c r="G161" s="358"/>
      <c r="H161" s="358"/>
      <c r="I161" s="358"/>
      <c r="J161" s="359"/>
    </row>
    <row r="162" spans="1:11" ht="15.75" x14ac:dyDescent="0.25">
      <c r="A162" s="360" t="s">
        <v>84</v>
      </c>
      <c r="B162" s="361"/>
      <c r="C162" s="361"/>
      <c r="D162" s="361"/>
      <c r="E162" s="361"/>
      <c r="F162" s="361"/>
      <c r="G162" s="361"/>
      <c r="H162" s="361"/>
      <c r="I162" s="361"/>
      <c r="J162" s="362"/>
      <c r="K162" s="1"/>
    </row>
    <row r="163" spans="1:11" ht="21" customHeight="1" x14ac:dyDescent="0.25">
      <c r="A163" s="104" t="s">
        <v>85</v>
      </c>
      <c r="B163" s="336" t="s">
        <v>109</v>
      </c>
      <c r="C163" s="336"/>
      <c r="D163" s="336"/>
      <c r="E163" s="336"/>
      <c r="F163" s="336"/>
      <c r="G163" s="336"/>
      <c r="H163" s="336"/>
      <c r="I163" s="336"/>
      <c r="J163" s="337"/>
    </row>
    <row r="164" spans="1:11" ht="57.75" customHeight="1" x14ac:dyDescent="0.25">
      <c r="A164" s="101" t="s">
        <v>87</v>
      </c>
      <c r="B164" s="352" t="s">
        <v>110</v>
      </c>
      <c r="C164" s="352"/>
      <c r="D164" s="352"/>
      <c r="E164" s="352"/>
      <c r="F164" s="352"/>
      <c r="G164" s="352"/>
      <c r="H164" s="352"/>
      <c r="I164" s="352"/>
      <c r="J164" s="353"/>
    </row>
    <row r="165" spans="1:11" ht="18.75" customHeight="1" x14ac:dyDescent="0.25">
      <c r="A165" s="327" t="s">
        <v>89</v>
      </c>
      <c r="B165" s="345" t="s">
        <v>161</v>
      </c>
      <c r="C165" s="346"/>
      <c r="D165" s="346"/>
      <c r="E165" s="346"/>
      <c r="F165" s="346"/>
      <c r="G165" s="346"/>
      <c r="H165" s="346"/>
      <c r="I165" s="346"/>
      <c r="J165" s="347"/>
    </row>
    <row r="166" spans="1:11" ht="45.75" customHeight="1" x14ac:dyDescent="0.25">
      <c r="A166" s="328"/>
      <c r="B166" s="363" t="s">
        <v>220</v>
      </c>
      <c r="C166" s="350"/>
      <c r="D166" s="350"/>
      <c r="E166" s="350"/>
      <c r="F166" s="350"/>
      <c r="G166" s="350"/>
      <c r="H166" s="350"/>
      <c r="I166" s="350"/>
      <c r="J166" s="351"/>
    </row>
    <row r="167" spans="1:11" ht="18.75" customHeight="1" x14ac:dyDescent="0.25">
      <c r="A167" s="328"/>
      <c r="B167" s="354" t="s">
        <v>162</v>
      </c>
      <c r="C167" s="336"/>
      <c r="D167" s="336"/>
      <c r="E167" s="336"/>
      <c r="F167" s="336"/>
      <c r="G167" s="336"/>
      <c r="H167" s="336"/>
      <c r="I167" s="336"/>
      <c r="J167" s="337"/>
    </row>
    <row r="168" spans="1:11" ht="111.75" customHeight="1" x14ac:dyDescent="0.25">
      <c r="A168" s="328"/>
      <c r="B168" s="363" t="s">
        <v>172</v>
      </c>
      <c r="C168" s="350"/>
      <c r="D168" s="350"/>
      <c r="E168" s="350"/>
      <c r="F168" s="350"/>
      <c r="G168" s="350"/>
      <c r="H168" s="350"/>
      <c r="I168" s="350"/>
      <c r="J168" s="351"/>
    </row>
    <row r="169" spans="1:11" ht="18.75" customHeight="1" x14ac:dyDescent="0.25">
      <c r="A169" s="328"/>
      <c r="B169" s="354" t="s">
        <v>201</v>
      </c>
      <c r="C169" s="336"/>
      <c r="D169" s="336"/>
      <c r="E169" s="336"/>
      <c r="F169" s="336"/>
      <c r="G169" s="336"/>
      <c r="H169" s="336"/>
      <c r="I169" s="336"/>
      <c r="J169" s="337"/>
    </row>
    <row r="170" spans="1:11" ht="114.75" customHeight="1" x14ac:dyDescent="0.25">
      <c r="A170" s="329"/>
      <c r="B170" s="355" t="s">
        <v>172</v>
      </c>
      <c r="C170" s="356"/>
      <c r="D170" s="356"/>
      <c r="E170" s="356"/>
      <c r="F170" s="356"/>
      <c r="G170" s="356"/>
      <c r="H170" s="356"/>
      <c r="I170" s="356"/>
      <c r="J170" s="357"/>
    </row>
    <row r="171" spans="1:11" ht="18.75" customHeight="1" x14ac:dyDescent="0.25">
      <c r="A171" s="327" t="s">
        <v>89</v>
      </c>
      <c r="B171" s="345" t="s">
        <v>202</v>
      </c>
      <c r="C171" s="346"/>
      <c r="D171" s="346"/>
      <c r="E171" s="346"/>
      <c r="F171" s="346"/>
      <c r="G171" s="346"/>
      <c r="H171" s="346"/>
      <c r="I171" s="346"/>
      <c r="J171" s="347"/>
    </row>
    <row r="172" spans="1:11" ht="43.5" customHeight="1" x14ac:dyDescent="0.25">
      <c r="A172" s="329"/>
      <c r="B172" s="348" t="s">
        <v>173</v>
      </c>
      <c r="C172" s="349"/>
      <c r="D172" s="349"/>
      <c r="E172" s="349"/>
      <c r="F172" s="349"/>
      <c r="G172" s="349"/>
      <c r="H172" s="349"/>
      <c r="I172" s="349"/>
      <c r="J172" s="349"/>
    </row>
    <row r="173" spans="1:11" ht="29.25" customHeight="1" x14ac:dyDescent="0.25">
      <c r="A173" s="334" t="s">
        <v>90</v>
      </c>
      <c r="B173" s="440" t="s">
        <v>161</v>
      </c>
      <c r="C173" s="440"/>
      <c r="D173" s="440"/>
      <c r="E173" s="440"/>
      <c r="F173" s="440"/>
      <c r="G173" s="440"/>
      <c r="H173" s="440"/>
      <c r="I173" s="440"/>
      <c r="J173" s="441"/>
    </row>
    <row r="174" spans="1:11" ht="38.25" customHeight="1" x14ac:dyDescent="0.25">
      <c r="A174" s="439"/>
      <c r="B174" s="358" t="s">
        <v>17</v>
      </c>
      <c r="C174" s="358"/>
      <c r="D174" s="358"/>
      <c r="E174" s="358"/>
      <c r="F174" s="358"/>
      <c r="G174" s="358"/>
      <c r="H174" s="358"/>
      <c r="I174" s="358"/>
      <c r="J174" s="359"/>
    </row>
    <row r="175" spans="1:11" ht="18.75" customHeight="1" x14ac:dyDescent="0.25">
      <c r="A175" s="439"/>
      <c r="B175" s="336" t="s">
        <v>162</v>
      </c>
      <c r="C175" s="336"/>
      <c r="D175" s="336"/>
      <c r="E175" s="336"/>
      <c r="F175" s="336"/>
      <c r="G175" s="336"/>
      <c r="H175" s="336"/>
      <c r="I175" s="336"/>
      <c r="J175" s="337"/>
    </row>
    <row r="176" spans="1:11" ht="16.5" customHeight="1" x14ac:dyDescent="0.25">
      <c r="A176" s="439"/>
      <c r="B176" s="350" t="s">
        <v>174</v>
      </c>
      <c r="C176" s="350"/>
      <c r="D176" s="350"/>
      <c r="E176" s="350"/>
      <c r="F176" s="350"/>
      <c r="G176" s="350"/>
      <c r="H176" s="350"/>
      <c r="I176" s="350"/>
      <c r="J176" s="351"/>
    </row>
    <row r="177" spans="1:11" ht="18.75" customHeight="1" x14ac:dyDescent="0.25">
      <c r="A177" s="439"/>
      <c r="B177" s="336" t="s">
        <v>201</v>
      </c>
      <c r="C177" s="336"/>
      <c r="D177" s="336"/>
      <c r="E177" s="336"/>
      <c r="F177" s="336"/>
      <c r="G177" s="336"/>
      <c r="H177" s="336"/>
      <c r="I177" s="336"/>
      <c r="J177" s="337"/>
    </row>
    <row r="178" spans="1:11" ht="24" customHeight="1" x14ac:dyDescent="0.25">
      <c r="A178" s="439"/>
      <c r="B178" s="350" t="s">
        <v>174</v>
      </c>
      <c r="C178" s="350"/>
      <c r="D178" s="350"/>
      <c r="E178" s="350"/>
      <c r="F178" s="350"/>
      <c r="G178" s="350"/>
      <c r="H178" s="350"/>
      <c r="I178" s="350"/>
      <c r="J178" s="351"/>
    </row>
    <row r="179" spans="1:11" ht="18.75" customHeight="1" x14ac:dyDescent="0.25">
      <c r="A179" s="439"/>
      <c r="B179" s="336" t="s">
        <v>202</v>
      </c>
      <c r="C179" s="336"/>
      <c r="D179" s="336"/>
      <c r="E179" s="336"/>
      <c r="F179" s="336"/>
      <c r="G179" s="336"/>
      <c r="H179" s="336"/>
      <c r="I179" s="336"/>
      <c r="J179" s="337"/>
    </row>
    <row r="180" spans="1:11" ht="27.75" customHeight="1" x14ac:dyDescent="0.25">
      <c r="A180" s="439"/>
      <c r="B180" s="300" t="s">
        <v>175</v>
      </c>
      <c r="C180" s="300"/>
      <c r="D180" s="300"/>
      <c r="E180" s="300"/>
      <c r="F180" s="300"/>
      <c r="G180" s="300"/>
      <c r="H180" s="300"/>
      <c r="I180" s="300"/>
      <c r="J180" s="338"/>
    </row>
    <row r="181" spans="1:11" ht="15.75" x14ac:dyDescent="0.25">
      <c r="A181" s="339" t="s">
        <v>150</v>
      </c>
      <c r="B181" s="340"/>
      <c r="C181" s="340"/>
      <c r="D181" s="340"/>
      <c r="E181" s="340"/>
      <c r="F181" s="340"/>
      <c r="G181" s="340"/>
      <c r="H181" s="340"/>
      <c r="I181" s="340"/>
      <c r="J181" s="341"/>
    </row>
    <row r="182" spans="1:11" ht="15.75" x14ac:dyDescent="0.25">
      <c r="A182" s="342" t="s">
        <v>92</v>
      </c>
      <c r="B182" s="343"/>
      <c r="C182" s="343"/>
      <c r="D182" s="343"/>
      <c r="E182" s="343"/>
      <c r="F182" s="343"/>
      <c r="G182" s="343"/>
      <c r="H182" s="343"/>
      <c r="I182" s="343"/>
      <c r="J182" s="344"/>
      <c r="K182" s="1"/>
    </row>
    <row r="183" spans="1:11" ht="29.25" customHeight="1" x14ac:dyDescent="0.25">
      <c r="A183" s="100" t="s">
        <v>161</v>
      </c>
      <c r="B183" s="319" t="s">
        <v>176</v>
      </c>
      <c r="C183" s="319"/>
      <c r="D183" s="319"/>
      <c r="E183" s="319"/>
      <c r="F183" s="319"/>
      <c r="G183" s="319"/>
      <c r="H183" s="319"/>
      <c r="I183" s="319"/>
      <c r="J183" s="320"/>
    </row>
    <row r="184" spans="1:11" ht="27.75" customHeight="1" x14ac:dyDescent="0.25">
      <c r="A184" s="100" t="s">
        <v>162</v>
      </c>
      <c r="B184" s="319" t="s">
        <v>176</v>
      </c>
      <c r="C184" s="319"/>
      <c r="D184" s="319"/>
      <c r="E184" s="319"/>
      <c r="F184" s="319"/>
      <c r="G184" s="319"/>
      <c r="H184" s="319"/>
      <c r="I184" s="319"/>
      <c r="J184" s="320"/>
    </row>
    <row r="185" spans="1:11" ht="36" customHeight="1" x14ac:dyDescent="0.25">
      <c r="A185" s="100" t="s">
        <v>201</v>
      </c>
      <c r="B185" s="319" t="s">
        <v>176</v>
      </c>
      <c r="C185" s="319"/>
      <c r="D185" s="319"/>
      <c r="E185" s="319"/>
      <c r="F185" s="319"/>
      <c r="G185" s="319"/>
      <c r="H185" s="319"/>
      <c r="I185" s="319"/>
      <c r="J185" s="320"/>
    </row>
    <row r="186" spans="1:11" ht="31.5" customHeight="1" x14ac:dyDescent="0.25">
      <c r="A186" s="105" t="s">
        <v>202</v>
      </c>
      <c r="B186" s="321" t="s">
        <v>177</v>
      </c>
      <c r="C186" s="321"/>
      <c r="D186" s="321"/>
      <c r="E186" s="321"/>
      <c r="F186" s="321"/>
      <c r="G186" s="321"/>
      <c r="H186" s="321"/>
      <c r="I186" s="321"/>
      <c r="J186" s="322"/>
    </row>
    <row r="187" spans="1:11" ht="27.75" customHeight="1" x14ac:dyDescent="0.25">
      <c r="A187" s="14"/>
      <c r="B187" s="14"/>
      <c r="C187" s="14"/>
      <c r="D187" s="14"/>
      <c r="E187" s="14"/>
      <c r="F187" s="14"/>
      <c r="G187" s="14"/>
      <c r="H187" s="14"/>
      <c r="I187" s="14"/>
      <c r="J187" s="14"/>
    </row>
    <row r="188" spans="1:11" ht="30.75" customHeight="1" x14ac:dyDescent="0.25">
      <c r="A188" s="323"/>
      <c r="B188" s="323"/>
      <c r="C188" s="323"/>
      <c r="D188" s="323"/>
      <c r="E188" s="323"/>
      <c r="F188" s="323"/>
      <c r="G188" s="323"/>
      <c r="H188" s="323"/>
      <c r="I188" s="323"/>
      <c r="J188" s="323"/>
    </row>
  </sheetData>
  <mergeCells count="207">
    <mergeCell ref="A188:J188"/>
    <mergeCell ref="B163:J163"/>
    <mergeCell ref="B164:J164"/>
    <mergeCell ref="A181:J181"/>
    <mergeCell ref="A182:J182"/>
    <mergeCell ref="B165:J165"/>
    <mergeCell ref="B166:J166"/>
    <mergeCell ref="B167:J167"/>
    <mergeCell ref="B168:J168"/>
    <mergeCell ref="B169:J169"/>
    <mergeCell ref="B170:J170"/>
    <mergeCell ref="B171:J171"/>
    <mergeCell ref="B172:J172"/>
    <mergeCell ref="B175:J175"/>
    <mergeCell ref="B176:J176"/>
    <mergeCell ref="B177:J177"/>
    <mergeCell ref="B184:J184"/>
    <mergeCell ref="B185:J185"/>
    <mergeCell ref="B186:J186"/>
    <mergeCell ref="A131:J131"/>
    <mergeCell ref="A132:J132"/>
    <mergeCell ref="A137:J137"/>
    <mergeCell ref="B138:J138"/>
    <mergeCell ref="B139:J139"/>
    <mergeCell ref="A156:J156"/>
    <mergeCell ref="A157:J157"/>
    <mergeCell ref="B142:J142"/>
    <mergeCell ref="B143:J143"/>
    <mergeCell ref="B144:J144"/>
    <mergeCell ref="B145:J145"/>
    <mergeCell ref="B153:J153"/>
    <mergeCell ref="B154:J154"/>
    <mergeCell ref="B155:J155"/>
    <mergeCell ref="B146:J146"/>
    <mergeCell ref="B147:J147"/>
    <mergeCell ref="B148:J148"/>
    <mergeCell ref="B149:J149"/>
    <mergeCell ref="B150:J150"/>
    <mergeCell ref="B151:J151"/>
    <mergeCell ref="B152:J152"/>
    <mergeCell ref="B133:J133"/>
    <mergeCell ref="B134:J134"/>
    <mergeCell ref="B40:J40"/>
    <mergeCell ref="B46:J46"/>
    <mergeCell ref="B45:J45"/>
    <mergeCell ref="B47:J47"/>
    <mergeCell ref="A87:J87"/>
    <mergeCell ref="A56:J56"/>
    <mergeCell ref="A57:J57"/>
    <mergeCell ref="A62:J62"/>
    <mergeCell ref="B63:J63"/>
    <mergeCell ref="B64:J64"/>
    <mergeCell ref="A81:J81"/>
    <mergeCell ref="A82:J82"/>
    <mergeCell ref="B67:J67"/>
    <mergeCell ref="B68:J68"/>
    <mergeCell ref="B69:J69"/>
    <mergeCell ref="B70:J70"/>
    <mergeCell ref="B48:J48"/>
    <mergeCell ref="B49:J49"/>
    <mergeCell ref="B50:J50"/>
    <mergeCell ref="B51:J51"/>
    <mergeCell ref="B52:J52"/>
    <mergeCell ref="B42:J42"/>
    <mergeCell ref="B43:J43"/>
    <mergeCell ref="B44:J44"/>
    <mergeCell ref="A27:J27"/>
    <mergeCell ref="C28:D28"/>
    <mergeCell ref="E28:F28"/>
    <mergeCell ref="G28:H28"/>
    <mergeCell ref="I28:J28"/>
    <mergeCell ref="A36:J36"/>
    <mergeCell ref="A37:J37"/>
    <mergeCell ref="B38:J38"/>
    <mergeCell ref="B39:J39"/>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B41:J41"/>
    <mergeCell ref="B71:J71"/>
    <mergeCell ref="B72:J72"/>
    <mergeCell ref="B73:J73"/>
    <mergeCell ref="B74:J74"/>
    <mergeCell ref="B75:J75"/>
    <mergeCell ref="B53:J53"/>
    <mergeCell ref="B54:J54"/>
    <mergeCell ref="B55:J55"/>
    <mergeCell ref="B65:J65"/>
    <mergeCell ref="B66:J66"/>
    <mergeCell ref="B58:J58"/>
    <mergeCell ref="B59:J59"/>
    <mergeCell ref="B60:J60"/>
    <mergeCell ref="B61:J61"/>
    <mergeCell ref="B94:J94"/>
    <mergeCell ref="B95:J95"/>
    <mergeCell ref="B96:J96"/>
    <mergeCell ref="B97:J97"/>
    <mergeCell ref="B98:J98"/>
    <mergeCell ref="B76:J76"/>
    <mergeCell ref="B77:J77"/>
    <mergeCell ref="B78:J78"/>
    <mergeCell ref="B79:J79"/>
    <mergeCell ref="B80:J80"/>
    <mergeCell ref="B88:J88"/>
    <mergeCell ref="B89:J89"/>
    <mergeCell ref="B90:J90"/>
    <mergeCell ref="B91:J91"/>
    <mergeCell ref="B92:J92"/>
    <mergeCell ref="B93:J93"/>
    <mergeCell ref="B83:J83"/>
    <mergeCell ref="B84:J84"/>
    <mergeCell ref="B85:J85"/>
    <mergeCell ref="B86:J86"/>
    <mergeCell ref="B116:J116"/>
    <mergeCell ref="B117:J117"/>
    <mergeCell ref="B99:J99"/>
    <mergeCell ref="B100:J100"/>
    <mergeCell ref="B101:J101"/>
    <mergeCell ref="B102:J102"/>
    <mergeCell ref="B103:J103"/>
    <mergeCell ref="A106:J106"/>
    <mergeCell ref="A107:J107"/>
    <mergeCell ref="A112:J112"/>
    <mergeCell ref="B113:J113"/>
    <mergeCell ref="B114:J114"/>
    <mergeCell ref="B108:J108"/>
    <mergeCell ref="B109:J109"/>
    <mergeCell ref="B110:J110"/>
    <mergeCell ref="B111:J111"/>
    <mergeCell ref="A40:A41"/>
    <mergeCell ref="A42:A47"/>
    <mergeCell ref="A52:A55"/>
    <mergeCell ref="A48:A51"/>
    <mergeCell ref="B178:J178"/>
    <mergeCell ref="B179:J179"/>
    <mergeCell ref="B180:J180"/>
    <mergeCell ref="A65:A72"/>
    <mergeCell ref="A90:A97"/>
    <mergeCell ref="A98:A105"/>
    <mergeCell ref="A123:A130"/>
    <mergeCell ref="A115:A122"/>
    <mergeCell ref="A148:A155"/>
    <mergeCell ref="B173:J173"/>
    <mergeCell ref="B174:J174"/>
    <mergeCell ref="B123:J123"/>
    <mergeCell ref="B124:J124"/>
    <mergeCell ref="B125:J125"/>
    <mergeCell ref="B126:J126"/>
    <mergeCell ref="B127:J127"/>
    <mergeCell ref="B118:J118"/>
    <mergeCell ref="B119:J119"/>
    <mergeCell ref="B120:J120"/>
    <mergeCell ref="B121:J121"/>
    <mergeCell ref="A79:A80"/>
    <mergeCell ref="A73:A78"/>
    <mergeCell ref="B135:J135"/>
    <mergeCell ref="B136:J136"/>
    <mergeCell ref="B158:J158"/>
    <mergeCell ref="B159:J159"/>
    <mergeCell ref="B160:J160"/>
    <mergeCell ref="B161:J161"/>
    <mergeCell ref="B183:J183"/>
    <mergeCell ref="A162:J162"/>
    <mergeCell ref="A171:A172"/>
    <mergeCell ref="A165:A170"/>
    <mergeCell ref="A144:A147"/>
    <mergeCell ref="A140:A143"/>
    <mergeCell ref="B128:J128"/>
    <mergeCell ref="B129:J129"/>
    <mergeCell ref="B130:J130"/>
    <mergeCell ref="B140:J140"/>
    <mergeCell ref="B141:J141"/>
    <mergeCell ref="A173:A180"/>
    <mergeCell ref="B122:J122"/>
    <mergeCell ref="B104:J104"/>
    <mergeCell ref="B105:J105"/>
    <mergeCell ref="B115:J115"/>
  </mergeCells>
  <dataValidations xWindow="792" yWindow="380" count="14">
    <dataValidation allowBlank="1" showInputMessage="1" showErrorMessage="1" prompt="Meta alcanzada en el trimestre" sqref="G29:G35 H30:H35"/>
    <dataValidation allowBlank="1" showInputMessage="1" showErrorMessage="1" prompt="Monto ejecutado en el trimestre" sqref="H29"/>
    <dataValidation allowBlank="1" showInputMessage="1" showErrorMessage="1" prompt="Meta anual del indicador" sqref="C29:C35 E29:E35"/>
    <dataValidation allowBlank="1" showInputMessage="1" showErrorMessage="1" prompt="Monto presupuestado para el producto" sqref="D29:D35 F29: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63:J163 B138:J138 B113:J113 B88:J88 B63:J63 B38:J38"/>
    <dataValidation allowBlank="1" showInputMessage="1" showErrorMessage="1" prompt="1. Describir lo plasmado en el presupuesto_x000a_2. Describir lo alcanzado en términos financieros y de producción " sqref="B173:J175 B146:J146 B123:J123 B98:J98 B73:J73 C40:J40 B44:J44 B48:J48 B52:J52 B69:J69 B77:J77 B94:J94 C115:J115 C119:J119 B154:J154 B102:J102 C140:J140 B127:J127 B129:J129 C148:J148 B144:J144 C165:J165 B165:B169 C167:J169 B152:J152 C42:J42 B40:B42 B177:J177 B50:J50 B67:J67 B75:J75 B92:J92 B100:J100 C142:J142 B140:B142 C150:J150 B148:B150 B125:J125 B134 B65:J65 B54:J54 B90:J90 B79:J79 B104:J104 C117:J117 B115:B119 B46:J46 B71:J71 B96:J96 B121:J121 B171:J171 B179:J179"/>
    <dataValidation allowBlank="1" showInputMessage="1" showErrorMessage="1" prompt="Oportunidades de mejora identificadas" sqref="A86 A136 A161 A187:J187 A61 A111 A186"/>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7" manualBreakCount="7">
    <brk id="26" max="9" man="1"/>
    <brk id="41" max="9" man="1"/>
    <brk id="51" max="9" man="1"/>
    <brk id="55" max="9" man="1"/>
    <brk id="78" max="9" man="1"/>
    <brk id="149" max="9" man="1"/>
    <brk id="168" max="9" man="1"/>
  </rowBreaks>
  <ignoredErrors>
    <ignoredError sqref="G31"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Programacion Indicativa Anual</vt:lpstr>
      <vt:lpstr>T1 Ene-Mar</vt:lpstr>
      <vt:lpstr>Informe 1er. Semestre Ene-Jun</vt:lpstr>
      <vt:lpstr>T3 Jul-Sep</vt:lpstr>
      <vt:lpstr>T4 Oct-Dic</vt:lpstr>
      <vt:lpstr>Informe 2do. Semestre Jul-Dic</vt:lpstr>
      <vt:lpstr>Informe Anual</vt:lpstr>
      <vt:lpstr>'Informe 1er. Semestre Ene-Jun'!Área_de_impresión</vt:lpstr>
      <vt:lpstr>'Informe 2do. Semestre Jul-Dic'!Área_de_impresión</vt:lpstr>
      <vt:lpstr>'Informe Anual'!Área_de_impresión</vt:lpstr>
      <vt:lpstr>'T1 Ene-Mar'!Área_de_impresión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Alexis Cruz Concepcion</cp:lastModifiedBy>
  <cp:revision/>
  <cp:lastPrinted>2023-09-13T19:30:16Z</cp:lastPrinted>
  <dcterms:created xsi:type="dcterms:W3CDTF">2021-03-22T15:50:10Z</dcterms:created>
  <dcterms:modified xsi:type="dcterms:W3CDTF">2023-09-15T13:54:30Z</dcterms:modified>
  <cp:category/>
  <cp:contentStatus/>
</cp:coreProperties>
</file>