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tables/table13.xml" ContentType="application/vnd.openxmlformats-officedocument.spreadsheetml.table+xml"/>
  <Override PartName="/xl/drawings/drawing5.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omments2.xml" ContentType="application/vnd.openxmlformats-officedocument.spreadsheetml.comments+xml"/>
  <Override PartName="/xl/drawings/drawing6.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7.xml" ContentType="application/vnd.openxmlformats-officedocument.drawing+xml"/>
  <Override PartName="/xl/tables/table26.xml" ContentType="application/vnd.openxmlformats-officedocument.spreadsheetml.table+xml"/>
  <Override PartName="/xl/drawings/drawing8.xml" ContentType="application/vnd.openxmlformats-officedocument.drawing+xml"/>
  <Override PartName="/xl/tables/table2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documenttasks/documenttask1.xml" ContentType="application/vnd.ms-excel.documenttasks+xml"/>
  <Override PartName="/xl/documenttasks/documenttask2.xml" ContentType="application/vnd.ms-excel.documenttask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oreta\OneDrive - INDOTEL\Documentos\DPTO. PRESUPUESTO (Agosto 2021)\METAS FISICAS-FINANCIERAS\METAS FISICA-FINANCIERA 2023\T3 JULIO-SEPTIEMBRE 2023\"/>
    </mc:Choice>
  </mc:AlternateContent>
  <bookViews>
    <workbookView xWindow="0" yWindow="0" windowWidth="20490" windowHeight="7155" tabRatio="766" firstSheet="4" activeTab="4"/>
  </bookViews>
  <sheets>
    <sheet name="Programacion Indicativa Anual" sheetId="9" state="hidden" r:id="rId1"/>
    <sheet name="T2 Abr-Jun" sheetId="4" state="hidden" r:id="rId2"/>
    <sheet name="T1 Ene-Mar" sheetId="3" state="hidden" r:id="rId3"/>
    <sheet name="Informe 1er. Semestre Ene-Jun" sheetId="10" state="hidden" r:id="rId4"/>
    <sheet name="T3 Jul-Sep" sheetId="5" r:id="rId5"/>
    <sheet name="T4 Oct-Dic" sheetId="6" state="hidden" r:id="rId6"/>
    <sheet name="Informe 2do. Semestre Jul-Dic" sheetId="8" state="hidden" r:id="rId7"/>
    <sheet name="Informe Anual" sheetId="2" state="hidden" r:id="rId8"/>
  </sheets>
  <definedNames>
    <definedName name="_xlnm.Print_Area" localSheetId="3">'Informe 1er. Semestre Ene-Jun'!$A$1:$J$136</definedName>
    <definedName name="_xlnm.Print_Area" localSheetId="6">'Informe 2do. Semestre Jul-Dic'!$A$1:$J$131</definedName>
    <definedName name="_xlnm.Print_Area" localSheetId="7">'Informe Anual'!$A$1:$J$187</definedName>
    <definedName name="_xlnm.Print_Area" localSheetId="2">'T1 Ene-Mar'!$A$1:$J$104</definedName>
    <definedName name="_xlnm.Print_Area" localSheetId="1">'T2 Abr-Jun'!$A$1:$J$108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5" l="1"/>
  <c r="F25" i="5"/>
  <c r="H57" i="5" l="1"/>
  <c r="H56" i="5" s="1"/>
  <c r="G55" i="5"/>
  <c r="I57" i="5"/>
  <c r="J57" i="5"/>
  <c r="I56" i="5"/>
  <c r="J56" i="5"/>
  <c r="B47" i="10"/>
  <c r="B43" i="10"/>
  <c r="B45" i="10"/>
  <c r="B41" i="10"/>
  <c r="H31" i="10"/>
  <c r="G31" i="10"/>
  <c r="J35" i="10"/>
  <c r="G35" i="10"/>
  <c r="I35" i="10" s="1"/>
  <c r="H34" i="10"/>
  <c r="G34" i="10"/>
  <c r="H33" i="10"/>
  <c r="G33" i="10"/>
  <c r="I33" i="10" s="1"/>
  <c r="H32" i="10"/>
  <c r="J31" i="10"/>
  <c r="I31" i="10"/>
  <c r="H30" i="10"/>
  <c r="J30" i="10" s="1"/>
  <c r="G30" i="10"/>
  <c r="I30" i="10" s="1"/>
  <c r="I34" i="10"/>
  <c r="F31" i="10"/>
  <c r="E31" i="10"/>
  <c r="F30" i="10"/>
  <c r="E30" i="10"/>
  <c r="J34" i="10"/>
  <c r="E34" i="10"/>
  <c r="J33" i="10"/>
  <c r="J32" i="10"/>
  <c r="F26" i="10" l="1"/>
  <c r="I26" i="10" s="1"/>
  <c r="G55" i="4"/>
  <c r="F81" i="4"/>
  <c r="F68" i="4"/>
  <c r="J29" i="3"/>
  <c r="I29" i="3"/>
  <c r="I94" i="3"/>
  <c r="I81" i="3"/>
  <c r="J94" i="3"/>
  <c r="J81" i="3"/>
  <c r="J68" i="3"/>
  <c r="I68" i="3"/>
  <c r="J55" i="3"/>
  <c r="J42" i="3"/>
  <c r="I42" i="3"/>
  <c r="G55" i="3" l="1"/>
  <c r="F26" i="2"/>
  <c r="L18" i="9"/>
  <c r="J18" i="9"/>
  <c r="H18" i="9"/>
  <c r="F18" i="9"/>
  <c r="C18" i="9"/>
  <c r="L17" i="9"/>
  <c r="J17" i="9"/>
  <c r="H17" i="9"/>
  <c r="F17" i="9"/>
  <c r="C17" i="9"/>
  <c r="L16" i="9"/>
  <c r="J16" i="9"/>
  <c r="H16" i="9"/>
  <c r="F16" i="9"/>
  <c r="D16" i="9" s="1"/>
  <c r="C16" i="9"/>
  <c r="L15" i="9"/>
  <c r="J15" i="9"/>
  <c r="H15" i="9"/>
  <c r="F15" i="9"/>
  <c r="C15" i="9"/>
  <c r="L14" i="9"/>
  <c r="J14" i="9"/>
  <c r="H14" i="9"/>
  <c r="F14" i="9"/>
  <c r="D14" i="9" s="1"/>
  <c r="C14" i="9"/>
  <c r="L13" i="9"/>
  <c r="J13" i="9"/>
  <c r="H13" i="9"/>
  <c r="F13" i="9"/>
  <c r="C13" i="9"/>
  <c r="L12" i="9"/>
  <c r="J12" i="9"/>
  <c r="H12" i="9"/>
  <c r="F12" i="9"/>
  <c r="I55" i="3" l="1"/>
  <c r="G32" i="10"/>
  <c r="I32" i="10" s="1"/>
  <c r="D13" i="9"/>
  <c r="D15" i="9"/>
  <c r="D17" i="9"/>
  <c r="D18" i="9"/>
  <c r="I35" i="2"/>
  <c r="I33" i="2"/>
  <c r="J34" i="2"/>
  <c r="J33" i="2"/>
  <c r="D19" i="9" l="1"/>
  <c r="G30" i="8"/>
  <c r="I30" i="8" s="1"/>
  <c r="E30" i="8"/>
  <c r="G31" i="8"/>
  <c r="I31" i="8" s="1"/>
  <c r="E31" i="8"/>
  <c r="E32" i="8"/>
  <c r="E33" i="8"/>
  <c r="G34" i="8"/>
  <c r="I34" i="8" s="1"/>
  <c r="E34" i="8"/>
  <c r="G35" i="8"/>
  <c r="I35" i="8" s="1"/>
  <c r="E35" i="8"/>
  <c r="H35" i="8"/>
  <c r="J35" i="8" s="1"/>
  <c r="F35" i="8"/>
  <c r="H34" i="8"/>
  <c r="J34" i="8" s="1"/>
  <c r="F34" i="8"/>
  <c r="H33" i="8"/>
  <c r="J33" i="8" s="1"/>
  <c r="F33" i="8"/>
  <c r="H32" i="8"/>
  <c r="J32" i="8" s="1"/>
  <c r="F32" i="8"/>
  <c r="H31" i="8"/>
  <c r="F31" i="8"/>
  <c r="H30" i="8"/>
  <c r="J30" i="8" s="1"/>
  <c r="F30" i="8"/>
  <c r="F26" i="8" l="1"/>
  <c r="I26" i="8" s="1"/>
  <c r="J31" i="8"/>
  <c r="F26" i="6"/>
  <c r="C26" i="6" s="1"/>
  <c r="J95" i="6"/>
  <c r="I95" i="6"/>
  <c r="J82" i="6"/>
  <c r="I82" i="6"/>
  <c r="J69" i="6"/>
  <c r="I69" i="6"/>
  <c r="J56" i="6"/>
  <c r="G56" i="6"/>
  <c r="J43" i="6"/>
  <c r="I43" i="6"/>
  <c r="J30" i="6"/>
  <c r="I30" i="6"/>
  <c r="G32" i="8" l="1"/>
  <c r="I32" i="8" s="1"/>
  <c r="G33" i="8"/>
  <c r="I33" i="8" s="1"/>
  <c r="I56" i="6"/>
  <c r="I26" i="6"/>
  <c r="G34" i="2" l="1"/>
  <c r="I34" i="2" s="1"/>
  <c r="G31" i="2"/>
  <c r="G30" i="2"/>
  <c r="J96" i="5"/>
  <c r="I96" i="5"/>
  <c r="J83" i="5"/>
  <c r="I83" i="5"/>
  <c r="J70" i="5"/>
  <c r="I70" i="5"/>
  <c r="J55" i="5"/>
  <c r="I55" i="5"/>
  <c r="J42" i="5"/>
  <c r="I42" i="5"/>
  <c r="J29" i="5"/>
  <c r="I29" i="5"/>
  <c r="I25" i="5" l="1"/>
  <c r="J94" i="4"/>
  <c r="I94" i="4"/>
  <c r="I81" i="4"/>
  <c r="I55" i="4"/>
  <c r="J42" i="4"/>
  <c r="I42" i="4"/>
  <c r="J29" i="4"/>
  <c r="I29" i="4"/>
  <c r="G25" i="4"/>
  <c r="C25" i="4" s="1"/>
  <c r="I25" i="4" l="1"/>
  <c r="F25" i="3" l="1"/>
  <c r="C25" i="3" l="1"/>
  <c r="I25" i="3"/>
  <c r="G32" i="2"/>
  <c r="J30" i="2" l="1"/>
  <c r="I30" i="2"/>
  <c r="J35" i="2" l="1"/>
  <c r="J32" i="2"/>
  <c r="I32" i="2"/>
  <c r="J31" i="2"/>
  <c r="I31" i="2"/>
  <c r="I26" i="2"/>
  <c r="I68" i="4"/>
  <c r="J68" i="4"/>
  <c r="J55" i="4"/>
  <c r="J81" i="4"/>
</calcChain>
</file>

<file path=xl/comments1.xml><?xml version="1.0" encoding="utf-8"?>
<comments xmlns="http://schemas.openxmlformats.org/spreadsheetml/2006/main">
  <authors>
    <author>tc={6C718895-6329-4989-AF21-A56CEB7065A4}</author>
  </authors>
  <commentList>
    <comment ref="A9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@Luis R. Scheker Mendoza cuales son las oportunidades de mejora</t>
        </r>
      </text>
    </comment>
  </commentList>
</comments>
</file>

<file path=xl/comments2.xml><?xml version="1.0" encoding="utf-8"?>
<comments xmlns="http://schemas.openxmlformats.org/spreadsheetml/2006/main">
  <authors>
    <author>tc={2003EE30-94D2-4D2B-96E2-7554194D20C5}</author>
    <author>tc={1BD7288F-1B3A-49E5-A53B-6A8508FDFBC1}</author>
    <author>tc={7C4A47B2-D0B0-4021-996E-32B2EDA959EE}</author>
  </authors>
  <commentList>
    <comment ref="B4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@Socrates Martinez Favor colocar los logros y oportunidades de mejoras
Reply:
    Completado.</t>
        </r>
      </text>
    </comment>
    <comment ref="B8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@Luis R. Scheker Mendoza Favor colocar las causas del desvío, debido a que las estimaciones estaban con el año 2022 (Ver pestaña de Programacion indicativa anual).</t>
        </r>
      </text>
    </comment>
    <comment ref="B102"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@Jose R. Madera Oropeza Favor colocar las causas del desvío, debido a que las estimaciones estaban con el año 2022 (Ver pestaña de Programacion indicativa anual).</t>
        </r>
      </text>
    </comment>
  </commentList>
</comments>
</file>

<file path=xl/sharedStrings.xml><?xml version="1.0" encoding="utf-8"?>
<sst xmlns="http://schemas.openxmlformats.org/spreadsheetml/2006/main" count="1663" uniqueCount="258">
  <si>
    <t>PROGRAMACION INDICATIVA ANUAL 2023</t>
  </si>
  <si>
    <t>Capítulo</t>
  </si>
  <si>
    <t>5131 - Instituto Dominicano de las Telecomunicaciones</t>
  </si>
  <si>
    <t>Sub-capítulo</t>
  </si>
  <si>
    <t>01 - Instituto Dominicano de las Telecomunicaciones</t>
  </si>
  <si>
    <t>Unidad Ejecutora</t>
  </si>
  <si>
    <t>0001 - Instituto Dominicano de las Telecomunicaciones</t>
  </si>
  <si>
    <t>Producto</t>
  </si>
  <si>
    <t>Unidad de Medida (UM)</t>
  </si>
  <si>
    <t>Metas 2023</t>
  </si>
  <si>
    <t>Primer Trimestre</t>
  </si>
  <si>
    <t>Segundo trimestre</t>
  </si>
  <si>
    <t>Tercer Trimestre</t>
  </si>
  <si>
    <t>Cuarto trimestre</t>
  </si>
  <si>
    <t>Programacion Fisica (UM)</t>
  </si>
  <si>
    <t>Programacion Financiera (RD$)</t>
  </si>
  <si>
    <t>Acciones Comunes</t>
  </si>
  <si>
    <t>N/A</t>
  </si>
  <si>
    <r>
      <rPr>
        <b/>
        <sz val="10"/>
        <color rgb="FF000000"/>
        <rFont val="Calibri"/>
        <family val="2"/>
      </rPr>
      <t>6179</t>
    </r>
    <r>
      <rPr>
        <sz val="10"/>
        <color rgb="FF000000"/>
        <rFont val="Calibri"/>
        <family val="2"/>
        <scheme val="minor"/>
      </rPr>
      <t xml:space="preserve"> – Acceso universal a los servicios de telecomunicaciones</t>
    </r>
  </si>
  <si>
    <t>Numero de servicios instalados</t>
  </si>
  <si>
    <r>
      <rPr>
        <b/>
        <sz val="10"/>
        <color rgb="FF000000"/>
        <rFont val="Calibri"/>
        <family val="2"/>
      </rPr>
      <t>6180</t>
    </r>
    <r>
      <rPr>
        <sz val="10"/>
        <color rgb="FF000000"/>
        <rFont val="Calibri"/>
        <family val="2"/>
        <scheme val="minor"/>
      </rPr>
      <t xml:space="preserve"> - Empresas  que reciben autorizaciones para dar servicios de telecomunicación</t>
    </r>
  </si>
  <si>
    <t>Numero Autorizaciones emitidas</t>
  </si>
  <si>
    <r>
      <rPr>
        <b/>
        <sz val="10"/>
        <color rgb="FF000000"/>
        <rFont val="Calibri"/>
        <family val="2"/>
      </rPr>
      <t>6182</t>
    </r>
    <r>
      <rPr>
        <sz val="10"/>
        <color rgb="FF000000"/>
        <rFont val="Calibri"/>
        <family val="2"/>
        <scheme val="minor"/>
      </rPr>
      <t xml:space="preserve"> - Prestadores de telecomunicaciones con fiscalización continua</t>
    </r>
  </si>
  <si>
    <t>Numero Inspecciones realizadas</t>
  </si>
  <si>
    <r>
      <rPr>
        <b/>
        <sz val="10"/>
        <color rgb="FF000000"/>
        <rFont val="Calibri"/>
        <family val="2"/>
      </rPr>
      <t>6183</t>
    </r>
    <r>
      <rPr>
        <sz val="10"/>
        <color rgb="FF000000"/>
        <rFont val="Calibri"/>
        <family val="2"/>
        <scheme val="minor"/>
      </rPr>
      <t xml:space="preserve"> - Ciudadano reciben defensa a sus reclamaciones</t>
    </r>
  </si>
  <si>
    <t>Numero Reclamaciones atendidas</t>
  </si>
  <si>
    <r>
      <rPr>
        <b/>
        <sz val="10"/>
        <color rgb="FF000000"/>
        <rFont val="Calibri"/>
        <family val="2"/>
      </rPr>
      <t>6184</t>
    </r>
    <r>
      <rPr>
        <sz val="10"/>
        <color rgb="FF000000"/>
        <rFont val="Calibri"/>
        <family val="2"/>
        <scheme val="minor"/>
      </rPr>
      <t xml:space="preserve"> - Empresa de telecomunicación regulada para la prestación de servicio </t>
    </r>
  </si>
  <si>
    <t>Numero Resoluciones regulatorias realizadas</t>
  </si>
  <si>
    <r>
      <t xml:space="preserve"> </t>
    </r>
    <r>
      <rPr>
        <b/>
        <sz val="10"/>
        <color rgb="FF000000"/>
        <rFont val="Calibri"/>
        <family val="2"/>
        <scheme val="minor"/>
      </rPr>
      <t>6185</t>
    </r>
    <r>
      <rPr>
        <sz val="10"/>
        <color rgb="FF000000"/>
        <rFont val="Calibri"/>
        <family val="2"/>
        <scheme val="minor"/>
      </rPr>
      <t xml:space="preserve"> - Entidades pública y privada reciben certificación  de otorgamiento para firma digital </t>
    </r>
  </si>
  <si>
    <t>Numero de regulaciones, autorizaciones y auditorías realizadas</t>
  </si>
  <si>
    <t xml:space="preserve">Revisada y Actualizada: </t>
  </si>
  <si>
    <t> </t>
  </si>
  <si>
    <t>Informe de Evaluación Trimestral de las Metas Físicas-Financieras  (T2 Abril - Junio 2023)</t>
  </si>
  <si>
    <t>Código</t>
  </si>
  <si>
    <t>Documento Relacionado</t>
  </si>
  <si>
    <t>Fecha Versión</t>
  </si>
  <si>
    <t>Versión</t>
  </si>
  <si>
    <t>DEC-FOR013</t>
  </si>
  <si>
    <t>Lineamientos para la Ejecución Presupuestaria 2019 del Gobierno General Nacional</t>
  </si>
  <si>
    <t>28/03/2019</t>
  </si>
  <si>
    <t>I -Información Instituciónal</t>
  </si>
  <si>
    <t>I.I - Completar los datos requeridos sobre la institución</t>
  </si>
  <si>
    <t>Subcapítulo</t>
  </si>
  <si>
    <t>Misión</t>
  </si>
  <si>
    <t xml:space="preserve">Garantizar la oferta y acceso universal a los servicios de telecomunicaciones y certificación digital. </t>
  </si>
  <si>
    <t>Visión</t>
  </si>
  <si>
    <t xml:space="preserve">Ser un regulador eficaz, que garantiza la inclusión digital, la calidad de los servicios de telecomunicaciones y certificación digital, siendo modelo de innovación.  </t>
  </si>
  <si>
    <t>II. Contribución a la Estrategia Nacional de Desarrollo</t>
  </si>
  <si>
    <t>Eje estratégico:</t>
  </si>
  <si>
    <t>DESARROLLO PRODUCTIVO</t>
  </si>
  <si>
    <t>Objetivo general:</t>
  </si>
  <si>
    <t xml:space="preserve">Competitividad e innovación en un ambiente favorable a la cooperación y la responsabilidad social </t>
  </si>
  <si>
    <t>Objetivo(s) específico(s):</t>
  </si>
  <si>
    <t>3.3.5</t>
  </si>
  <si>
    <t>Lograr acceso universal y uso productivo de las tecnologías de la información y comunicación (TIC)</t>
  </si>
  <si>
    <t>III. Información del Programa</t>
  </si>
  <si>
    <t>Nombre:</t>
  </si>
  <si>
    <t>REGULACION, SUPERVISION Y PROMOCIÓN DEL DESARROLLO DE LAS COMUNICACIONES</t>
  </si>
  <si>
    <t>Descripción:</t>
  </si>
  <si>
    <t xml:space="preserve">Promover el desarrollo de las telecomunicaciones, garantizando la existencia de una competencia sostenible, leal y efectiva en la prestación de servicios públicos de telecomunicaciones. De la misma forma, defender y hacer efectivos los derechos de los clientes, usuarios y prestadores del sector al velar por el uso eficiente del dominio público del espectro radioeléctrico en la República Dominicana. </t>
  </si>
  <si>
    <r>
      <t>Beneficiarios:</t>
    </r>
    <r>
      <rPr>
        <sz val="10"/>
        <color rgb="FF000000"/>
        <rFont val="Century Gothic"/>
        <family val="2"/>
      </rPr>
      <t xml:space="preserve"> </t>
    </r>
  </si>
  <si>
    <t>Ciudadania en General</t>
  </si>
  <si>
    <t>Resultado Asociado:</t>
  </si>
  <si>
    <t>Aumentar el porcentaje de personas que acceden a servicios de telecomunicaciones en la República Dominicana,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</si>
  <si>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</si>
  <si>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</si>
  <si>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</si>
  <si>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</si>
  <si>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</si>
  <si>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</si>
  <si>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</si>
  <si>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</si>
  <si>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Abril - Junio 2022</t>
  </si>
  <si>
    <t>Ejecución Trimestral</t>
  </si>
  <si>
    <t>Avance</t>
  </si>
  <si>
    <t>Indicador</t>
  </si>
  <si>
    <t>Física
(A)</t>
  </si>
  <si>
    <t>Financiera
(B)</t>
  </si>
  <si>
    <t>Física
(C)</t>
  </si>
  <si>
    <t>Financiera
(D)</t>
  </si>
  <si>
    <t>Física 
(E)</t>
  </si>
  <si>
    <t>Financiera 
 (F)</t>
  </si>
  <si>
    <t>Física 
(%)
 G=E/C</t>
  </si>
  <si>
    <t>Financiero 
(%) 
H=F/D</t>
  </si>
  <si>
    <r>
      <t>6179</t>
    </r>
    <r>
      <rPr>
        <sz val="10"/>
        <color rgb="FF000000"/>
        <rFont val="Calibri"/>
        <family val="2"/>
      </rPr>
      <t xml:space="preserve"> – Acceso universal a los servicios de telecomunicaciones</t>
    </r>
  </si>
  <si>
    <t>V. Análisis de los Logros y Desviaciones</t>
  </si>
  <si>
    <t>V.I - Información de Logros y Desviaciones por Producto</t>
  </si>
  <si>
    <t xml:space="preserve">Producto: </t>
  </si>
  <si>
    <t>6179 – Acceso universal a los servicios de telecomunicaciones</t>
  </si>
  <si>
    <t xml:space="preserve">Descripción del producto: </t>
  </si>
  <si>
    <t>Implementar proyectos para el desarrollo de las telecomunicaciones, los cuales se enmarcan dentro del Plan Bianual de Proyectos de Desarrollo</t>
  </si>
  <si>
    <t>Logros alcanzados:</t>
  </si>
  <si>
    <t xml:space="preserve">Durante el trimestre abril-junio de 2023 se continuó realizando el pago mensual de la Canasta Digital Social para 2,000 beneficiarias jefas de hogar, y de igual manera se continuó realizando el pago de los 52 puntos de acceso Wi-Fi gratuitos. Adicionalmente, el Consejo Directivo del INDOTEL aprobó de manera definitiva el Plan Bianual de Proyectos de Desarrollo 2023-2024 mediante Resolución No. 056-2023.	</t>
  </si>
  <si>
    <t>Causas y justificación del desvío:</t>
  </si>
  <si>
    <t xml:space="preserve">Para el trimestre abril-junio de 2023 se tenía programado la capacitación de 500 mujeres jefas de hogar beneficiarias de la Canasta Digital Social; sin embargo, no fue posible realizar nuevos grupos de beneficiarias para la capacitación. De acuerdo con la información provista por SUPERATE, estas no han acogido las convocatorias para formar los grupos de capacitación por distintas razones, entre ellas, conflicto de horarios con sus trabajos, no disponer de cuidado para niños, preferencia por la capacitación virtual. </t>
  </si>
  <si>
    <r>
      <t xml:space="preserve">VI. </t>
    </r>
    <r>
      <rPr>
        <b/>
        <sz val="11"/>
        <color rgb="FFFFFFFF"/>
        <rFont val="Century Gothic"/>
        <family val="2"/>
      </rPr>
      <t>Oportunidades de Mejora</t>
    </r>
  </si>
  <si>
    <t xml:space="preserve">VI. I - De acuerdo a los eventos presentados durante la ejecución del producto, ¿qué aspecto puede mejorarse? </t>
  </si>
  <si>
    <t xml:space="preserve">Para una próxima edición del Programa de Alfabetización Digital con Enfoque de Género debe tomarse en consideración que un porcentaje de las mujeres beneficiarias no podrán asistir a las capacitaciones debido a situaciones particulares y familiares entre otras a ser documentadas a través de SUPERATE.  </t>
  </si>
  <si>
    <t>Programación Trimestral</t>
  </si>
  <si>
    <r>
      <t>6180</t>
    </r>
    <r>
      <rPr>
        <b/>
        <sz val="10"/>
        <color rgb="FF000000"/>
        <rFont val="Calibri"/>
        <family val="2"/>
        <scheme val="minor"/>
      </rPr>
      <t xml:space="preserve"> - Empresas  reciben autorizaciones para dar servicios de telecomunicación</t>
    </r>
  </si>
  <si>
    <t>6180 - Empresas  reciben autorizaciones para dar servicios de telecomunicación</t>
  </si>
  <si>
    <t>Otorgamiento de autorizaciones a las prestadoras y empresas a fin de que puedan brindar servicios de telecomunicaciones.</t>
  </si>
  <si>
    <t>Se completaron 50 inscripciones en Registro Especial de servicios de radioaficionados; se realizaron 23 renovaciones de inscripciones en el Registro Especial de Servicios de Radioaficionados; se aprobaron 13 inscripciones en Registro Especial de servicios de telecomunicaciones; se renovaron 15 inscripciones en Registro Especial de servicios de telecomunicaciones; se otorgaron 2 nuevas concesiones para prestar servicios públicos de telecomunicaciones; se completaron 3 solicitudes de modificación de concesiones para prestar servicios publicos de telecomunicaciones; se aprobaron 2,845 solicitudes de entrada de equipos de telecomunicaciones a la República Dominicana; se aprobaron 135 homologaciones de equipos de telecomunicaciones; se completaron 3 soiclitudes de asignación de códigos numéricos (NPA) NXX-; se completó 2 solicitud para asignación de código MMSI-Callsign.</t>
  </si>
  <si>
    <t>Aunque la variación fue mucho menor al 0.1%, se informa que ésta se debió al incremento en las solicitudes de usuarios, a través de la Dirección General de Aduanas, para la autorización de entrada de equipos de telecomunicaciones a la República Dominicana.</t>
  </si>
  <si>
    <t>Eventos externos no controlados por la institución impactan directamente sobre la ejecución del producto, ya que la Ventanilla Única de Comercio Exterior (VUCE) depende de la demanda que usuarios en los mercados residencial, empresarial y gubernamental dominicano realizan sobre la soliclitud de autorización de entrada de equipos de telecomunicaciones a la República Dominicana.</t>
  </si>
  <si>
    <r>
      <t>6182</t>
    </r>
    <r>
      <rPr>
        <b/>
        <sz val="10"/>
        <color rgb="FF000000"/>
        <rFont val="Calibri"/>
        <family val="2"/>
        <scheme val="minor"/>
      </rPr>
      <t xml:space="preserve"> - Prestadores de telecomunicaciones con fiscalización continua</t>
    </r>
  </si>
  <si>
    <t>377 Fiscalizacion; 486 Espectro</t>
  </si>
  <si>
    <t>6182 - Prestadores de telecomunicaciones con fiscalización continua</t>
  </si>
  <si>
    <t>Supervisión, Inspección y monitoreo a las prestadoras de servicios de telecomunicaciones, en cumplimiento con las Normas.</t>
  </si>
  <si>
    <t>Por parte de la Dirección de Espectro en este Período de tiempo solucionar un total de 44 casos que requirieron un total de 486 comprobaciones técnicas de Espectro.</t>
  </si>
  <si>
    <t>En este trimestre se requirió realizar pruebas de las señales de Televisión Digital en Santo Doningo y esto generó un incremento en las comprobaciones técnicas</t>
  </si>
  <si>
    <t>Se requiere disminucion del tiempo de respuesta a las solicitudes  de viáticos y asignacion de vehículos para la realización de las labores de monitoreo en conjunto con la Dirección de Fiscalización.</t>
  </si>
  <si>
    <r>
      <t>6183</t>
    </r>
    <r>
      <rPr>
        <b/>
        <sz val="10"/>
        <color rgb="FF000000"/>
        <rFont val="Calibri"/>
        <family val="2"/>
        <scheme val="minor"/>
      </rPr>
      <t xml:space="preserve"> - Ciudadano reciben defensa a sus reclamaciones</t>
    </r>
  </si>
  <si>
    <t>6183 - Ciudadano reciben defensa a sus reclamaciones</t>
  </si>
  <si>
    <t xml:space="preserve">Se encarga de recibir las quejas de los usuarios y darle seguimiento ante sus prestadoras de servicios. </t>
  </si>
  <si>
    <t>Se lograron atender el 100% de los casos recibidos dentro de los plazos establecidos.</t>
  </si>
  <si>
    <t>La variacion se debe a las campañas educativas tanto de la dirección de protección al usuario como de las prestadoras para educar a los usuarios y dar conocer el procedimiento correcto para la creación de reclamos ante el INDOTEL.</t>
  </si>
  <si>
    <t>Seguir educando a los usuarios, y buscar la forma de llegar a más usuarios en las charlas y proyecto educativo de apoyoindotel.</t>
  </si>
  <si>
    <t xml:space="preserve">6184 - Empresa de telecomunicación regulada para la prestación de servicio </t>
  </si>
  <si>
    <t>Numero Resoluciones realizada</t>
  </si>
  <si>
    <t xml:space="preserve">Consiste en la 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                                </t>
  </si>
  <si>
    <t>Plan Nacional de Atribución de Frecuencias (Res. 97-2022) aprobado mediante Decreto 266-23 y Resolución que  modifica el reglamento general de servicio telefónico, la norma de calidad del servicio de telefonía y acceso a internet, la norma que regula la contratación y activación de los servicios públicos de telecomunicaciones y el reglamento general del servicio de acceso a internet. (Res. 54-2023)</t>
  </si>
  <si>
    <t>No hubo desvío.</t>
  </si>
  <si>
    <t>Contar con un instructivo por parte del MAP para elaborar los Analisis de Impacto Regulatorio</t>
  </si>
  <si>
    <t xml:space="preserve"> 6185 - Entidades pública y privada reciben certificación  de otorgamiento para firma digital </t>
  </si>
  <si>
    <t>Este producto está dirigido a medir los servicios de confianza que son regulados por el INDOTEL en virtud de la Ley Núm. 126-02 sobre Comercio Electrónico, Documentos y Firmas Digitales. Esto incluye las Entidad de Certificación y Unidades de Registro públicas o privadas, nacionales o extranjeras. Esto además incluye las regulaciones y auditorias que se realizan para asegurar el cumplimiento de las condiciones de prestación del servicio.</t>
  </si>
  <si>
    <t>En este periodo se autorizaron dos(2) Entidades de Certificación y una (1) Unidad de Registro, en detalle: 1) Entidades de Certificacíon: La Asociacion de Bancos Multiples ABA, mediante la Res. 028-2023 y Novosit SRL mediante la Res. 027-2023; 2) Unidad de Registro: Dirección General de Impuestos Internos, DGII mediante la Res. 026-2023</t>
  </si>
  <si>
    <t>Se recibieron tres solicitudes nuevas de autorización, modificación de autorización y renovación de autorizacion para operar como Entidades de Certificación/Unidad de Registro que no estaban prevista para este año.</t>
  </si>
  <si>
    <t>Al finalizar los proceso de autorización para prestar Servicios de Certificacion Digital, los cuales se tratan completamente de manera digital en el INDOTEL, no se cuenta con un sistema para notificar electronicamente las Resoluciones del Consejo Directivo del INDOTEL que son firmadas en su formato original digital por lo cual el proceso final de notificación se debe imprimir y enviar en fisico el acto adminsitrativo causando retrasos en el proceso</t>
  </si>
  <si>
    <t>Sara Moreta</t>
  </si>
  <si>
    <t>Luz Severino</t>
  </si>
  <si>
    <t>Encargada de Presupuesto</t>
  </si>
  <si>
    <t>Directora Financiera</t>
  </si>
  <si>
    <t>Informe de Evaluación Anual de las Metas Físicas-Financieras (T1 Enero - Marzo 2023)</t>
  </si>
  <si>
    <t>REGULACION, SUPERVISION PARA EL DESARROLLO DE LAS COMUNICACIONES</t>
  </si>
  <si>
    <r>
      <t>Beneficiarios:</t>
    </r>
    <r>
      <rPr>
        <sz val="12"/>
        <color rgb="FF000000"/>
        <rFont val="Century Gothic"/>
        <family val="2"/>
      </rPr>
      <t xml:space="preserve"> </t>
    </r>
  </si>
  <si>
    <t xml:space="preserve">Durante el trimestre enero-marzo de 2023 se continúo realizando el pago de la Canasta Digital Social para 2,000 beneficiarias jefas de hogar. De estas, se capacitaron 169 a través del Programa de Alfabetización Digital con Enfoque de Género, y se continúo realizando el pago de los 52 puntos de acceso Wi-Fi gratuitos. </t>
  </si>
  <si>
    <t xml:space="preserve">Para el trimestre enero-marzo de 2023 se capacitaron 169 de las 500 mujeres jefas de hogar beneficiarias de la Canasta Digital Social debido a que, de acuerdo con la información provista por SUPERATE, estas no han acogido las convocatorias para formar las grupos de capacitación por distintas razones. Se está a la espera de recibir el reporte formal de parte de SUPERATE el cual fue solicitado por el FDT en fecha 27 de marzo de 2023. Igualmente, el Plan Bianual de Proyectos 2023-2024, originalmente programado para el primer trimestre de 2023 se encuentra en un 75% porciento de avance, con miras a su finalización para inicios del mes de mayo 2023. </t>
  </si>
  <si>
    <t>Otorgar autorizaciones a las prestadoras y empresas del sector a fin de que puedan brindar servicios de telecomunicaciones.</t>
  </si>
  <si>
    <t>Otorgar autorizaciones a las prestadoras y empresas del sector a fin de que puedan brindar servicios de telecomunicaciones</t>
  </si>
  <si>
    <t>Se completaron 28 inscripciones en Registro Especial de servicios de radioaficionados; se realizaron 28 renovaciones de inscripciones en el Registro Especial de Servicios de Radioaficionados; se aprobaron 10 inscripciones en Registro Especial de servicios de telecomunicaciones; se renovaron inscripciones en Registro Especial de servicios de telecomunicaciones; se otorgaron 4 nuevas concesiones para prestar servicios públicos de telecomunicaciones;  se renovaron 2 concesiones de empresas ya autorizadas a prestar servicios públicos de telecomunicaciones; se completaron 4 solicitudes de modificación de concesiones para prestar servicios publicos de telecomunicaciones; se aprobaron 3,241 solicitudes de entrada de equipos de telecomunicaciones a la República Dominicana; se completaron 2 soiclitudes de asignación de códigos numéricos (NPA) NXX-; se completó 1 solicitud para asignación de código MMSI-Callsign.</t>
  </si>
  <si>
    <t>Incremento en las solicitudes de usuarios, a través de la Dirección General de Aduanas, para la autorización de entrada de equipos de telecomunicaciones a la República Dominicana.</t>
  </si>
  <si>
    <t>Column1</t>
  </si>
  <si>
    <t>Column2</t>
  </si>
  <si>
    <t>Espectro</t>
  </si>
  <si>
    <t>Fiscalizacion</t>
  </si>
  <si>
    <t>En la Dirección de Espectro atendimos un total de 36 casos relacionados a denuncias de interferencias en los diferentes servicios de telecomunicaciones. En la Dirección de Fiscalización, hemos realizados múltiples clausura e incautación de equipos en los renglones de Radio con un total de tres (3), Telecable y revendedores de internet, unos seis (6), así como inspecciones a los diversos servicios que como entidad INDOTEL regula.</t>
  </si>
  <si>
    <t>De parte de la Dirección de Espectro, no logramos alcanzar la meta porque en este trimestre no pudimos continuar con los levantamientos del servicio de radiocomunicación, debido a que se priorizó  atender a otros casos. En la Dirección de Fiscalización los motivos del no cumplimiento a las metas se podría asegurar que hemos tenidos que atender otras urgencias por la prioridad y relevancia que han tenido, casos de interferencia y revendedores.</t>
  </si>
  <si>
    <t>Asistencia a las demandas y reclamaciones de los usuarios, así como seguimiento ante sus prestadoras de servicios.</t>
  </si>
  <si>
    <t>Pudimos cumplir con el 100% de los casos recibidos con relacionados a reclamos e informaciones solicitada por parte de los ciudadanos.</t>
  </si>
  <si>
    <t>La educación continua a traves del departamento de asistencia al usuaro a los ciudadanos a traves de las diferente modalidades tanto digital como presencial, asi como el continuo acercamiento con las prestadoras tratando los temas relacionados con el servicio a los usuarios.</t>
  </si>
  <si>
    <t xml:space="preserve">Continuar en la educacion que reciben los usuarios, asi como con el acercamiento con las diferente prestadoras. </t>
  </si>
  <si>
    <t>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t>
  </si>
  <si>
    <t>EVIDENCIA</t>
  </si>
  <si>
    <t>Res. 12-2023 que establece topes de Espectro Radioeléctrico para servicios Móviles IMT y Res. 04-2023 que establece condiciones para Sandbox regulatorios</t>
  </si>
  <si>
    <t>https://transparencia.indotel.gob.do/wp-content/uploads/2023/02/res._012_2023_aprueba_topes_de_espectro.pdf</t>
  </si>
  <si>
    <t>Se recibieron menos observaciones en los procesos de consulta pública que lo anticipado, por lo que el tiempo necesitado para preparar las resoluciones definitivas fue menor al programado</t>
  </si>
  <si>
    <t>https://transparencia.indotel.gob.do/wp-content/uploads/2023/02/res._004_2023_dicta_la_norma_que_establece_el_sandbox_regulatorio.pdf</t>
  </si>
  <si>
    <t>Continuar con la actualizacion y elaboracion de nuevos reglamentos para el fortalecimiento regulatorio.</t>
  </si>
  <si>
    <t>Medir los servicios de confianza que son regulados por el INDOTEL en virtud de la Ley no. 126-02 sobre Comercio 
Electrónico, Documentos y Firmas Digitales. Esto incluye las entidades de certificación y unidades de registro públicas o 
privadas, nacionales o extranjeras, así como las regulaciones y auditorías que se realizan para asegurar el cumplimiento de las 
condiciones de prestación del servicio.</t>
  </si>
  <si>
    <t xml:space="preserve">Se han realizado auditorias a las Unidades de Registro Banreservas y la Direccion General de Aduanas para renovación de la autorizacion de los servicos electronicos de confianza. </t>
  </si>
  <si>
    <t>Se recibieron dos solicitudes nuevas de autorización para operar como Entidades de Certificación que no estaban prevista para este año.</t>
  </si>
  <si>
    <t xml:space="preserve">En el proceso de Solicitud de Servicios de Certificacion Digital recibimos la documentacion en Fisico y el departamento de correspondencia procede a escanear esta documentacion para dar ingreso a la solciitud. Con una plataforma de documentacion donde se pueda depositar la misma  en digital, el proceso seria mas agil. </t>
  </si>
  <si>
    <t>Informe de Evaluación de las Metas Físicas-Financieras Semestre Enero-Junio 2023</t>
  </si>
  <si>
    <t>Clientes, usuarios y prestadores de los servicios de telecomunicaciones.</t>
  </si>
  <si>
    <t>Promovido el desarrollo de las comunicaciones, garantizando una efectiva prestación de servicios públicos de telecomunicaciones.</t>
  </si>
  <si>
    <t xml:space="preserve"> Presupuesto Anual </t>
  </si>
  <si>
    <t xml:space="preserve"> Programación Semestral</t>
  </si>
  <si>
    <t>Ejecución Semestral</t>
  </si>
  <si>
    <r>
      <rPr>
        <b/>
        <sz val="10"/>
        <color rgb="FF000000"/>
        <rFont val="Calibri"/>
        <family val="2"/>
      </rPr>
      <t>6180</t>
    </r>
    <r>
      <rPr>
        <sz val="10"/>
        <color rgb="FF000000"/>
        <rFont val="Calibri"/>
        <family val="2"/>
        <scheme val="minor"/>
      </rPr>
      <t xml:space="preserve"> - Empresas  reciben autorizaciones para dar servicios de telecomunicación</t>
    </r>
  </si>
  <si>
    <t xml:space="preserve">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 			</t>
  </si>
  <si>
    <t>T1: Enero - Marzo 2023</t>
  </si>
  <si>
    <t>T2: Abril - Junio 2023</t>
  </si>
  <si>
    <r>
      <t xml:space="preserve">VI. </t>
    </r>
    <r>
      <rPr>
        <b/>
        <sz val="11"/>
        <color theme="0"/>
        <rFont val="Century Gothic"/>
        <family val="2"/>
      </rPr>
      <t>Oportunidades de Mejora</t>
    </r>
  </si>
  <si>
    <t>Se evidencia el incremento en 57.64% en la cantidad de autorizaciones de entrada a la República Dominicana  a través de la Dirección General de Aduanas.</t>
  </si>
  <si>
    <t>1.- Mejora en los tiempos de procesamiento de solicitudes debido a la semi-automatización de procesos internos; 2.- Conlcusión y puesta en servicio a solicitantes de las Plataformas de Servicio en Línea del Programa Burocracia Cero y la Ventanilla Única de Inversión junto a la OGTIC y PRODOMINICANA, respectivamente.</t>
  </si>
  <si>
    <t>Crecimiento siginificativo en las solicitudes de usuarios, a través de la Dirección General de Aduanas, para la autorización de entrada de equipos de telecomunicaciones a la República Dominicana.</t>
  </si>
  <si>
    <t>Reducción en las solicitudes de usuarios, a través de la Dirección General de Aduanas, para la autorización de entrada de equipos de telecomunicaciones a la República Dominicana.</t>
  </si>
  <si>
    <t>La variación ocurrida en la ejecución se debió a eventos externos no controlados por la institución, ya que la Ventanilla Única de Comercio Exterior (VUCE) depende de la demanda que usuarios en el mercado residencial, empresarial y gubernamental dominicano realice sobre la autorización de entrada de equipos de telecomunicaciones a la República Dominicana.</t>
  </si>
  <si>
    <t>Por otra parte logramos iniciar el saneamiento de la banda de Radiocomunicaciones y hemos incrementado la respuesta a los casos.</t>
  </si>
  <si>
    <t>Por otra parte continuamos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</si>
  <si>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 además de las solicitudes de la dirección de Cumplimiento y PSA que nos solicitó verificación de frecuencias extintas.</t>
  </si>
  <si>
    <t>Eficientizar los recursos para poder cumplir cada una de las metas trazadas.</t>
  </si>
  <si>
    <t>Tener siempre disponibilidad de viáticos. Eficientizar los recursos para poder cumplir cada una de las metas trazadas.</t>
  </si>
  <si>
    <t>T1: Enero-Marzo 2022</t>
  </si>
  <si>
    <t>T2: Abril - Junio 2022</t>
  </si>
  <si>
    <t>Realizacion de Charlas presenciales, Deberes y derechos de los usuarios y Contratación, Activacion de Servicios de Telecomunicaciones y Sensibilizacion de los Usuarios; 45. Fiscalizaciones Realizadas;  100% de los Recursos de Quejas (RDQ) resueltos en el tiempo establecido de 20 dias.</t>
  </si>
  <si>
    <t>Atender el 100% de los casos registrados en el Depto. sin necesidad de aporderar a los cuerpos colegiados para lograr conciliar y tener una solucion a cada caso</t>
  </si>
  <si>
    <t>El Dpto de asistencia al usuario, ha trabajada para que los usuarios esten mas educados sobre los procesos de reclamacion, asi como con las prestadoras para que haya una mejor comunicacion.</t>
  </si>
  <si>
    <t>El trabajo de eduacacion que se viene trabajando con los usuarios donde estamos dejandole saber las formas correctas de hacer sus reclamos ante las prestadoras y el INDOTEL</t>
  </si>
  <si>
    <t>Mejorar el alcance de la educación a los usuarios con relacion a los procesos de reclamos ante el indotel y las prestadoras.</t>
  </si>
  <si>
    <t>Se dictaron las resoluciones definitivas de 1) Condiciones banda 6GHz y 2) Ampliación concesiones de TV por cable y 3) Actualizacion del Plan de Transicion a Televisión Terrestre Digital conforme decreto 437-22. Se pusieron en consulta pública *2* normativas: 1) Mecanismo de Sandbox Regulatorio, 2) Topes de Espectro.</t>
  </si>
  <si>
    <t>Se dictó la resolucion 101-2022 con el reglamento de los servicios de difusión por suscripción, estableciendo derechos y deberes de usuarios y prestadoras de dichos servicios; incluyendo modificaciones en las obligaciones de retransmisión a la luz de la entra da de la TV digital</t>
  </si>
  <si>
    <t>Decreto 437-22 que cambió fecha para apagón analógico y encendido digital. Surgieron cambios en la agenda a solicitud del Consejo Directivo para dictar resolución de ampliacin cableras para ofrecer Internet. Igualmente, el proceso de elaboración de reglamentos fue alterado por la Ley 167-21</t>
  </si>
  <si>
    <t>El plazo para la consulta publica de la norma sobre Sandbox regulatorio fue extendido a solicitud de las prestadoras.</t>
  </si>
  <si>
    <t xml:space="preserve">En seguimiento al Plan de Auditorías y Controles de Sujetos Regulados, en el primer trimestre, se procedió a comprobar el funcionamiento adecuado de los servicios de certificación digital a nivel nacional teniendo como resultado que fue auditada la Entidades de Certificación LLEIDANET DOMINICANA, SRL., en el mes de marzo.
En el segundo trimestre se realizaron dos (2) auditorias para el registro de Proveedores de Firma Electrónica a favor de las empresas GSI INTERNATIONAL INC. Y VIAFIRMA S.L. Además en junio se realizó la auditoria periódica correspondiente a la Entidad de Certificación OGTIC, y en ese mismo mes, se realizó la auditoria requerida para el proceso de renovación de la autorización de la Entidad de Certificación AVANSI S.R.L., culminando dicho proceso con el dictamen favorable del Consejo Directivo a través de la Resolución 070-22
</t>
  </si>
  <si>
    <t>En seguimiento al Plan de Auditorías y Controles de Sujetos Regulados, en el cuarto trimestre, se procedió a comprobar el funcionamiento adecuado de los servicios de certificación digital a nivel nacional teniendo como resultado que fueron auditadas las Unidades de Registro, DGII, DGA Y BANRESERVAS, Además se logró autorizar la Empresa Thomas Signed Copel como Entidad de Certificación con el dictamen de la Res. 099-22</t>
  </si>
  <si>
    <t>2 solicitudes de inscripcion en el registro de Proveedores de Firma ELectrónica (GSI INTERNATIONAL INC Y VIAFIRMA S.L.)</t>
  </si>
  <si>
    <t>Solicitud Thomas Signed Copel como Entidad de Certificación</t>
  </si>
  <si>
    <t>Deseamos hacer la observación que notamos un discrepancia en el total de metas para este año 2022. El cuadro marca solo dos (2) cuando se supone que para este año se han planificado (1) para el primer trimestre, (2) para el segundo y (3) para el tercero. Solicitamos hacer esta corrección</t>
  </si>
  <si>
    <t>Un aspecto de mejora seria agilizacion en el proceso de recepcion de documentos para la autorizacion de Entidades de Certificacion, que sea totalmente digital, haciendolo mas agil.</t>
  </si>
  <si>
    <t>Informe de Evaluación Trimestral de las Metas Físicas-Financieras  (T3 Julio - Septiembre 2023)</t>
  </si>
  <si>
    <r>
      <t>Beneficiarios:</t>
    </r>
    <r>
      <rPr>
        <sz val="11"/>
        <color rgb="FF000000"/>
        <rFont val="Century Gothic"/>
        <family val="2"/>
      </rPr>
      <t xml:space="preserve"> </t>
    </r>
  </si>
  <si>
    <t>Programación Julio-Septiembre 2023</t>
  </si>
  <si>
    <t xml:space="preserve">Para el trimestre julio-septiembre 2023 se concluyó con la instalación y puesta en funcionamiento de una red de acceso a internet, provisto por el INDOTEL, con un alcance como mínimo al 80% de los hogares habitados en las comunidades de Sabana Real y Los Bolos, La Descubierta, provincia Independencia como parte de los proyectos a ejecutar bajo el Componente de Acceso e Infraestructura del Plan Bianual 2021-2022. En total 116 hogares fueron beneficiados acceso a servicio de internet en ambas comunidades. Durante el periodo en cuestión se continúo con la ejecución de la Canasta Digital Social, y el pago del servicio de internet a terceros contenido en el Programa Dominicana Conectada enmarcado en el Proyecto Redes Wifi de Acceso Gratuito. </t>
  </si>
  <si>
    <t xml:space="preserve">Para el proyecto Redes Wifi de Acceso Gratuito, el FDT financiaba 52 puntos ubicados en diferentes localidades, entre las que se encuentran UNAPS y OMSA. En mayo de 2023, mediante instrucción del Consejo Directivo del INDOTEL en su sesión 015-2023, se canceló el servicio en 12 localidades debido a bajo tráfico o desuso. </t>
  </si>
  <si>
    <t xml:space="preserve">Para el proyecto Piloto Provincia Independencia fue necesario la recopilación de documentación relativa a la propiedad de los terrenos y la gestión de permisos ante el Ministerio de Medio Ambiente para colocar la infraestructura física y tecnológica requerida, lo que resultó en un tiempo de ejecución aumentado. Para futuras implementaciones debe considerarse y ajustarse los tiempos de acuerdo a la situación correspondiente. </t>
  </si>
  <si>
    <t>Crecimiento siginificativo (27.38%) en las solicitudes de usuarios, a través de la Dirección General de Aduanas, para la autorización de entrada de equipos de telecomunicaciones a la República Dominicana.</t>
  </si>
  <si>
    <t>DIRECCION DE FISCALIZACION</t>
  </si>
  <si>
    <t>DIRECCION DE ESPECTRO</t>
  </si>
  <si>
    <t>En la Dirección de Fiscalización los motivos del no cumplimiento a las metas se podría asegurar que hemos tenidos que atender otras urgencias por la prioridad y relevancia que han tenido, casos de interferencia y revendedores. Además visitas a revendedores  de internet que continuan su operación ya con sus permisos vencidos. La falta de la carta de garantia del equipo utilizado para el Drive Test y la no indicación por parte de Consejo Directivo de la realización de los operativos de mistery shopping.</t>
  </si>
  <si>
    <t xml:space="preserve">Completar en plazos establecidos el 100% de los reclamos interpuesto por los usuarios. </t>
  </si>
  <si>
    <t>La dirección se mantiene educando a los usuarios con el procedimiento correcto para interponer reclamos ante el indotel, lo cual se traduce en menos casos asentados ya que el usuario primero acude a sus prestadoras antes de dirigirse a indotel.</t>
  </si>
  <si>
    <t xml:space="preserve">Reglamento de Roaming automático nacional, res. 070-2023 (https://indotel.gob.do/wp-content/uploads/2023/07/RES.-070-2023-Reglamento-del-servicio-de-roaming-automatico-nacional.pdf ) </t>
  </si>
  <si>
    <t xml:space="preserve">Vacantes pendientes de llenar en el Departamento de Regulación. Se ordenó la creación de nuevos equipos de trabajo para la elaboracion de las revisiones de reglamentos de Reventa y Autorizaciones. </t>
  </si>
  <si>
    <t>Se realizarion 3 auditorias a: SAP Puerto Rico, GSI INTERNATIONAL y Ghost Writer</t>
  </si>
  <si>
    <t>Se recibieron tres solicitudes nuevas de renovación de inscripción en el Listado de Proveedores de Firma electrónica</t>
  </si>
  <si>
    <t>Al finalizar los proceso de auditoria para prestar Servicios de Certificacion Digital, los cuales se tratan completamente de manera digital en el INDOTEL, no se cuenta con un sistema para notificar electronicamente los informes en su formato original digital por lo cual el proceso final de notificación se debe realizar utilizando un canal inseguro de comunicación.</t>
  </si>
  <si>
    <t>Metas Fisicas Financieras (T4) Octubre -Diciembre 2022</t>
  </si>
  <si>
    <t>Informe de Evaluación Anual de las Metas Físicas-Financieras</t>
  </si>
  <si>
    <t>I -Información Institucional</t>
  </si>
  <si>
    <t>Columna1</t>
  </si>
  <si>
    <t>DIRECCION FONDO DE DESARROLLO (FDT)</t>
  </si>
  <si>
    <t xml:space="preserve">No hay resultados que reportar. </t>
  </si>
  <si>
    <t>Para el Componente Acceso e Infraestructura del Proyecto Conectar a los no Conectados, se lanzaron dos licitaciones. En fecha 18 de febrero de 2022 a través de la Resolución No. 013-2022 se declaró DESIERTO el proceso de Licitación Pública Nacional INDOTEL-CCC-LPN-2022-0002 para la contratación de una (1) a dos (2) empresas para implementar el Componente de Acceso e infraestructura del Plan Bianual de Proyectos de Desarrollo 2021-2022 “Conectar a los no Conectados”, lote 1 y lote 2.” Posteriormente, en fecha 26 de abril se lanzó la Licitación Pública Nacional INDOTEL-CCC-LPN-2022-0002, igualmente declarada desierta en fecha 5 de septiembre de 2022 mediante la Resolución No. CCC-058-2022.</t>
  </si>
  <si>
    <t>A partir del análisis y evaluación de los dos procesos de licitación anteriores con la finalidad de identificar ajustes en la modalidad de licitación y presupuestarios que puedan aumentar la participación de oferentes en un próximo proceso a lanzar, se decidió lanzar un proyecto piloto a implementar en la comunidad Sabana Real de la provincia Independencia mediante el despliegue de una red de acceso comunitaria y servicio de internet satelital provisto por la prestadora Starlink a través de las obligaciones de hacer establecidas en el contrato de concesión suscrito entre la empresa SpaceX y el INDOTEL. Actualmente, se está en proceso de elaboración del pliego de condiciones específicas para la “Contratación de una (1) empresa para implementar el piloto en la provincia Independencia del componente de acceso e infraestructura del plan bianual de proyectos de desarrollo 2021-2022 “conectar a los no conectados”. Posteriormente, se estará realizando un proceso de licitación pública nacional para el despliegue de la infraestructura tecnológica a ser desplegada en otras comunidades a impactar con el proyecto bajo el mismo modelo del piloto.</t>
  </si>
  <si>
    <t>DIRECCION AUTORIZACIONES</t>
  </si>
  <si>
    <t>DIRECCION ESPECTRO Y DIRECCION FISCALIZACION</t>
  </si>
  <si>
    <t>DIRECCION PROTECCION AL USUARIO</t>
  </si>
  <si>
    <t>DIRECCION REGULACION Y DEFENSA</t>
  </si>
  <si>
    <t>DIRECCION CIBERSEGURIDAD</t>
  </si>
  <si>
    <t>Informe de Evaluación Anual de las Metas Físicas-Financieras Semestre Julio - Diciembre 2022</t>
  </si>
  <si>
    <t>T3: Julio - Septiembre 2022</t>
  </si>
  <si>
    <t xml:space="preserve">Durante el TERCER trimestre del año se completó la conformación de grupos y se iniciaron las Capacitaciones del Programa de Alfabetización Digital con Enfoque de Género para las beneficiarias de la Canasta Digital Social, en las provincias priorizadas en el marco del plan bianual 2021-2022. Igualmente se capacitaron 221 jóvenes de hogares pobres en habilidades digitales en el Centro Extensión ITLA Tetelo Vargas con una beca del INDOTEL; ambas iniciativas en el marco del Componente de Apropiación y Desarrollo de Habilidades del Proyecto Conectar a los no Conectados del Plan Bianual 2021-2022. </t>
  </si>
  <si>
    <t>T4: Octubre - Diciembre 2022</t>
  </si>
  <si>
    <t xml:space="preserve">Para el Componente Acceso e Infraestructura del Plan Bianual de Proyectos 2021-2022, se tenían programadas 7 comunidades con infraestructura de acceso instalada y con conectividad al internet. Sin embargo la licitación fue declarada desierta en fecha 5 de septiembre de 2022 mediante la Resolución No. 058-2022. 
En el marco del Componente de Apropiación y Desarrollo de Habilidades, subcomponente de Alfabetización Digital se tenían programadas 1,000 mujeres beneficiarias de la Canasta Digital Social capacitadas a través del Programa. Actualmente se lograron 874 mujeres debido a conflictos de horarios de las mujeres resultando en falta de quorum y el paso del huracán Fiona. Se continúan las conformaciones de grupos en las distintas comunidades hasta alcanzar la meta. 
</t>
  </si>
  <si>
    <t>Actualmente se está en la etapa inicial de la implementación del Proyecto Conectar a los no Conectados enmarcado en el Plan Bianual de Proyectos 2021-2022 y, se está en proceso de identificación de las oportunidades de mejora de los procesos asociados a los Componentes del proyecto.</t>
  </si>
  <si>
    <t>Informe de Evaluación Anual de las Metas Físicas-Financieras 2023</t>
  </si>
  <si>
    <t xml:space="preserve"> Programación Anual </t>
  </si>
  <si>
    <t>Ejecución Anual</t>
  </si>
  <si>
    <t xml:space="preserve">La programación para el trimestre 1 del año 2022 contempla 250 mujeres jefas de hogar con una Canasta Digital Social subsidiada y 200 jóvenes capacitados de hogares de las provincias priorizadas por el Plan Bianual 2021-2022 para un total de 450.  ;Durante el trimestre se logró la selección y firma de carta compromiso al proyecto de 1,903 mujeres jefas de hogares que recibirán una Canasta Digital Social durante el mes de abril conforme al cronograma de entregas consensuado con ALTICE y SUPERATE, ambos socios estratégicos del INDOTEL en este proyecto. En otro orden, 104 jóvenes de hogares pobres se capacitaron en habilidades digitales en el Centro Extensión ITLA Monte Plata con una beca del INDOTEL en el marco del Componente de Apropiación y Desarrollo de Habilidades del Proyecto Conectar a los no Conectados del Plan Bianual 2021-2022.                    </t>
  </si>
  <si>
    <t xml:space="preserve">Durante el segundo trimestre del año se completó la entrega de una Canasta Digital Social consistente en un servicio de internet parcialmente subsidiado durante 24 meses y un celular inteligente a 1,965 mujeres  jefas de hogares pobres en las provincias priorizadas en el marco del plan bianual 2021-2022 en colaboración con SUPERATE y ALTICE, ambos socios estratégicos del INDOTEL en este proyecto. Igualmente se capacitaron 175 jóvenes de hogares pobres en habilidades digitales en el Centro Extensión ITLA Tetelo Vargas con una beca del INDOTEL en el marco del Componente de Apropiación y Desarrollo de Habilidades del Proyecto Conectar a los no Conectados del Plan Bianual 2021-2022. </t>
  </si>
  <si>
    <t xml:space="preserve">Durante el primer trimestre de 2022, se procedió a la firma de las cartas compromisos de las mujeres jefas de hogar seleccionadas como beneficiarias de una Canasta Digital Social Subsidiada en el marco del Componente Subsidio a la Demanda del proyecto Conectar a los no Conectados del Plan Bianual de Proyectos 2021-2022 y, se decidió realizar una segunda jornada para la entrega de la referida Canasta Digital Social en coordinación con la Prestadora de Servicios de Telecomunicaciones Adjudicataria para asegurar una entrega conforme la regulación vigente (firma de contrato y foto biométrica) ALTICE. Igualmente, ALTICE informó no poder hacer entregas simultáneas.                                                                                                                                                              Igualmente se otorgaron 104 becas a jóvenes para ser capacitados en el marco del Componente Apropiación y Desarrollo de Habilidades del proyecto Conectar a los no Conectados, lo que está por debajo de la meta física establecida para el trimestre debido a que el Centro ITLA Tetelo Vargas aún no ha habilitado las aulas para impartir cursos de Desarrollo de Software y Multimedia. </t>
  </si>
  <si>
    <t xml:space="preserve">Durante el segundo trimestre de 2022, se recibió conforme el Programa de Alfabetización Digital con enfoque de género contratado con el CENTRO DE INVESTIGACIÓN PARA LA ACCION FEMENINA (CIPAF) que será impartido a las beneficiarias de la Canasta Digital Social en el marco del Componente Apropiación y Desarrollo de Habilidades del Proyecto Conectar a los no Conectados, Plan Bianual de Proyectos 2021-2022 y, llevándose a cabo la capacitación a los facilitadores que impartirán dichas capacitaciones a las beneficiarias de la Canasta Digital Social conforme se establece en el cronograma del proceso de comparación de precios INDOTEL-CCC-CP-2021-0016. Se tiene programado el inicio de las capacitaciones de las beneficiarias durante el tercer trimestre de este 2022 igualmente respondiendo a la programación establecida. 
En el marco del Componente de Apropiación y Desarrollo de Habilidades, subcomponente de Becas, se entregaron 175 becas para estudiar cursos en el Centro Extensión ITLA, Tetelo Vargas en San Pedro de Macorís, 25 estudiantes no cumplieron con los requisitos solicitados por el INDOTEL para obtener la beca.
En el marco del Componente Subsidio a la Demanda, se entregaron 175 becas para estudiar cursos en el Centro Extensión ITLA, Tetelo Vargas en San Pedro de Macorís, 25 estudiantes no cumplieron con los requisitos solicitados por el INDOTEL para obtener la beca.
En cuanto al proyecto especial "Acceso a Televisión Digital Terrestre" Radio Santa María, no ha sido posible su ejecución debido a un cambio de dirección de esa institución; la nueva administración no ha respondido a las múltiples solicitudes del INDOTEL para continuar con el calendario de trabajo. 
</t>
  </si>
  <si>
    <t>Por iniciativa interna semi-automatización de proceso de emisión de certificado de homologación de equipos de telecomunicaciones en marzo 2022.</t>
  </si>
  <si>
    <t>Se completó la simulación de 273 estaciones de radiodifusión sonora de frecuencia modulada (FM) para determinar las gráficas de cobertura e interferencias de cada estación y ejecutar el proceso de reordenamiento de estaciones de FM. Este trabajo  marcó el inicio de las migraciones de FM.</t>
  </si>
  <si>
    <t>El incremento de 13.30% fue debido al aumento de las autorizaciones de No Objeciones a la importación de equipos de telecomunicaciones.</t>
  </si>
  <si>
    <t>La reducción de 7.50% fue debido a la disminución de las autorizaciones de No Objeciones a la importación de equipos de telecomunicaciones.</t>
  </si>
  <si>
    <t>Logramos sobrepasar  la meta propuesta, además se realizaron   376 comprobaciones a los mecanismos de activación de líneas móviles en cumplimiento a la norma 70-19 ;  Por otra parte logramos iniciar el saneamiento de la banda de Radiocomunicaciones y hemos incrementado la respuesta a los casos.</t>
  </si>
  <si>
    <t>Logramos sobrepasar  la meta propuesta, además se realizaron   285 comprobaciones a los mecanismos de activación de líneas móviles en cumplimiento a la norma 70-19 ; Por otra parte logramos iniciar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</si>
  <si>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t>
  </si>
  <si>
    <t>Se actualizó la norma para estar acorde con los cambios Consititucionales y las nuevas leyes de derecho administrativo.; Se simplifica el proceso y trámite para participar en la consulta pública requerida para el dictamen de un reglamento</t>
  </si>
  <si>
    <t>Se pusieron en consulta pública *4* normativas: Modificación del PNAF, Reglamento de difusión TV por Suscripción, Condiciones banda 6GHz y Ampliación concesiones de TV por cable</t>
  </si>
  <si>
    <t>El proceso de elaboración de reglamentos fue alterado por la Ley 167-21</t>
  </si>
  <si>
    <t>En seguimiento al Plan de Auditorías y Controles de Sujetos Regulados se procedió a comprobar el funcionamiento adecuado de los servicios de certificación digital a nivel nacional teniendo como resultado que fue auditada la Entidades de Certificación LLEIDANET DOMINICANA, SRL., en el mes de marzo.</t>
  </si>
  <si>
    <t>Por parte de la Dirección de Espectro en este Período de tiempo solucionar un total de 40 casos que requirieron un total de 237 comprobaciones técnicas de Espectro.                                                                                                                                                                                          Direccion de Fiscalizacion: En el trimestre pasado realizamos 237 inspecciones. Dentro de los cuales se efectuaron: 11 clausuras de revendedores de internet, y una estacion de radiodifusión sonora FM.</t>
  </si>
  <si>
    <t>Seguir educando y buscando formas de llegar a mas usuarios para que conozcan el procedimiento de reclamo.</t>
  </si>
  <si>
    <t>Una mayor colaboración entre direcciones.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</si>
</sst>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mm/yyyy;@"/>
    <numFmt numFmtId="165" formatCode="[$-10409]0.00%"/>
    <numFmt numFmtId="166" formatCode="[$-1C0A]d&quot; de &quot;mmmm&quot; de &quot;yyyy;@"/>
  </numFmts>
  <fonts count="60"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i/>
      <sz val="11"/>
      <color theme="1"/>
      <name val="Calibri"/>
      <family val="2"/>
      <scheme val="minor"/>
    </font>
    <font>
      <sz val="10"/>
      <color rgb="FF000000"/>
      <name val="Calibri"/>
      <family val="2"/>
    </font>
    <font>
      <b/>
      <sz val="10"/>
      <color rgb="FF000000"/>
      <name val="Calibri"/>
      <family val="2"/>
      <scheme val="minor"/>
    </font>
    <font>
      <sz val="10"/>
      <color rgb="FF000000"/>
      <name val="Calibri"/>
      <family val="2"/>
      <scheme val="minor"/>
    </font>
    <font>
      <b/>
      <i/>
      <sz val="11"/>
      <color theme="1"/>
      <name val="Calibri"/>
      <family val="2"/>
      <scheme val="minor"/>
    </font>
    <font>
      <sz val="11"/>
      <color rgb="FF000000"/>
      <name val="Century Gothic"/>
      <family val="2"/>
    </font>
    <font>
      <i/>
      <sz val="10"/>
      <name val="Calibri"/>
      <family val="2"/>
      <scheme val="minor"/>
    </font>
    <font>
      <sz val="10"/>
      <name val="Calibri"/>
      <family val="2"/>
      <scheme val="minor"/>
    </font>
    <font>
      <i/>
      <sz val="10"/>
      <color theme="1"/>
      <name val="Calibri"/>
      <family val="2"/>
      <scheme val="minor"/>
    </font>
    <font>
      <i/>
      <sz val="11"/>
      <name val="Calibri"/>
      <family val="2"/>
      <scheme val="minor"/>
    </font>
    <font>
      <i/>
      <sz val="10"/>
      <color rgb="FF000000"/>
      <name val="Calibri"/>
      <family val="2"/>
      <scheme val="minor"/>
    </font>
    <font>
      <b/>
      <sz val="16"/>
      <color rgb="FF000000"/>
      <name val="Calibri"/>
      <family val="2"/>
    </font>
    <font>
      <b/>
      <sz val="12"/>
      <color rgb="FF000000"/>
      <name val="Calibri"/>
      <family val="2"/>
    </font>
    <font>
      <b/>
      <sz val="9"/>
      <color rgb="FF000000"/>
      <name val="Calibri"/>
      <family val="2"/>
    </font>
    <font>
      <sz val="9"/>
      <color rgb="FF000000"/>
      <name val="Calibri"/>
      <family val="2"/>
    </font>
    <font>
      <sz val="11"/>
      <color rgb="FF000000"/>
      <name val="Calibri"/>
      <family val="2"/>
    </font>
    <font>
      <b/>
      <sz val="12"/>
      <color rgb="FFFFFFFF"/>
      <name val="Calibri"/>
      <family val="2"/>
    </font>
    <font>
      <sz val="9"/>
      <name val="Calibri"/>
      <family val="2"/>
    </font>
    <font>
      <b/>
      <sz val="11"/>
      <name val="Calibri"/>
      <family val="2"/>
      <scheme val="minor"/>
    </font>
    <font>
      <b/>
      <sz val="11"/>
      <color rgb="FFFFFFFF"/>
      <name val="Century Gothic"/>
      <family val="2"/>
    </font>
    <font>
      <b/>
      <sz val="10"/>
      <name val="Calibri"/>
      <family val="2"/>
      <scheme val="minor"/>
    </font>
    <font>
      <sz val="10"/>
      <color rgb="FF000000"/>
      <name val="Century Gothic"/>
      <family val="2"/>
    </font>
    <font>
      <b/>
      <i/>
      <sz val="10"/>
      <name val="Calibri"/>
      <family val="2"/>
      <scheme val="minor"/>
    </font>
    <font>
      <b/>
      <sz val="10"/>
      <color rgb="FFFF0000"/>
      <name val="Calibri"/>
      <family val="2"/>
      <scheme val="minor"/>
    </font>
    <font>
      <b/>
      <sz val="10"/>
      <color rgb="FFFF0000"/>
      <name val="Calibri"/>
      <family val="2"/>
    </font>
    <font>
      <b/>
      <sz val="9"/>
      <color rgb="FFFF0000"/>
      <name val="Calibri"/>
      <family val="2"/>
    </font>
    <font>
      <b/>
      <sz val="14"/>
      <color rgb="FF000000"/>
      <name val="Calibri"/>
      <family val="2"/>
      <scheme val="minor"/>
    </font>
    <font>
      <sz val="11"/>
      <color rgb="FFFF0000"/>
      <name val="Calibri"/>
      <family val="2"/>
    </font>
    <font>
      <sz val="11"/>
      <name val="Calibri"/>
      <family val="2"/>
      <scheme val="minor"/>
    </font>
    <font>
      <u/>
      <sz val="11"/>
      <color theme="10"/>
      <name val="Calibri"/>
      <family val="2"/>
      <scheme val="minor"/>
    </font>
    <font>
      <b/>
      <i/>
      <sz val="11"/>
      <name val="Calibri"/>
      <family val="2"/>
      <scheme val="minor"/>
    </font>
    <font>
      <b/>
      <sz val="12"/>
      <color rgb="FFFF0000"/>
      <name val="Calibri"/>
      <family val="2"/>
    </font>
    <font>
      <b/>
      <sz val="11"/>
      <color theme="0"/>
      <name val="Calibri"/>
      <family val="2"/>
      <scheme val="minor"/>
    </font>
    <font>
      <b/>
      <sz val="11"/>
      <color rgb="FFFFFFFF"/>
      <name val="Calibri"/>
      <family val="2"/>
    </font>
    <font>
      <sz val="12"/>
      <name val="Calibri"/>
      <family val="2"/>
    </font>
    <font>
      <sz val="11"/>
      <color rgb="FF444444"/>
      <name val="Calibri"/>
      <family val="2"/>
      <charset val="1"/>
    </font>
    <font>
      <b/>
      <sz val="10"/>
      <color rgb="FF000000"/>
      <name val="Calibri"/>
      <family val="2"/>
    </font>
    <font>
      <sz val="10"/>
      <color rgb="FF000000"/>
      <name val="Calibri"/>
      <family val="2"/>
    </font>
    <font>
      <sz val="9"/>
      <name val="Calibri"/>
      <family val="2"/>
    </font>
    <font>
      <b/>
      <sz val="9"/>
      <color rgb="FF000000"/>
      <name val="Calibri"/>
      <family val="2"/>
    </font>
    <font>
      <sz val="12"/>
      <name val="Calibri"/>
      <family val="2"/>
    </font>
    <font>
      <sz val="11"/>
      <name val="Calibri"/>
      <family val="2"/>
    </font>
  </fonts>
  <fills count="19">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s>
  <borders count="1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top style="thin">
        <color theme="0" tint="-0.34998626667073579"/>
      </top>
      <bottom style="thin">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theme="0" tint="-0.34998626667073579"/>
      </right>
      <top/>
      <bottom/>
      <diagonal/>
    </border>
    <border>
      <left/>
      <right/>
      <top style="thin">
        <color indexed="64"/>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top style="thin">
        <color indexed="64"/>
      </top>
      <bottom/>
      <diagonal/>
    </border>
    <border>
      <left/>
      <right/>
      <top style="thin">
        <color indexed="64"/>
      </top>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theme="0" tint="-0.34998626667073579"/>
      </left>
      <right/>
      <top style="medium">
        <color indexed="64"/>
      </top>
      <bottom/>
      <diagonal/>
    </border>
    <border>
      <left/>
      <right style="medium">
        <color theme="0" tint="-0.34998626667073579"/>
      </right>
      <top style="medium">
        <color indexed="64"/>
      </top>
      <bottom/>
      <diagonal/>
    </border>
    <border>
      <left style="medium">
        <color theme="0" tint="-0.34998626667073579"/>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theme="0" tint="-0.34998626667073579"/>
      </right>
      <top style="thin">
        <color rgb="FF000000"/>
      </top>
      <bottom style="thin">
        <color indexed="64"/>
      </bottom>
      <diagonal/>
    </border>
    <border>
      <left style="thin">
        <color rgb="FF000000"/>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medium">
        <color theme="0" tint="-0.34998626667073579"/>
      </right>
      <top style="thin">
        <color indexed="64"/>
      </top>
      <bottom style="thin">
        <color rgb="FF000000"/>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rgb="FFA6A6A6"/>
      </right>
      <top/>
      <bottom/>
      <diagonal/>
    </border>
    <border>
      <left style="thin">
        <color rgb="FFBFBFBF"/>
      </left>
      <right style="thin">
        <color rgb="FFBFBFBF"/>
      </right>
      <top style="medium">
        <color theme="0" tint="-0.24994659260841701"/>
      </top>
      <bottom/>
      <diagonal/>
    </border>
    <border>
      <left style="thin">
        <color theme="0" tint="-0.34998626667073579"/>
      </left>
      <right style="thin">
        <color theme="0" tint="-0.34998626667073579"/>
      </right>
      <top style="medium">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diagonal/>
    </border>
    <border>
      <left style="thin">
        <color theme="0" tint="-0.499984740745262"/>
      </left>
      <right style="thin">
        <color theme="0" tint="-0.34998626667073579"/>
      </right>
      <top style="thin">
        <color theme="0" tint="-0.499984740745262"/>
      </top>
      <bottom/>
      <diagonal/>
    </border>
    <border>
      <left style="thin">
        <color theme="0" tint="-0.34998626667073579"/>
      </left>
      <right style="thin">
        <color theme="0" tint="-0.499984740745262"/>
      </right>
      <top/>
      <bottom style="thin">
        <color theme="0" tint="-0.499984740745262"/>
      </bottom>
      <diagonal/>
    </border>
    <border>
      <left style="thin">
        <color theme="0" tint="-0.499984740745262"/>
      </left>
      <right style="thin">
        <color theme="0" tint="-0.34998626667073579"/>
      </right>
      <top/>
      <bottom style="thin">
        <color theme="0" tint="-0.499984740745262"/>
      </bottom>
      <diagonal/>
    </border>
    <border>
      <left style="thin">
        <color theme="0" tint="-0.34998626667073579"/>
      </left>
      <right/>
      <top style="thin">
        <color theme="0" tint="-0.499984740745262"/>
      </top>
      <bottom/>
      <diagonal/>
    </border>
    <border>
      <left/>
      <right style="thin">
        <color theme="0" tint="-0.34998626667073579"/>
      </right>
      <top style="thin">
        <color theme="0" tint="-0.499984740745262"/>
      </top>
      <bottom style="thin">
        <color theme="0" tint="-0.499984740745262"/>
      </bottom>
      <diagonal/>
    </border>
    <border>
      <left style="thin">
        <color theme="0" tint="-0.34998626667073579"/>
      </left>
      <right style="thin">
        <color indexed="64"/>
      </right>
      <top style="thin">
        <color indexed="64"/>
      </top>
      <bottom/>
      <diagonal/>
    </border>
    <border>
      <left/>
      <right style="thin">
        <color theme="0" tint="-0.34998626667073579"/>
      </right>
      <top style="thin">
        <color indexed="64"/>
      </top>
      <bottom style="thin">
        <color theme="0" tint="-0.499984740745262"/>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right style="thin">
        <color theme="0" tint="-0.34998626667073579"/>
      </right>
      <top style="thin">
        <color theme="0" tint="-0.499984740745262"/>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theme="0" tint="-0.34998626667073579"/>
      </left>
      <right/>
      <top style="thin">
        <color indexed="64"/>
      </top>
      <bottom/>
      <diagonal/>
    </border>
    <border>
      <left style="thin">
        <color theme="0" tint="-0.499984740745262"/>
      </left>
      <right style="thin">
        <color theme="0" tint="-0.34998626667073579"/>
      </right>
      <top style="thin">
        <color indexed="64"/>
      </top>
      <bottom style="thin">
        <color theme="0" tint="-0.499984740745262"/>
      </bottom>
      <diagonal/>
    </border>
    <border>
      <left style="thin">
        <color theme="0" tint="-0.499984740745262"/>
      </left>
      <right style="thin">
        <color theme="0" tint="-0.34998626667073579"/>
      </right>
      <top style="thin">
        <color theme="0" tint="-0.499984740745262"/>
      </top>
      <bottom style="thin">
        <color indexed="64"/>
      </bottom>
      <diagonal/>
    </border>
    <border>
      <left style="thin">
        <color theme="0" tint="-0.34998626667073579"/>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thin">
        <color theme="0" tint="-0.34998626667073579"/>
      </left>
      <right/>
      <top/>
      <bottom style="thin">
        <color indexed="64"/>
      </bottom>
      <diagonal/>
    </border>
    <border>
      <left style="thin">
        <color theme="0" tint="-0.34998626667073579"/>
      </left>
      <right style="thin">
        <color theme="0" tint="-0.499984740745262"/>
      </right>
      <top/>
      <bottom/>
      <diagonal/>
    </border>
    <border>
      <left style="thin">
        <color theme="0" tint="-0.34998626667073579"/>
      </left>
      <right style="thin">
        <color theme="0" tint="-0.499984740745262"/>
      </right>
      <top style="thin">
        <color indexed="6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rgb="FFA6A6A6"/>
      </bottom>
      <diagonal/>
    </border>
    <border>
      <left/>
      <right/>
      <top style="thin">
        <color theme="0" tint="-0.34998626667073579"/>
      </top>
      <bottom style="thin">
        <color rgb="FFA6A6A6"/>
      </bottom>
      <diagonal/>
    </border>
    <border>
      <left/>
      <right style="thin">
        <color theme="0" tint="-0.34998626667073579"/>
      </right>
      <top style="thin">
        <color theme="0" tint="-0.34998626667073579"/>
      </top>
      <bottom style="thin">
        <color rgb="FFA6A6A6"/>
      </bottom>
      <diagonal/>
    </border>
    <border>
      <left style="thin">
        <color rgb="FFA6A6A6"/>
      </left>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medium">
        <color rgb="FF000000"/>
      </left>
      <right style="medium">
        <color rgb="FF000000"/>
      </right>
      <top/>
      <bottom style="medium">
        <color rgb="FF000000"/>
      </bottom>
      <diagonal/>
    </border>
    <border>
      <left/>
      <right style="medium">
        <color rgb="FF000000"/>
      </right>
      <top style="medium">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thin">
        <color rgb="FF000000"/>
      </bottom>
      <diagonal/>
    </border>
    <border>
      <left/>
      <right/>
      <top style="thin">
        <color rgb="FF000000"/>
      </top>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51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6" fillId="0" borderId="11" xfId="0" applyFont="1" applyBorder="1" applyAlignment="1">
      <alignment horizontal="center" vertical="center" wrapText="1"/>
    </xf>
    <xf numFmtId="0" fontId="9" fillId="0" borderId="15" xfId="0" applyFont="1" applyBorder="1" applyAlignment="1">
      <alignment vertical="center"/>
    </xf>
    <xf numFmtId="0" fontId="0" fillId="0" borderId="15" xfId="0" applyBorder="1"/>
    <xf numFmtId="0" fontId="11" fillId="0" borderId="0" xfId="0" applyFont="1" applyProtection="1">
      <protection locked="0"/>
    </xf>
    <xf numFmtId="0" fontId="10" fillId="6" borderId="17" xfId="0" applyFont="1" applyFill="1" applyBorder="1" applyAlignment="1">
      <alignment horizontal="center" vertical="center"/>
    </xf>
    <xf numFmtId="0" fontId="9" fillId="0" borderId="15" xfId="0" applyFont="1" applyBorder="1" applyAlignment="1">
      <alignment vertical="center" wrapText="1"/>
    </xf>
    <xf numFmtId="0" fontId="15" fillId="8" borderId="26" xfId="0" applyFont="1" applyFill="1" applyBorder="1" applyAlignment="1">
      <alignment horizontal="center" vertical="center" wrapText="1" readingOrder="1"/>
    </xf>
    <xf numFmtId="0" fontId="15" fillId="8" borderId="27"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2" fillId="0" borderId="15" xfId="0" applyFont="1" applyBorder="1"/>
    <xf numFmtId="0" fontId="10" fillId="6" borderId="17" xfId="0" applyFont="1" applyFill="1" applyBorder="1" applyAlignment="1">
      <alignment horizontal="center" vertical="center" wrapText="1"/>
    </xf>
    <xf numFmtId="0" fontId="18" fillId="0" borderId="0" xfId="0" applyFont="1" applyAlignment="1" applyProtection="1">
      <alignment horizontal="left" vertical="center" wrapText="1"/>
      <protection locked="0"/>
    </xf>
    <xf numFmtId="0" fontId="10" fillId="6" borderId="17" xfId="0" applyFont="1" applyFill="1" applyBorder="1" applyAlignment="1" applyProtection="1">
      <alignment horizontal="center" vertical="center" wrapText="1"/>
      <protection locked="0"/>
    </xf>
    <xf numFmtId="0" fontId="3" fillId="9" borderId="32" xfId="0" applyFont="1" applyFill="1" applyBorder="1" applyAlignment="1">
      <alignment vertical="top" wrapText="1"/>
    </xf>
    <xf numFmtId="0" fontId="0" fillId="0" borderId="33" xfId="0" applyBorder="1"/>
    <xf numFmtId="0" fontId="3" fillId="9" borderId="34" xfId="0" applyFont="1" applyFill="1" applyBorder="1" applyAlignment="1">
      <alignment vertical="top" wrapText="1"/>
    </xf>
    <xf numFmtId="10" fontId="19" fillId="8" borderId="26" xfId="2" applyNumberFormat="1" applyFont="1" applyFill="1" applyBorder="1" applyAlignment="1">
      <alignment horizontal="center" vertical="center" wrapText="1" readingOrder="1"/>
    </xf>
    <xf numFmtId="0" fontId="19" fillId="0" borderId="27" xfId="0" applyFont="1" applyBorder="1" applyAlignment="1">
      <alignment horizontal="center" vertical="center" wrapText="1" readingOrder="1"/>
    </xf>
    <xf numFmtId="3" fontId="19" fillId="0" borderId="27" xfId="0" applyNumberFormat="1" applyFont="1" applyBorder="1" applyAlignment="1">
      <alignment horizontal="center" vertical="center" wrapText="1" readingOrder="1"/>
    </xf>
    <xf numFmtId="0" fontId="23" fillId="0" borderId="0" xfId="0" applyFont="1" applyAlignment="1">
      <alignment vertical="center" wrapText="1" readingOrder="1"/>
    </xf>
    <xf numFmtId="0" fontId="23" fillId="0" borderId="0" xfId="0" applyFont="1" applyAlignment="1">
      <alignment vertical="center" readingOrder="1"/>
    </xf>
    <xf numFmtId="164" fontId="6" fillId="0" borderId="11" xfId="0" applyNumberFormat="1" applyFont="1" applyBorder="1" applyAlignment="1">
      <alignment horizontal="center" vertical="center" wrapText="1"/>
    </xf>
    <xf numFmtId="4" fontId="19" fillId="0" borderId="27" xfId="0" applyNumberFormat="1" applyFont="1" applyBorder="1" applyAlignment="1">
      <alignment horizontal="right" vertical="center" wrapText="1" readingOrder="1"/>
    </xf>
    <xf numFmtId="0" fontId="29" fillId="10" borderId="1" xfId="0" applyFont="1" applyFill="1" applyBorder="1" applyAlignment="1">
      <alignment wrapText="1"/>
    </xf>
    <xf numFmtId="0" fontId="29" fillId="10" borderId="5" xfId="0" applyFont="1" applyFill="1" applyBorder="1" applyAlignment="1">
      <alignment wrapText="1"/>
    </xf>
    <xf numFmtId="0" fontId="31" fillId="11" borderId="6" xfId="0" applyFont="1" applyFill="1" applyBorder="1" applyAlignment="1">
      <alignment horizontal="center" wrapText="1"/>
    </xf>
    <xf numFmtId="0" fontId="29" fillId="10" borderId="8" xfId="0" applyFont="1" applyFill="1" applyBorder="1" applyAlignment="1">
      <alignment wrapText="1"/>
    </xf>
    <xf numFmtId="0" fontId="32" fillId="0" borderId="10" xfId="0" applyFont="1" applyBorder="1" applyAlignment="1">
      <alignment horizontal="center" wrapText="1"/>
    </xf>
    <xf numFmtId="0" fontId="14" fillId="0" borderId="48" xfId="0" applyFont="1" applyBorder="1"/>
    <xf numFmtId="0" fontId="33" fillId="0" borderId="0" xfId="0" applyFont="1"/>
    <xf numFmtId="0" fontId="33" fillId="0" borderId="35" xfId="0" applyFont="1" applyBorder="1"/>
    <xf numFmtId="0" fontId="15" fillId="15" borderId="17" xfId="0" applyFont="1" applyFill="1" applyBorder="1" applyAlignment="1">
      <alignment horizontal="center" vertical="center" wrapText="1"/>
    </xf>
    <xf numFmtId="0" fontId="15" fillId="15" borderId="29" xfId="0" applyFont="1" applyFill="1" applyBorder="1" applyAlignment="1">
      <alignment horizontal="center" vertical="center"/>
    </xf>
    <xf numFmtId="0" fontId="15" fillId="15" borderId="29" xfId="0" applyFont="1" applyFill="1" applyBorder="1" applyAlignment="1">
      <alignment horizontal="center" vertical="center" wrapText="1"/>
    </xf>
    <xf numFmtId="0" fontId="14" fillId="0" borderId="48" xfId="0" applyFont="1" applyBorder="1" applyAlignment="1">
      <alignment wrapText="1"/>
    </xf>
    <xf numFmtId="0" fontId="0" fillId="0" borderId="48" xfId="0" applyBorder="1"/>
    <xf numFmtId="0" fontId="15" fillId="0" borderId="63" xfId="0" applyFont="1" applyBorder="1" applyAlignment="1">
      <alignment vertical="center" wrapText="1" readingOrder="1"/>
    </xf>
    <xf numFmtId="0" fontId="19" fillId="0" borderId="63" xfId="0" applyFont="1" applyBorder="1" applyAlignment="1">
      <alignment horizontal="center" vertical="center" wrapText="1" readingOrder="1"/>
    </xf>
    <xf numFmtId="3" fontId="19" fillId="0" borderId="63" xfId="0" applyNumberFormat="1" applyFont="1" applyBorder="1" applyAlignment="1">
      <alignment horizontal="center" vertical="center" wrapText="1" readingOrder="1"/>
    </xf>
    <xf numFmtId="4" fontId="19" fillId="0" borderId="63" xfId="0" applyNumberFormat="1" applyFont="1" applyBorder="1" applyAlignment="1">
      <alignment vertical="center" wrapText="1" readingOrder="1"/>
    </xf>
    <xf numFmtId="4" fontId="19" fillId="0" borderId="65" xfId="0" applyNumberFormat="1" applyFont="1" applyBorder="1" applyAlignment="1">
      <alignment horizontal="center" vertical="center" wrapText="1" readingOrder="1"/>
    </xf>
    <xf numFmtId="10" fontId="35" fillId="7" borderId="66" xfId="2" applyNumberFormat="1" applyFont="1" applyFill="1" applyBorder="1" applyAlignment="1" applyProtection="1">
      <alignment horizontal="center" vertical="center" wrapText="1" readingOrder="1"/>
      <protection locked="0"/>
    </xf>
    <xf numFmtId="165" fontId="35" fillId="7" borderId="67" xfId="0" applyNumberFormat="1" applyFont="1" applyFill="1" applyBorder="1" applyAlignment="1" applyProtection="1">
      <alignment horizontal="center" vertical="center" wrapText="1" readingOrder="1"/>
      <protection locked="0"/>
    </xf>
    <xf numFmtId="0" fontId="14" fillId="0" borderId="48" xfId="0" applyFont="1" applyBorder="1" applyAlignment="1">
      <alignment vertical="center" wrapText="1"/>
    </xf>
    <xf numFmtId="0" fontId="0" fillId="0" borderId="0" xfId="0" applyAlignment="1">
      <alignment vertical="center"/>
    </xf>
    <xf numFmtId="0" fontId="9" fillId="0" borderId="48" xfId="0" applyFont="1" applyBorder="1" applyAlignment="1" applyProtection="1">
      <alignment vertical="center" wrapText="1"/>
      <protection locked="0"/>
    </xf>
    <xf numFmtId="0" fontId="20" fillId="0" borderId="48" xfId="0" applyFont="1" applyBorder="1" applyAlignment="1" applyProtection="1">
      <alignment vertical="center" wrapText="1"/>
      <protection locked="0"/>
    </xf>
    <xf numFmtId="0" fontId="17" fillId="0" borderId="0" xfId="0" applyFont="1" applyProtection="1">
      <protection locked="0"/>
    </xf>
    <xf numFmtId="0" fontId="10" fillId="0" borderId="0" xfId="0" applyFont="1"/>
    <xf numFmtId="0" fontId="10" fillId="0" borderId="0" xfId="0" applyFont="1" applyAlignment="1">
      <alignment vertical="center"/>
    </xf>
    <xf numFmtId="0" fontId="15" fillId="0" borderId="48" xfId="0" applyFont="1" applyBorder="1" applyAlignment="1">
      <alignment horizontal="left" vertical="center" wrapText="1"/>
    </xf>
    <xf numFmtId="0" fontId="9" fillId="0" borderId="24" xfId="0" applyFont="1" applyBorder="1" applyAlignment="1" applyProtection="1">
      <alignment vertical="center" wrapText="1"/>
      <protection locked="0"/>
    </xf>
    <xf numFmtId="0" fontId="15" fillId="8" borderId="24" xfId="0" applyFont="1" applyFill="1" applyBorder="1" applyAlignment="1">
      <alignment horizontal="center" vertical="center" wrapText="1" readingOrder="1"/>
    </xf>
    <xf numFmtId="0" fontId="41" fillId="0" borderId="0" xfId="0" applyFont="1"/>
    <xf numFmtId="0" fontId="15" fillId="0" borderId="24" xfId="0" applyFont="1" applyBorder="1"/>
    <xf numFmtId="0" fontId="15" fillId="0" borderId="24" xfId="0" applyFont="1" applyBorder="1" applyAlignment="1">
      <alignment vertical="center"/>
    </xf>
    <xf numFmtId="0" fontId="15" fillId="15" borderId="24" xfId="0" applyFont="1" applyFill="1" applyBorder="1" applyAlignment="1">
      <alignment horizontal="center" vertical="center" wrapText="1"/>
    </xf>
    <xf numFmtId="0" fontId="15" fillId="15" borderId="24" xfId="0" applyFont="1" applyFill="1" applyBorder="1" applyAlignment="1">
      <alignment horizontal="center" vertical="center"/>
    </xf>
    <xf numFmtId="0" fontId="15" fillId="0" borderId="24" xfId="0" applyFont="1" applyBorder="1" applyAlignment="1">
      <alignment vertical="top" wrapText="1"/>
    </xf>
    <xf numFmtId="0" fontId="15" fillId="0" borderId="24" xfId="0" applyFont="1" applyBorder="1" applyAlignment="1">
      <alignment wrapText="1"/>
    </xf>
    <xf numFmtId="0" fontId="42" fillId="0" borderId="0" xfId="0" applyFont="1" applyProtection="1">
      <protection locked="0"/>
    </xf>
    <xf numFmtId="0" fontId="41" fillId="0" borderId="0" xfId="0" applyFont="1" applyProtection="1">
      <protection locked="0"/>
    </xf>
    <xf numFmtId="0" fontId="0" fillId="0" borderId="24" xfId="0" applyBorder="1"/>
    <xf numFmtId="0" fontId="15" fillId="0" borderId="24" xfId="0" applyFont="1" applyBorder="1" applyAlignment="1">
      <alignment vertical="center" wrapText="1" readingOrder="1"/>
    </xf>
    <xf numFmtId="0" fontId="19" fillId="0" borderId="24" xfId="0" applyFont="1" applyBorder="1" applyAlignment="1">
      <alignment horizontal="center" vertical="center" wrapText="1" readingOrder="1"/>
    </xf>
    <xf numFmtId="3" fontId="19" fillId="0" borderId="24" xfId="0" applyNumberFormat="1" applyFont="1" applyBorder="1" applyAlignment="1">
      <alignment horizontal="center" vertical="center" wrapText="1" readingOrder="1"/>
    </xf>
    <xf numFmtId="4" fontId="19" fillId="0" borderId="24" xfId="0" applyNumberFormat="1" applyFont="1" applyBorder="1" applyAlignment="1">
      <alignment vertical="center" wrapText="1" readingOrder="1"/>
    </xf>
    <xf numFmtId="0" fontId="21" fillId="9" borderId="24" xfId="0" applyFont="1" applyFill="1" applyBorder="1" applyAlignment="1">
      <alignment horizontal="center" vertical="center"/>
    </xf>
    <xf numFmtId="4" fontId="19" fillId="0" borderId="24" xfId="0" applyNumberFormat="1" applyFont="1" applyBorder="1" applyAlignment="1">
      <alignment horizontal="center" vertical="center" wrapText="1" readingOrder="1"/>
    </xf>
    <xf numFmtId="10" fontId="35" fillId="7" borderId="24" xfId="2" applyNumberFormat="1" applyFont="1" applyFill="1" applyBorder="1" applyAlignment="1" applyProtection="1">
      <alignment horizontal="center" vertical="center" wrapText="1" readingOrder="1"/>
      <protection locked="0"/>
    </xf>
    <xf numFmtId="165" fontId="35" fillId="7" borderId="24" xfId="0" applyNumberFormat="1" applyFont="1" applyFill="1" applyBorder="1" applyAlignment="1" applyProtection="1">
      <alignment horizontal="center" vertical="center" wrapText="1" readingOrder="1"/>
      <protection locked="0"/>
    </xf>
    <xf numFmtId="0" fontId="42" fillId="0" borderId="0" xfId="0" applyFont="1" applyAlignment="1" applyProtection="1">
      <alignment horizontal="center" vertical="center" wrapText="1" readingOrder="1"/>
      <protection locked="0"/>
    </xf>
    <xf numFmtId="0" fontId="20" fillId="0" borderId="24" xfId="0" applyFont="1" applyBorder="1" applyAlignment="1" applyProtection="1">
      <alignment vertical="center" wrapText="1"/>
      <protection locked="0"/>
    </xf>
    <xf numFmtId="0" fontId="15" fillId="8" borderId="26" xfId="0" applyFont="1" applyFill="1" applyBorder="1" applyAlignment="1" applyProtection="1">
      <alignment horizontal="center" vertical="center" wrapText="1" readingOrder="1"/>
      <protection locked="0"/>
    </xf>
    <xf numFmtId="0" fontId="15" fillId="0" borderId="24" xfId="0" applyFont="1" applyBorder="1" applyAlignment="1">
      <alignment vertical="center" wrapText="1"/>
    </xf>
    <xf numFmtId="0" fontId="41" fillId="0" borderId="0" xfId="0" applyFont="1" applyAlignment="1">
      <alignment vertical="center"/>
    </xf>
    <xf numFmtId="0" fontId="42" fillId="8" borderId="26" xfId="0" applyFont="1" applyFill="1" applyBorder="1" applyAlignment="1" applyProtection="1">
      <alignment horizontal="center" vertical="center" wrapText="1" readingOrder="1"/>
      <protection locked="0"/>
    </xf>
    <xf numFmtId="0" fontId="43" fillId="0" borderId="0" xfId="0" applyFont="1" applyAlignment="1" applyProtection="1">
      <alignment horizontal="center" vertical="center" wrapText="1"/>
      <protection locked="0"/>
    </xf>
    <xf numFmtId="0" fontId="15" fillId="0" borderId="24" xfId="0" applyFont="1" applyBorder="1" applyAlignment="1">
      <alignment horizontal="left" vertical="center" wrapText="1"/>
    </xf>
    <xf numFmtId="0" fontId="42" fillId="0" borderId="0" xfId="0" applyFont="1" applyAlignment="1" applyProtection="1">
      <alignment horizontal="center" wrapText="1"/>
      <protection locked="0"/>
    </xf>
    <xf numFmtId="0" fontId="42" fillId="0" borderId="0" xfId="0" applyFont="1" applyAlignment="1" applyProtection="1">
      <alignment horizontal="center" vertical="center" wrapText="1"/>
      <protection locked="0"/>
    </xf>
    <xf numFmtId="0" fontId="19" fillId="0" borderId="24" xfId="0" applyFont="1" applyBorder="1" applyAlignment="1">
      <alignment horizontal="left" vertical="center" wrapText="1" readingOrder="1"/>
    </xf>
    <xf numFmtId="4" fontId="19" fillId="0" borderId="24" xfId="0" applyNumberFormat="1" applyFont="1" applyBorder="1" applyAlignment="1">
      <alignment horizontal="right" vertical="center" wrapText="1" readingOrder="1"/>
    </xf>
    <xf numFmtId="10" fontId="19" fillId="8" borderId="20" xfId="2" applyNumberFormat="1" applyFont="1" applyFill="1" applyBorder="1" applyAlignment="1">
      <alignment horizontal="center" vertical="center" wrapText="1" readingOrder="1"/>
    </xf>
    <xf numFmtId="10" fontId="19" fillId="8" borderId="24" xfId="2" applyNumberFormat="1" applyFont="1" applyFill="1" applyBorder="1" applyAlignment="1">
      <alignment horizontal="center" vertical="center" wrapText="1" readingOrder="1"/>
    </xf>
    <xf numFmtId="0" fontId="19" fillId="0" borderId="27" xfId="0" applyFont="1" applyBorder="1" applyAlignment="1">
      <alignment horizontal="left" vertical="center" wrapText="1" readingOrder="1"/>
    </xf>
    <xf numFmtId="10" fontId="19" fillId="8" borderId="27" xfId="2" applyNumberFormat="1" applyFont="1" applyFill="1" applyBorder="1" applyAlignment="1">
      <alignment horizontal="center" vertical="center" wrapText="1" readingOrder="1"/>
    </xf>
    <xf numFmtId="0" fontId="26" fillId="0" borderId="95" xfId="0" applyFont="1" applyBorder="1" applyAlignment="1" applyProtection="1">
      <alignment vertical="center" wrapText="1"/>
      <protection locked="0"/>
    </xf>
    <xf numFmtId="0" fontId="9" fillId="0" borderId="97" xfId="0" applyFont="1" applyBorder="1" applyAlignment="1" applyProtection="1">
      <alignment vertical="center" wrapText="1"/>
      <protection locked="0"/>
    </xf>
    <xf numFmtId="0" fontId="9" fillId="0" borderId="99" xfId="0" applyFont="1" applyBorder="1" applyAlignment="1" applyProtection="1">
      <alignment vertical="center" wrapText="1"/>
      <protection locked="0"/>
    </xf>
    <xf numFmtId="0" fontId="9" fillId="0" borderId="108" xfId="0" applyFont="1" applyBorder="1" applyAlignment="1" applyProtection="1">
      <alignment vertical="center" wrapText="1"/>
      <protection locked="0"/>
    </xf>
    <xf numFmtId="0" fontId="9" fillId="0" borderId="95" xfId="0" applyFont="1" applyBorder="1" applyAlignment="1" applyProtection="1">
      <alignment vertical="center" wrapText="1"/>
      <protection locked="0"/>
    </xf>
    <xf numFmtId="0" fontId="26" fillId="0" borderId="115" xfId="0" applyFont="1" applyBorder="1" applyAlignment="1" applyProtection="1">
      <alignment vertical="center" wrapText="1"/>
      <protection locked="0"/>
    </xf>
    <xf numFmtId="0" fontId="9" fillId="0" borderId="95" xfId="0" applyFont="1" applyBorder="1" applyAlignment="1" applyProtection="1">
      <alignment vertical="top" wrapText="1"/>
      <protection locked="0"/>
    </xf>
    <xf numFmtId="0" fontId="0" fillId="0" borderId="0" xfId="0" applyAlignment="1">
      <alignment horizontal="center"/>
    </xf>
    <xf numFmtId="0" fontId="14" fillId="0" borderId="48" xfId="0" applyFont="1" applyBorder="1" applyAlignment="1">
      <alignment horizontal="left" vertical="center" wrapText="1"/>
    </xf>
    <xf numFmtId="9" fontId="19" fillId="8" borderId="20" xfId="2" applyFont="1" applyFill="1" applyBorder="1" applyAlignment="1">
      <alignment horizontal="center" vertical="center" wrapText="1" readingOrder="1"/>
    </xf>
    <xf numFmtId="9" fontId="19" fillId="8" borderId="26" xfId="2" applyFont="1" applyFill="1" applyBorder="1" applyAlignment="1">
      <alignment horizontal="center" vertical="center" wrapText="1" readingOrder="1"/>
    </xf>
    <xf numFmtId="0" fontId="3" fillId="9" borderId="0" xfId="0" applyFont="1" applyFill="1" applyAlignment="1">
      <alignment vertical="top" wrapText="1"/>
    </xf>
    <xf numFmtId="0" fontId="9" fillId="0" borderId="121" xfId="0" applyFont="1" applyBorder="1" applyAlignment="1">
      <alignment vertical="center"/>
    </xf>
    <xf numFmtId="0" fontId="2" fillId="0" borderId="121" xfId="0" applyFont="1" applyBorder="1" applyAlignment="1">
      <alignment vertical="center"/>
    </xf>
    <xf numFmtId="4" fontId="0" fillId="0" borderId="0" xfId="0" applyNumberFormat="1"/>
    <xf numFmtId="0" fontId="15" fillId="8" borderId="121" xfId="0" applyFont="1" applyFill="1" applyBorder="1" applyAlignment="1">
      <alignment horizontal="center" vertical="center" wrapText="1" readingOrder="1"/>
    </xf>
    <xf numFmtId="0" fontId="19" fillId="0" borderId="121" xfId="0" applyFont="1" applyBorder="1" applyAlignment="1">
      <alignment horizontal="left" vertical="center" wrapText="1" readingOrder="1"/>
    </xf>
    <xf numFmtId="0" fontId="19" fillId="0" borderId="121" xfId="0" applyFont="1" applyBorder="1" applyAlignment="1">
      <alignment horizontal="center" vertical="center" wrapText="1" readingOrder="1"/>
    </xf>
    <xf numFmtId="0" fontId="15" fillId="0" borderId="121" xfId="0" applyFont="1" applyBorder="1" applyAlignment="1">
      <alignment horizontal="center" vertical="center" wrapText="1" readingOrder="1"/>
    </xf>
    <xf numFmtId="4" fontId="15" fillId="0" borderId="121" xfId="0" applyNumberFormat="1" applyFont="1" applyBorder="1" applyAlignment="1">
      <alignment horizontal="center" vertical="center" wrapText="1" readingOrder="1"/>
    </xf>
    <xf numFmtId="4" fontId="19" fillId="0" borderId="121" xfId="0" applyNumberFormat="1" applyFont="1" applyBorder="1" applyAlignment="1">
      <alignment horizontal="center" vertical="center" wrapText="1" readingOrder="1"/>
    </xf>
    <xf numFmtId="3" fontId="15" fillId="0" borderId="121" xfId="0" applyNumberFormat="1" applyFont="1" applyBorder="1" applyAlignment="1">
      <alignment horizontal="center" vertical="center" wrapText="1" readingOrder="1"/>
    </xf>
    <xf numFmtId="3" fontId="19" fillId="0" borderId="121" xfId="0" applyNumberFormat="1" applyFont="1" applyBorder="1" applyAlignment="1">
      <alignment horizontal="center" vertical="center" wrapText="1" readingOrder="1"/>
    </xf>
    <xf numFmtId="0" fontId="45" fillId="0" borderId="0" xfId="0" applyFont="1" applyAlignment="1" applyProtection="1">
      <alignment vertical="center"/>
      <protection locked="0"/>
    </xf>
    <xf numFmtId="4" fontId="2" fillId="0" borderId="0" xfId="0" applyNumberFormat="1" applyFont="1"/>
    <xf numFmtId="0" fontId="2" fillId="0" borderId="0" xfId="0" applyFont="1"/>
    <xf numFmtId="15" fontId="0" fillId="0" borderId="0" xfId="0" applyNumberFormat="1"/>
    <xf numFmtId="0" fontId="47" fillId="0" borderId="0" xfId="3" applyProtection="1">
      <protection locked="0"/>
    </xf>
    <xf numFmtId="0" fontId="47" fillId="0" borderId="0" xfId="3" applyAlignment="1">
      <alignment vertical="center"/>
    </xf>
    <xf numFmtId="3" fontId="19" fillId="16" borderId="63" xfId="0" applyNumberFormat="1" applyFont="1" applyFill="1" applyBorder="1" applyAlignment="1">
      <alignment horizontal="center" vertical="center" wrapText="1" readingOrder="1"/>
    </xf>
    <xf numFmtId="0" fontId="21" fillId="0" borderId="64" xfId="0" applyFont="1" applyBorder="1" applyAlignment="1">
      <alignment horizontal="center" vertical="center"/>
    </xf>
    <xf numFmtId="3" fontId="21" fillId="0" borderId="64" xfId="0" applyNumberFormat="1" applyFont="1" applyBorder="1" applyAlignment="1">
      <alignment horizontal="center" vertical="center"/>
    </xf>
    <xf numFmtId="0" fontId="11" fillId="0" borderId="0" xfId="0" applyFont="1" applyAlignment="1" applyProtection="1">
      <alignment horizontal="center"/>
      <protection locked="0"/>
    </xf>
    <xf numFmtId="0" fontId="15" fillId="8" borderId="27" xfId="0" applyFont="1" applyFill="1" applyBorder="1" applyAlignment="1" applyProtection="1">
      <alignment horizontal="center" vertical="center" wrapText="1" readingOrder="1"/>
      <protection locked="0"/>
    </xf>
    <xf numFmtId="0" fontId="32" fillId="0" borderId="127" xfId="0" applyFont="1" applyBorder="1" applyAlignment="1">
      <alignment horizontal="center" wrapText="1"/>
    </xf>
    <xf numFmtId="0" fontId="31" fillId="11" borderId="129" xfId="0" applyFont="1" applyFill="1" applyBorder="1" applyAlignment="1">
      <alignment horizontal="center" wrapText="1"/>
    </xf>
    <xf numFmtId="0" fontId="31" fillId="11" borderId="130" xfId="0" applyFont="1" applyFill="1" applyBorder="1" applyAlignment="1">
      <alignment horizontal="center" wrapText="1"/>
    </xf>
    <xf numFmtId="0" fontId="32" fillId="0" borderId="131" xfId="0" applyFont="1" applyBorder="1" applyAlignment="1">
      <alignment horizontal="center" wrapText="1"/>
    </xf>
    <xf numFmtId="0" fontId="0" fillId="0" borderId="0" xfId="0" applyAlignment="1">
      <alignment wrapText="1"/>
    </xf>
    <xf numFmtId="0" fontId="49" fillId="0" borderId="0" xfId="0" applyFont="1" applyProtection="1">
      <protection locked="0"/>
    </xf>
    <xf numFmtId="0" fontId="0" fillId="0" borderId="132" xfId="0" applyBorder="1"/>
    <xf numFmtId="0" fontId="2" fillId="0" borderId="133" xfId="0" applyFont="1" applyBorder="1" applyAlignment="1">
      <alignment horizontal="center"/>
    </xf>
    <xf numFmtId="0" fontId="10" fillId="0" borderId="0" xfId="0" applyFont="1" applyAlignment="1">
      <alignment horizontal="center"/>
    </xf>
    <xf numFmtId="0" fontId="15" fillId="0" borderId="121" xfId="0" applyFont="1" applyBorder="1"/>
    <xf numFmtId="0" fontId="15" fillId="15" borderId="121" xfId="0" applyFont="1" applyFill="1" applyBorder="1" applyAlignment="1">
      <alignment horizontal="center" vertical="center" wrapText="1"/>
    </xf>
    <xf numFmtId="0" fontId="15" fillId="15" borderId="121" xfId="0" applyFont="1" applyFill="1" applyBorder="1" applyAlignment="1">
      <alignment horizontal="center" vertical="center"/>
    </xf>
    <xf numFmtId="0" fontId="15" fillId="0" borderId="121" xfId="0" applyFont="1" applyBorder="1" applyAlignment="1">
      <alignment wrapText="1"/>
    </xf>
    <xf numFmtId="43" fontId="11" fillId="0" borderId="121" xfId="0" applyNumberFormat="1" applyFont="1" applyBorder="1" applyAlignment="1">
      <alignment wrapText="1" readingOrder="1"/>
    </xf>
    <xf numFmtId="43" fontId="35" fillId="0" borderId="121" xfId="0" applyNumberFormat="1" applyFont="1" applyBorder="1" applyAlignment="1">
      <alignment wrapText="1" readingOrder="1"/>
    </xf>
    <xf numFmtId="0" fontId="0" fillId="0" borderId="121" xfId="0" applyBorder="1"/>
    <xf numFmtId="0" fontId="15" fillId="0" borderId="121" xfId="0" applyFont="1" applyBorder="1" applyAlignment="1">
      <alignment vertical="center" wrapText="1" readingOrder="1"/>
    </xf>
    <xf numFmtId="4" fontId="15" fillId="0" borderId="121" xfId="0" applyNumberFormat="1" applyFont="1" applyBorder="1" applyAlignment="1">
      <alignment vertical="center" wrapText="1" readingOrder="1"/>
    </xf>
    <xf numFmtId="4" fontId="19" fillId="0" borderId="121" xfId="0" applyNumberFormat="1" applyFont="1" applyBorder="1" applyAlignment="1">
      <alignment vertical="center" wrapText="1" readingOrder="1"/>
    </xf>
    <xf numFmtId="10" fontId="35" fillId="7" borderId="121" xfId="2" applyNumberFormat="1" applyFont="1" applyFill="1" applyBorder="1" applyAlignment="1" applyProtection="1">
      <alignment horizontal="center" vertical="center" wrapText="1" readingOrder="1"/>
      <protection locked="0"/>
    </xf>
    <xf numFmtId="165" fontId="35" fillId="7" borderId="121" xfId="0" applyNumberFormat="1" applyFont="1" applyFill="1" applyBorder="1" applyAlignment="1" applyProtection="1">
      <alignment horizontal="center" vertical="center" wrapText="1" readingOrder="1"/>
      <protection locked="0"/>
    </xf>
    <xf numFmtId="0" fontId="20" fillId="0" borderId="121" xfId="0" applyFont="1" applyBorder="1" applyAlignment="1" applyProtection="1">
      <alignment vertical="center" wrapText="1"/>
      <protection locked="0"/>
    </xf>
    <xf numFmtId="0" fontId="21" fillId="0" borderId="121" xfId="0" applyFont="1" applyBorder="1" applyAlignment="1">
      <alignment horizontal="center" vertical="center"/>
    </xf>
    <xf numFmtId="0" fontId="15" fillId="0" borderId="121" xfId="0" applyFont="1" applyBorder="1" applyAlignment="1">
      <alignment horizontal="left" vertical="center" wrapText="1"/>
    </xf>
    <xf numFmtId="0" fontId="15" fillId="0" borderId="134" xfId="0" applyFont="1" applyBorder="1"/>
    <xf numFmtId="0" fontId="15" fillId="0" borderId="135" xfId="0" applyFont="1" applyBorder="1" applyAlignment="1">
      <alignment vertical="center"/>
    </xf>
    <xf numFmtId="0" fontId="19" fillId="0" borderId="136" xfId="0" applyFont="1" applyBorder="1"/>
    <xf numFmtId="0" fontId="19" fillId="0" borderId="137" xfId="0" applyFont="1" applyBorder="1"/>
    <xf numFmtId="0" fontId="19" fillId="0" borderId="134" xfId="0" applyFont="1" applyBorder="1"/>
    <xf numFmtId="0" fontId="2" fillId="0" borderId="121" xfId="0" applyFont="1" applyBorder="1"/>
    <xf numFmtId="0" fontId="10" fillId="6" borderId="121" xfId="0" applyFont="1" applyFill="1" applyBorder="1" applyAlignment="1">
      <alignment horizontal="center" vertical="center" wrapText="1"/>
    </xf>
    <xf numFmtId="0" fontId="10" fillId="6" borderId="121" xfId="0" applyFont="1" applyFill="1" applyBorder="1" applyAlignment="1">
      <alignment horizontal="center" vertical="center"/>
    </xf>
    <xf numFmtId="0" fontId="10" fillId="6" borderId="121" xfId="0" applyFont="1" applyFill="1" applyBorder="1" applyAlignment="1" applyProtection="1">
      <alignment horizontal="center" vertical="center" wrapText="1"/>
      <protection locked="0"/>
    </xf>
    <xf numFmtId="0" fontId="9" fillId="0" borderId="121" xfId="0" applyFont="1" applyBorder="1" applyAlignment="1">
      <alignment vertical="center" wrapText="1"/>
    </xf>
    <xf numFmtId="4" fontId="19" fillId="0" borderId="121" xfId="0" applyNumberFormat="1" applyFont="1" applyBorder="1" applyAlignment="1">
      <alignment horizontal="right" vertical="center" wrapText="1" readingOrder="1"/>
    </xf>
    <xf numFmtId="10" fontId="19" fillId="8" borderId="121" xfId="2" applyNumberFormat="1" applyFont="1" applyFill="1" applyBorder="1" applyAlignment="1">
      <alignment horizontal="center" vertical="center" wrapText="1" readingOrder="1"/>
    </xf>
    <xf numFmtId="0" fontId="9" fillId="0" borderId="121" xfId="0" applyFont="1" applyBorder="1" applyAlignment="1" applyProtection="1">
      <alignment vertical="center" wrapText="1"/>
      <protection locked="0"/>
    </xf>
    <xf numFmtId="0" fontId="26" fillId="0" borderId="121" xfId="0" applyFont="1" applyBorder="1" applyAlignment="1" applyProtection="1">
      <alignment vertical="center" wrapText="1"/>
      <protection locked="0"/>
    </xf>
    <xf numFmtId="0" fontId="11" fillId="0" borderId="121" xfId="0" applyFont="1" applyBorder="1" applyProtection="1">
      <protection locked="0"/>
    </xf>
    <xf numFmtId="0" fontId="9" fillId="0" borderId="121" xfId="0" applyFont="1" applyBorder="1" applyAlignment="1" applyProtection="1">
      <alignment vertical="top" wrapText="1"/>
      <protection locked="0"/>
    </xf>
    <xf numFmtId="0" fontId="14" fillId="0" borderId="121" xfId="0" applyFont="1" applyBorder="1"/>
    <xf numFmtId="0" fontId="14" fillId="0" borderId="121" xfId="0" applyFont="1" applyBorder="1" applyAlignment="1">
      <alignment vertical="center"/>
    </xf>
    <xf numFmtId="0" fontId="14" fillId="15" borderId="121" xfId="0" applyFont="1" applyFill="1" applyBorder="1" applyAlignment="1">
      <alignment horizontal="center" vertical="center" wrapText="1"/>
    </xf>
    <xf numFmtId="0" fontId="14" fillId="15" borderId="121" xfId="0" applyFont="1" applyFill="1" applyBorder="1" applyAlignment="1">
      <alignment horizontal="center" vertical="center"/>
    </xf>
    <xf numFmtId="0" fontId="14" fillId="0" borderId="121" xfId="0" applyFont="1" applyBorder="1" applyAlignment="1">
      <alignment vertical="center" wrapText="1"/>
    </xf>
    <xf numFmtId="0" fontId="14" fillId="0" borderId="121" xfId="0" applyFont="1" applyBorder="1" applyAlignment="1">
      <alignment wrapText="1"/>
    </xf>
    <xf numFmtId="3" fontId="54" fillId="0" borderId="138" xfId="0" applyNumberFormat="1" applyFont="1" applyBorder="1" applyAlignment="1" applyProtection="1">
      <alignment horizontal="center" vertical="center" wrapText="1" readingOrder="1"/>
      <protection locked="0"/>
    </xf>
    <xf numFmtId="4" fontId="55" fillId="0" borderId="138" xfId="0" applyNumberFormat="1" applyFont="1" applyBorder="1" applyAlignment="1" applyProtection="1">
      <alignment vertical="center" wrapText="1" readingOrder="1"/>
      <protection locked="0"/>
    </xf>
    <xf numFmtId="4" fontId="55" fillId="0" borderId="138" xfId="0" applyNumberFormat="1" applyFont="1" applyBorder="1" applyAlignment="1" applyProtection="1">
      <alignment horizontal="center" vertical="center" wrapText="1" readingOrder="1"/>
      <protection locked="0"/>
    </xf>
    <xf numFmtId="10" fontId="56" fillId="7" borderId="138" xfId="2" applyNumberFormat="1" applyFont="1" applyFill="1" applyBorder="1" applyAlignment="1" applyProtection="1">
      <alignment horizontal="center" vertical="center" wrapText="1" readingOrder="1"/>
      <protection locked="0"/>
    </xf>
    <xf numFmtId="165" fontId="56" fillId="7" borderId="138" xfId="0" applyNumberFormat="1" applyFont="1" applyFill="1" applyBorder="1" applyAlignment="1" applyProtection="1">
      <alignment horizontal="center" vertical="center" wrapText="1" readingOrder="1"/>
      <protection locked="0"/>
    </xf>
    <xf numFmtId="0" fontId="57" fillId="0" borderId="138" xfId="0" applyFont="1" applyBorder="1" applyAlignment="1" applyProtection="1">
      <alignment horizontal="center" vertical="center" wrapText="1" readingOrder="1"/>
      <protection locked="0"/>
    </xf>
    <xf numFmtId="0" fontId="54" fillId="0" borderId="138" xfId="0" applyFont="1" applyBorder="1" applyAlignment="1" applyProtection="1">
      <alignment horizontal="center" vertical="center" wrapText="1" readingOrder="1"/>
      <protection locked="0"/>
    </xf>
    <xf numFmtId="3" fontId="55" fillId="17" borderId="138" xfId="0" applyNumberFormat="1" applyFont="1" applyFill="1" applyBorder="1" applyAlignment="1" applyProtection="1">
      <alignment horizontal="center" vertical="center"/>
      <protection locked="0"/>
    </xf>
    <xf numFmtId="3" fontId="19" fillId="18" borderId="121" xfId="0" applyNumberFormat="1" applyFont="1" applyFill="1" applyBorder="1" applyAlignment="1">
      <alignment horizontal="center" vertical="center" wrapText="1" readingOrder="1"/>
    </xf>
    <xf numFmtId="4" fontId="19" fillId="18" borderId="121" xfId="0" applyNumberFormat="1" applyFont="1" applyFill="1" applyBorder="1" applyAlignment="1">
      <alignment horizontal="center" vertical="center" wrapText="1" readingOrder="1"/>
    </xf>
    <xf numFmtId="0" fontId="15" fillId="8" borderId="121" xfId="0" applyFont="1" applyFill="1" applyBorder="1" applyAlignment="1">
      <alignment horizontal="center" vertical="center" wrapText="1" readingOrder="1"/>
    </xf>
    <xf numFmtId="0" fontId="2" fillId="0" borderId="133" xfId="0" applyFont="1" applyBorder="1" applyAlignment="1">
      <alignment horizontal="center"/>
    </xf>
    <xf numFmtId="0" fontId="10" fillId="0" borderId="0" xfId="0" applyFont="1" applyAlignment="1">
      <alignment horizontal="center"/>
    </xf>
    <xf numFmtId="3" fontId="21" fillId="0" borderId="121" xfId="0" applyNumberFormat="1" applyFont="1" applyFill="1" applyBorder="1" applyAlignment="1">
      <alignment horizontal="center" vertical="center"/>
    </xf>
    <xf numFmtId="3" fontId="21" fillId="0" borderId="121" xfId="0" applyNumberFormat="1" applyFont="1" applyFill="1" applyBorder="1" applyAlignment="1">
      <alignment horizontal="center" vertical="center" wrapText="1"/>
    </xf>
    <xf numFmtId="0" fontId="21" fillId="0" borderId="121" xfId="0" applyFont="1" applyFill="1" applyBorder="1" applyAlignment="1">
      <alignment horizontal="center" vertical="center"/>
    </xf>
    <xf numFmtId="3" fontId="19" fillId="0" borderId="121" xfId="0" applyNumberFormat="1" applyFont="1" applyFill="1" applyBorder="1" applyAlignment="1">
      <alignment horizontal="center" vertical="center" wrapText="1" readingOrder="1"/>
    </xf>
    <xf numFmtId="4" fontId="19" fillId="0" borderId="121" xfId="0" applyNumberFormat="1" applyFont="1" applyFill="1" applyBorder="1" applyAlignment="1">
      <alignment vertical="center" wrapText="1" readingOrder="1"/>
    </xf>
    <xf numFmtId="0" fontId="0" fillId="0" borderId="121" xfId="0" applyBorder="1" applyAlignment="1" applyProtection="1">
      <alignment horizontal="left" vertical="center"/>
      <protection locked="0"/>
    </xf>
    <xf numFmtId="166" fontId="11" fillId="0" borderId="0" xfId="0" applyNumberFormat="1" applyFont="1" applyAlignment="1" applyProtection="1">
      <alignment horizontal="center"/>
      <protection locked="0"/>
    </xf>
    <xf numFmtId="0" fontId="44" fillId="0" borderId="0" xfId="0" applyFont="1" applyAlignment="1">
      <alignment horizontal="center" vertical="center" wrapText="1"/>
    </xf>
    <xf numFmtId="0" fontId="0" fillId="0" borderId="0" xfId="0" applyAlignment="1">
      <alignment horizontal="center"/>
    </xf>
    <xf numFmtId="0" fontId="14" fillId="8" borderId="121" xfId="0" applyFont="1" applyFill="1" applyBorder="1" applyAlignment="1">
      <alignment horizontal="center" vertical="center" wrapText="1" readingOrder="1"/>
    </xf>
    <xf numFmtId="0" fontId="15" fillId="8" borderId="121" xfId="0" applyFont="1" applyFill="1" applyBorder="1" applyAlignment="1">
      <alignment horizontal="center" vertical="center" wrapText="1" readingOrder="1"/>
    </xf>
    <xf numFmtId="0" fontId="2" fillId="0" borderId="133" xfId="0" applyFont="1" applyBorder="1" applyAlignment="1">
      <alignment horizontal="center"/>
    </xf>
    <xf numFmtId="0" fontId="10" fillId="0" borderId="0" xfId="0" applyFont="1" applyAlignment="1">
      <alignment horizontal="center"/>
    </xf>
    <xf numFmtId="0" fontId="33" fillId="12" borderId="121" xfId="0" applyFont="1" applyFill="1" applyBorder="1" applyAlignment="1"/>
    <xf numFmtId="0" fontId="34" fillId="13" borderId="121" xfId="0" applyFont="1" applyFill="1" applyBorder="1" applyAlignment="1"/>
    <xf numFmtId="0" fontId="30" fillId="14" borderId="121" xfId="0" applyFont="1" applyFill="1" applyBorder="1" applyAlignment="1"/>
    <xf numFmtId="0" fontId="19" fillId="0" borderId="135" xfId="0" applyFont="1" applyBorder="1" applyAlignment="1">
      <alignment horizontal="left" wrapText="1"/>
    </xf>
    <xf numFmtId="0" fontId="19" fillId="10" borderId="121" xfId="0" applyFont="1" applyFill="1" applyBorder="1" applyAlignment="1">
      <alignment horizontal="left" vertical="center" wrapText="1"/>
    </xf>
    <xf numFmtId="0" fontId="30" fillId="0" borderId="2" xfId="0" applyFont="1" applyBorder="1" applyAlignment="1">
      <alignment horizontal="center" wrapText="1"/>
    </xf>
    <xf numFmtId="0" fontId="30" fillId="0" borderId="3" xfId="0" applyFont="1" applyBorder="1" applyAlignment="1">
      <alignment horizontal="center" wrapText="1"/>
    </xf>
    <xf numFmtId="0" fontId="30" fillId="0" borderId="13" xfId="0" applyFont="1" applyBorder="1" applyAlignment="1">
      <alignment horizontal="center" wrapText="1"/>
    </xf>
    <xf numFmtId="0" fontId="30" fillId="0" borderId="128" xfId="0" applyFont="1" applyBorder="1" applyAlignment="1">
      <alignment horizontal="center" wrapText="1"/>
    </xf>
    <xf numFmtId="0" fontId="31" fillId="11" borderId="5" xfId="0" applyFont="1" applyFill="1" applyBorder="1" applyAlignment="1">
      <alignment horizontal="center" wrapText="1"/>
    </xf>
    <xf numFmtId="0" fontId="31" fillId="11" borderId="0" xfId="0" applyFont="1" applyFill="1" applyAlignment="1">
      <alignment horizontal="center" wrapText="1"/>
    </xf>
    <xf numFmtId="0" fontId="32" fillId="0" borderId="8" xfId="0" applyFont="1" applyBorder="1" applyAlignment="1">
      <alignment horizontal="center" wrapText="1"/>
    </xf>
    <xf numFmtId="0" fontId="32" fillId="0" borderId="9" xfId="0" applyFont="1" applyBorder="1" applyAlignment="1">
      <alignment horizontal="center" wrapText="1"/>
    </xf>
    <xf numFmtId="0" fontId="33" fillId="0" borderId="46" xfId="0" applyFont="1" applyBorder="1" applyAlignment="1"/>
    <xf numFmtId="0" fontId="33" fillId="0" borderId="13" xfId="0" applyFont="1" applyBorder="1" applyAlignment="1"/>
    <xf numFmtId="0" fontId="33" fillId="0" borderId="0" xfId="0" applyFont="1" applyAlignment="1"/>
    <xf numFmtId="0" fontId="33" fillId="0" borderId="35" xfId="0" applyFont="1" applyBorder="1" applyAlignment="1"/>
    <xf numFmtId="0" fontId="0" fillId="0" borderId="121" xfId="0" applyBorder="1" applyAlignment="1" applyProtection="1">
      <alignment horizontal="left" vertical="center" wrapText="1"/>
      <protection locked="0"/>
    </xf>
    <xf numFmtId="0" fontId="7" fillId="4" borderId="121" xfId="0" applyFont="1" applyFill="1" applyBorder="1" applyAlignment="1">
      <alignment horizontal="left" vertical="center"/>
    </xf>
    <xf numFmtId="0" fontId="8" fillId="5" borderId="121" xfId="0" applyFont="1" applyFill="1" applyBorder="1" applyAlignment="1">
      <alignment horizontal="left" vertical="center"/>
    </xf>
    <xf numFmtId="0" fontId="13" fillId="6" borderId="121" xfId="0" applyFont="1" applyFill="1" applyBorder="1" applyAlignment="1">
      <alignment horizontal="center" vertical="center" wrapText="1" readingOrder="1"/>
    </xf>
    <xf numFmtId="0" fontId="33" fillId="0" borderId="121" xfId="0" applyFont="1" applyBorder="1" applyAlignment="1">
      <alignment horizontal="left" wrapText="1"/>
    </xf>
    <xf numFmtId="0" fontId="48" fillId="0" borderId="121" xfId="0" applyFont="1" applyBorder="1" applyAlignment="1">
      <alignment horizontal="left" vertical="center" wrapText="1"/>
    </xf>
    <xf numFmtId="0" fontId="46" fillId="0" borderId="121" xfId="0" applyFont="1" applyBorder="1" applyAlignment="1">
      <alignment horizontal="left" vertical="center" wrapText="1"/>
    </xf>
    <xf numFmtId="43" fontId="17" fillId="0" borderId="121" xfId="0" applyNumberFormat="1" applyFont="1" applyBorder="1" applyAlignment="1">
      <alignment wrapText="1" readingOrder="1"/>
    </xf>
    <xf numFmtId="0" fontId="17" fillId="0" borderId="121" xfId="0" applyFont="1" applyBorder="1" applyAlignment="1">
      <alignment wrapText="1" readingOrder="1"/>
    </xf>
    <xf numFmtId="10" fontId="11" fillId="7" borderId="121" xfId="2" applyNumberFormat="1" applyFont="1" applyFill="1" applyBorder="1" applyAlignment="1" applyProtection="1">
      <alignment horizontal="center" vertical="center" wrapText="1" readingOrder="1"/>
    </xf>
    <xf numFmtId="0" fontId="11" fillId="6" borderId="121" xfId="0" applyFont="1" applyFill="1" applyBorder="1" applyAlignment="1">
      <alignment vertical="top" wrapText="1"/>
    </xf>
    <xf numFmtId="0" fontId="17" fillId="6" borderId="121" xfId="0" applyFont="1" applyFill="1" applyBorder="1" applyAlignment="1">
      <alignment vertical="top" wrapText="1"/>
    </xf>
    <xf numFmtId="0" fontId="30" fillId="14" borderId="121" xfId="0" applyFont="1" applyFill="1" applyBorder="1" applyAlignment="1">
      <alignment wrapText="1"/>
    </xf>
    <xf numFmtId="0" fontId="25" fillId="0" borderId="121" xfId="0" applyFont="1" applyBorder="1" applyAlignment="1">
      <alignment horizontal="left" vertical="center" wrapText="1"/>
    </xf>
    <xf numFmtId="0" fontId="36" fillId="0" borderId="121" xfId="0" applyFont="1" applyBorder="1" applyAlignment="1">
      <alignment horizontal="left" vertical="center" wrapText="1"/>
    </xf>
    <xf numFmtId="0" fontId="38" fillId="0" borderId="121" xfId="0" applyFont="1" applyBorder="1" applyAlignment="1">
      <alignment horizontal="left" vertical="center" wrapText="1"/>
    </xf>
    <xf numFmtId="0" fontId="27" fillId="0" borderId="121" xfId="0" applyFont="1" applyBorder="1" applyAlignment="1">
      <alignment horizontal="left" vertical="center" wrapText="1"/>
    </xf>
    <xf numFmtId="0" fontId="33" fillId="12" borderId="48" xfId="0" applyFont="1" applyFill="1" applyBorder="1" applyAlignment="1"/>
    <xf numFmtId="0" fontId="33" fillId="12" borderId="0" xfId="0" applyFont="1" applyFill="1" applyAlignment="1"/>
    <xf numFmtId="0" fontId="33" fillId="12" borderId="35" xfId="0" applyFont="1" applyFill="1" applyBorder="1" applyAlignment="1"/>
    <xf numFmtId="0" fontId="34" fillId="13" borderId="48" xfId="0" applyFont="1" applyFill="1" applyBorder="1" applyAlignment="1"/>
    <xf numFmtId="0" fontId="34" fillId="13" borderId="0" xfId="0" applyFont="1" applyFill="1" applyAlignment="1"/>
    <xf numFmtId="0" fontId="34" fillId="13" borderId="35" xfId="0" applyFont="1" applyFill="1" applyBorder="1" applyAlignment="1"/>
    <xf numFmtId="0" fontId="30" fillId="14" borderId="48" xfId="0" applyFont="1" applyFill="1" applyBorder="1" applyAlignment="1"/>
    <xf numFmtId="0" fontId="30" fillId="14" borderId="0" xfId="0" applyFont="1" applyFill="1" applyAlignment="1"/>
    <xf numFmtId="0" fontId="30" fillId="14" borderId="35" xfId="0" applyFont="1" applyFill="1" applyBorder="1" applyAlignment="1"/>
    <xf numFmtId="0" fontId="33" fillId="0" borderId="0" xfId="0" applyFont="1" applyAlignment="1">
      <alignment horizontal="left" wrapText="1"/>
    </xf>
    <xf numFmtId="0" fontId="33" fillId="0" borderId="35" xfId="0" applyFont="1" applyBorder="1" applyAlignment="1">
      <alignment horizontal="left" wrapText="1"/>
    </xf>
    <xf numFmtId="0" fontId="19" fillId="10" borderId="49" xfId="0" applyFont="1" applyFill="1" applyBorder="1" applyAlignment="1">
      <alignment horizontal="left" vertical="center" wrapText="1"/>
    </xf>
    <xf numFmtId="0" fontId="19" fillId="10" borderId="50" xfId="0" applyFont="1" applyFill="1" applyBorder="1" applyAlignment="1">
      <alignment horizontal="left" vertical="center" wrapText="1"/>
    </xf>
    <xf numFmtId="0" fontId="19" fillId="10" borderId="51" xfId="0" applyFont="1" applyFill="1" applyBorder="1" applyAlignment="1">
      <alignment horizontal="left" vertical="center" wrapText="1"/>
    </xf>
    <xf numFmtId="0" fontId="30" fillId="0" borderId="43" xfId="0" applyFont="1" applyBorder="1" applyAlignment="1">
      <alignment horizontal="center" wrapText="1"/>
    </xf>
    <xf numFmtId="0" fontId="31" fillId="11" borderId="44" xfId="0" applyFont="1" applyFill="1" applyBorder="1" applyAlignment="1">
      <alignment horizontal="center" wrapText="1"/>
    </xf>
    <xf numFmtId="0" fontId="32" fillId="0" borderId="45" xfId="0" applyFont="1" applyBorder="1" applyAlignment="1">
      <alignment horizontal="center" wrapText="1"/>
    </xf>
    <xf numFmtId="0" fontId="33" fillId="0" borderId="47" xfId="0" applyFont="1" applyBorder="1" applyAlignment="1"/>
    <xf numFmtId="0" fontId="0" fillId="0" borderId="0" xfId="0"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7" fillId="4" borderId="48" xfId="0" applyFont="1" applyFill="1" applyBorder="1" applyAlignment="1">
      <alignment horizontal="left" vertical="center"/>
    </xf>
    <xf numFmtId="0" fontId="7" fillId="4" borderId="0" xfId="0" applyFont="1" applyFill="1" applyAlignment="1">
      <alignment horizontal="left" vertical="center"/>
    </xf>
    <xf numFmtId="0" fontId="7" fillId="4" borderId="35" xfId="0" applyFont="1" applyFill="1" applyBorder="1" applyAlignment="1">
      <alignment horizontal="left" vertical="center"/>
    </xf>
    <xf numFmtId="0" fontId="8" fillId="5" borderId="48" xfId="0" applyFont="1" applyFill="1" applyBorder="1" applyAlignment="1">
      <alignment horizontal="left" vertical="center"/>
    </xf>
    <xf numFmtId="0" fontId="8" fillId="5" borderId="0" xfId="0" applyFont="1" applyFill="1" applyAlignment="1">
      <alignment horizontal="left" vertical="center"/>
    </xf>
    <xf numFmtId="0" fontId="8" fillId="5" borderId="35" xfId="0" applyFont="1" applyFill="1" applyBorder="1" applyAlignment="1">
      <alignment horizontal="left" vertical="center"/>
    </xf>
    <xf numFmtId="0" fontId="13" fillId="6" borderId="57" xfId="0" applyFont="1" applyFill="1" applyBorder="1" applyAlignment="1">
      <alignment horizontal="center" vertical="center" wrapText="1" readingOrder="1"/>
    </xf>
    <xf numFmtId="0" fontId="13" fillId="6" borderId="20" xfId="0" applyFont="1" applyFill="1" applyBorder="1" applyAlignment="1">
      <alignment horizontal="center" vertical="center" wrapText="1" readingOrder="1"/>
    </xf>
    <xf numFmtId="0" fontId="13" fillId="6" borderId="21" xfId="0" applyFont="1" applyFill="1" applyBorder="1" applyAlignment="1">
      <alignment horizontal="center" vertical="center" wrapText="1" readingOrder="1"/>
    </xf>
    <xf numFmtId="0" fontId="13" fillId="6" borderId="31" xfId="0" applyFont="1" applyFill="1" applyBorder="1" applyAlignment="1">
      <alignment horizontal="center" vertical="center" wrapText="1" readingOrder="1"/>
    </xf>
    <xf numFmtId="0" fontId="13" fillId="6" borderId="122" xfId="0" applyFont="1" applyFill="1" applyBorder="1" applyAlignment="1">
      <alignment horizontal="center" vertical="center" wrapText="1" readingOrder="1"/>
    </xf>
    <xf numFmtId="0" fontId="13" fillId="6" borderId="123" xfId="0" applyFont="1" applyFill="1" applyBorder="1" applyAlignment="1">
      <alignment horizontal="center" vertical="center" wrapText="1" readingOrder="1"/>
    </xf>
    <xf numFmtId="0" fontId="13" fillId="6" borderId="124" xfId="0" applyFont="1" applyFill="1" applyBorder="1" applyAlignment="1">
      <alignment horizontal="center" vertical="center" wrapText="1" readingOrder="1"/>
    </xf>
    <xf numFmtId="0" fontId="13" fillId="6" borderId="58" xfId="0" applyFont="1" applyFill="1" applyBorder="1" applyAlignment="1">
      <alignment horizontal="center" vertical="center" wrapText="1" readingOrder="1"/>
    </xf>
    <xf numFmtId="0" fontId="19" fillId="10" borderId="52" xfId="0" applyFont="1" applyFill="1" applyBorder="1" applyAlignment="1">
      <alignment horizontal="left" vertical="center" wrapText="1"/>
    </xf>
    <xf numFmtId="0" fontId="19" fillId="10" borderId="36" xfId="0" applyFont="1" applyFill="1" applyBorder="1" applyAlignment="1">
      <alignment horizontal="left" vertical="center" wrapText="1"/>
    </xf>
    <xf numFmtId="0" fontId="19" fillId="10" borderId="53" xfId="0" applyFont="1" applyFill="1" applyBorder="1" applyAlignment="1">
      <alignment horizontal="left" vertical="center" wrapText="1"/>
    </xf>
    <xf numFmtId="0" fontId="19" fillId="10" borderId="54" xfId="0" applyFont="1" applyFill="1" applyBorder="1" applyAlignment="1">
      <alignment horizontal="left" vertical="center" wrapText="1"/>
    </xf>
    <xf numFmtId="0" fontId="19" fillId="10" borderId="55" xfId="0" applyFont="1" applyFill="1" applyBorder="1" applyAlignment="1">
      <alignment horizontal="left" vertical="center" wrapText="1"/>
    </xf>
    <xf numFmtId="0" fontId="19" fillId="10" borderId="56" xfId="0" applyFont="1" applyFill="1" applyBorder="1" applyAlignment="1">
      <alignment horizontal="left" vertical="center" wrapText="1"/>
    </xf>
    <xf numFmtId="0" fontId="33" fillId="0" borderId="0" xfId="0" applyFont="1" applyAlignment="1">
      <alignment horizontal="left" vertical="center" wrapText="1"/>
    </xf>
    <xf numFmtId="0" fontId="33" fillId="0" borderId="35" xfId="0" applyFont="1" applyBorder="1" applyAlignment="1">
      <alignment horizontal="left" vertical="center" wrapText="1"/>
    </xf>
    <xf numFmtId="0" fontId="36" fillId="0" borderId="0" xfId="0" applyFont="1" applyAlignment="1">
      <alignment horizontal="left" vertical="center" wrapText="1"/>
    </xf>
    <xf numFmtId="0" fontId="36" fillId="0" borderId="35" xfId="0" applyFont="1" applyBorder="1" applyAlignment="1">
      <alignment horizontal="left" vertical="center" wrapText="1"/>
    </xf>
    <xf numFmtId="0" fontId="46" fillId="0" borderId="0" xfId="0" applyFont="1" applyAlignment="1">
      <alignment horizontal="left" vertical="center" wrapText="1"/>
    </xf>
    <xf numFmtId="0" fontId="46" fillId="0" borderId="35" xfId="0" applyFont="1" applyBorder="1" applyAlignment="1">
      <alignment horizontal="left" vertical="center" wrapText="1"/>
    </xf>
    <xf numFmtId="4" fontId="17" fillId="0" borderId="59" xfId="0" applyNumberFormat="1" applyFont="1" applyBorder="1" applyAlignment="1">
      <alignment horizontal="center" wrapText="1" readingOrder="1"/>
    </xf>
    <xf numFmtId="4" fontId="17" fillId="0" borderId="60" xfId="0" applyNumberFormat="1" applyFont="1" applyBorder="1" applyAlignment="1">
      <alignment horizontal="center" wrapText="1" readingOrder="1"/>
    </xf>
    <xf numFmtId="4" fontId="17" fillId="0" borderId="61" xfId="0" applyNumberFormat="1" applyFont="1" applyBorder="1" applyAlignment="1">
      <alignment horizontal="center" wrapText="1" readingOrder="1"/>
    </xf>
    <xf numFmtId="10" fontId="11" fillId="7" borderId="24" xfId="2" applyNumberFormat="1" applyFont="1" applyFill="1" applyBorder="1" applyAlignment="1" applyProtection="1">
      <alignment horizontal="center" vertical="center" wrapText="1" readingOrder="1"/>
    </xf>
    <xf numFmtId="10" fontId="11" fillId="7" borderId="62" xfId="2" applyNumberFormat="1" applyFont="1" applyFill="1" applyBorder="1" applyAlignment="1" applyProtection="1">
      <alignment horizontal="center" vertical="center" wrapText="1" readingOrder="1"/>
    </xf>
    <xf numFmtId="0" fontId="14" fillId="8" borderId="24" xfId="0" applyFont="1" applyFill="1" applyBorder="1" applyAlignment="1">
      <alignment horizontal="center" vertical="center" wrapText="1" readingOrder="1"/>
    </xf>
    <xf numFmtId="0" fontId="11" fillId="6" borderId="24" xfId="0" applyFont="1" applyFill="1" applyBorder="1" applyAlignment="1">
      <alignment vertical="top" wrapText="1"/>
    </xf>
    <xf numFmtId="0" fontId="11" fillId="6" borderId="62" xfId="0" applyFont="1" applyFill="1" applyBorder="1" applyAlignment="1">
      <alignment vertical="top" wrapText="1"/>
    </xf>
    <xf numFmtId="4" fontId="17" fillId="0" borderId="125" xfId="0" applyNumberFormat="1" applyFont="1" applyBorder="1" applyAlignment="1">
      <alignment horizontal="center" wrapText="1" readingOrder="1"/>
    </xf>
    <xf numFmtId="4" fontId="17" fillId="0" borderId="126" xfId="0" applyNumberFormat="1" applyFont="1" applyBorder="1" applyAlignment="1">
      <alignment horizontal="center" wrapText="1" readingOrder="1"/>
    </xf>
    <xf numFmtId="0" fontId="38" fillId="0" borderId="0" xfId="0" applyFont="1" applyAlignment="1">
      <alignment horizontal="left" vertical="center" wrapText="1"/>
    </xf>
    <xf numFmtId="0" fontId="38" fillId="0" borderId="35" xfId="0" applyFont="1" applyBorder="1" applyAlignment="1">
      <alignment horizontal="left" vertical="center" wrapText="1"/>
    </xf>
    <xf numFmtId="0" fontId="30" fillId="14" borderId="48" xfId="0" applyFont="1" applyFill="1" applyBorder="1" applyAlignment="1">
      <alignment wrapText="1"/>
    </xf>
    <xf numFmtId="0" fontId="30" fillId="14" borderId="0" xfId="0" applyFont="1" applyFill="1" applyAlignment="1">
      <alignment wrapText="1"/>
    </xf>
    <xf numFmtId="0" fontId="30" fillId="14" borderId="35" xfId="0" applyFont="1" applyFill="1" applyBorder="1" applyAlignment="1">
      <alignment wrapText="1"/>
    </xf>
    <xf numFmtId="0" fontId="46" fillId="0" borderId="37" xfId="0" applyFont="1" applyBorder="1" applyAlignment="1">
      <alignment horizontal="left" vertical="center" wrapText="1"/>
    </xf>
    <xf numFmtId="0" fontId="46" fillId="0" borderId="38" xfId="0" applyFont="1" applyBorder="1" applyAlignment="1">
      <alignment horizontal="left" vertical="center" wrapText="1"/>
    </xf>
    <xf numFmtId="0" fontId="46" fillId="0" borderId="39" xfId="0" applyFont="1" applyBorder="1" applyAlignment="1">
      <alignment horizontal="left" vertical="center" wrapText="1"/>
    </xf>
    <xf numFmtId="0" fontId="33" fillId="0" borderId="37" xfId="0" applyFont="1" applyBorder="1" applyAlignment="1">
      <alignment horizontal="left" vertical="center" wrapText="1"/>
    </xf>
    <xf numFmtId="0" fontId="0" fillId="3" borderId="121"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8" fillId="0" borderId="121" xfId="0" applyFont="1" applyBorder="1" applyAlignment="1" applyProtection="1">
      <alignment horizontal="left" vertical="center" wrapText="1"/>
      <protection locked="0"/>
    </xf>
    <xf numFmtId="0" fontId="10" fillId="9" borderId="121" xfId="0" applyFont="1" applyFill="1" applyBorder="1" applyAlignment="1">
      <alignment horizontal="left" vertical="center" wrapText="1"/>
    </xf>
    <xf numFmtId="39" fontId="11" fillId="0" borderId="121" xfId="1" applyNumberFormat="1" applyFont="1" applyFill="1" applyBorder="1" applyAlignment="1" applyProtection="1">
      <alignment horizontal="center" vertical="center" wrapText="1" readingOrder="1"/>
      <protection locked="0"/>
    </xf>
    <xf numFmtId="0" fontId="22" fillId="0" borderId="121" xfId="0" applyFont="1" applyBorder="1" applyAlignment="1" applyProtection="1">
      <alignment horizontal="left" vertical="center" wrapText="1"/>
      <protection locked="0"/>
    </xf>
    <xf numFmtId="0" fontId="9" fillId="0" borderId="121" xfId="0" applyFont="1" applyBorder="1" applyAlignment="1" applyProtection="1">
      <alignment horizontal="left" vertical="top" wrapText="1"/>
      <protection locked="0"/>
    </xf>
    <xf numFmtId="0" fontId="24" fillId="0" borderId="121" xfId="0" applyFont="1" applyBorder="1" applyAlignment="1">
      <alignment horizontal="left" vertical="center" wrapText="1"/>
    </xf>
    <xf numFmtId="0" fontId="24" fillId="9" borderId="121" xfId="0" applyFont="1" applyFill="1" applyBorder="1" applyAlignment="1">
      <alignment horizontal="left" vertical="center" wrapText="1"/>
    </xf>
    <xf numFmtId="0" fontId="8" fillId="5" borderId="121" xfId="0" applyFont="1" applyFill="1" applyBorder="1" applyAlignment="1">
      <alignment horizontal="left" vertical="center" wrapText="1"/>
    </xf>
    <xf numFmtId="0" fontId="24" fillId="0" borderId="121" xfId="0" applyFont="1" applyBorder="1" applyAlignment="1">
      <alignment horizontal="justify" vertical="center" wrapText="1"/>
    </xf>
    <xf numFmtId="0" fontId="2" fillId="0" borderId="121" xfId="0" applyFont="1" applyBorder="1" applyAlignment="1">
      <alignment horizontal="left" vertical="top"/>
    </xf>
    <xf numFmtId="0" fontId="28" fillId="9" borderId="121" xfId="0" applyFont="1" applyFill="1" applyBorder="1" applyAlignment="1">
      <alignment horizontal="left" vertical="center" wrapText="1"/>
    </xf>
    <xf numFmtId="0" fontId="26" fillId="0" borderId="121" xfId="0" applyFont="1" applyBorder="1" applyAlignment="1" applyProtection="1">
      <alignment horizontal="left" vertical="center" wrapText="1"/>
      <protection locked="0"/>
    </xf>
    <xf numFmtId="0" fontId="33" fillId="12" borderId="139" xfId="0" applyFont="1" applyFill="1" applyBorder="1" applyAlignment="1"/>
    <xf numFmtId="0" fontId="33" fillId="12" borderId="140" xfId="0" applyFont="1" applyFill="1" applyBorder="1" applyAlignment="1"/>
    <xf numFmtId="0" fontId="33" fillId="12" borderId="141" xfId="0" applyFont="1" applyFill="1" applyBorder="1" applyAlignment="1"/>
    <xf numFmtId="0" fontId="51" fillId="13" borderId="121" xfId="0" applyFont="1" applyFill="1" applyBorder="1" applyAlignment="1"/>
    <xf numFmtId="0" fontId="14" fillId="14" borderId="121" xfId="0" applyFont="1" applyFill="1" applyBorder="1" applyAlignment="1"/>
    <xf numFmtId="0" fontId="33" fillId="10" borderId="121" xfId="0" applyFont="1" applyFill="1" applyBorder="1" applyAlignment="1">
      <alignment horizontal="left" vertical="center" wrapText="1"/>
    </xf>
    <xf numFmtId="0" fontId="33" fillId="0" borderId="121" xfId="0" applyFont="1" applyBorder="1" applyAlignment="1">
      <alignment horizontal="left"/>
    </xf>
    <xf numFmtId="0" fontId="50" fillId="4" borderId="121" xfId="0" applyFont="1" applyFill="1" applyBorder="1" applyAlignment="1">
      <alignment horizontal="left" vertical="center"/>
    </xf>
    <xf numFmtId="0" fontId="2" fillId="5" borderId="121" xfId="0" applyFont="1" applyFill="1" applyBorder="1" applyAlignment="1">
      <alignment horizontal="left" vertical="center"/>
    </xf>
    <xf numFmtId="0" fontId="46" fillId="0" borderId="121" xfId="0" applyFont="1" applyBorder="1" applyAlignment="1">
      <alignment horizontal="justify" vertical="center" wrapText="1"/>
    </xf>
    <xf numFmtId="0" fontId="46" fillId="0" borderId="121" xfId="0" applyFont="1" applyFill="1" applyBorder="1" applyAlignment="1">
      <alignment horizontal="left" vertical="center" wrapText="1"/>
    </xf>
    <xf numFmtId="0" fontId="46" fillId="0" borderId="121" xfId="0" applyFont="1" applyFill="1" applyBorder="1" applyAlignment="1">
      <alignment horizontal="justify" vertical="center" wrapText="1"/>
    </xf>
    <xf numFmtId="4" fontId="58" fillId="0" borderId="121" xfId="0" applyNumberFormat="1" applyFont="1" applyBorder="1" applyAlignment="1">
      <alignment horizontal="center" wrapText="1" readingOrder="1"/>
    </xf>
    <xf numFmtId="4" fontId="52" fillId="0" borderId="121" xfId="0" applyNumberFormat="1" applyFont="1" applyBorder="1" applyAlignment="1">
      <alignment horizontal="center" wrapText="1" readingOrder="1"/>
    </xf>
    <xf numFmtId="4" fontId="52" fillId="0" borderId="134" xfId="0" applyNumberFormat="1" applyFont="1" applyBorder="1" applyAlignment="1">
      <alignment horizontal="center" wrapText="1" readingOrder="1"/>
    </xf>
    <xf numFmtId="4" fontId="52" fillId="0" borderId="136" xfId="0" applyNumberFormat="1" applyFont="1" applyBorder="1" applyAlignment="1">
      <alignment horizontal="center" wrapText="1" readingOrder="1"/>
    </xf>
    <xf numFmtId="4" fontId="52" fillId="0" borderId="137" xfId="0" applyNumberFormat="1" applyFont="1" applyBorder="1" applyAlignment="1">
      <alignment horizontal="center" wrapText="1" readingOrder="1"/>
    </xf>
    <xf numFmtId="0" fontId="14" fillId="14" borderId="121" xfId="0" applyFont="1" applyFill="1" applyBorder="1" applyAlignment="1">
      <alignment wrapText="1"/>
    </xf>
    <xf numFmtId="0" fontId="59" fillId="0" borderId="121" xfId="0" applyFont="1" applyFill="1" applyBorder="1" applyAlignment="1">
      <alignment horizontal="left" vertical="center" wrapText="1"/>
    </xf>
    <xf numFmtId="0" fontId="36" fillId="0" borderId="121" xfId="0" applyFont="1" applyFill="1" applyBorder="1" applyAlignment="1">
      <alignment horizontal="left" vertical="center" wrapText="1"/>
    </xf>
    <xf numFmtId="0" fontId="53" fillId="0" borderId="121" xfId="0" applyFont="1" applyFill="1" applyBorder="1" applyAlignment="1">
      <alignment horizontal="left" vertical="center" wrapText="1"/>
    </xf>
    <xf numFmtId="0" fontId="27" fillId="0" borderId="121" xfId="0" applyFont="1" applyFill="1" applyBorder="1" applyAlignment="1">
      <alignment horizontal="left" vertical="center" wrapText="1"/>
    </xf>
    <xf numFmtId="0" fontId="27" fillId="0" borderId="121" xfId="0" applyFont="1" applyBorder="1" applyAlignment="1">
      <alignment horizontal="justify" vertical="center" wrapText="1"/>
    </xf>
    <xf numFmtId="0" fontId="33" fillId="12" borderId="24" xfId="0" applyFont="1" applyFill="1" applyBorder="1" applyAlignment="1"/>
    <xf numFmtId="0" fontId="34" fillId="13" borderId="24" xfId="0" applyFont="1" applyFill="1" applyBorder="1" applyAlignment="1"/>
    <xf numFmtId="0" fontId="30" fillId="14" borderId="24" xfId="0" applyFont="1" applyFill="1" applyBorder="1" applyAlignment="1"/>
    <xf numFmtId="0" fontId="19" fillId="0" borderId="21" xfId="0" applyFont="1" applyBorder="1" applyAlignment="1">
      <alignment horizontal="left"/>
    </xf>
    <xf numFmtId="0" fontId="19" fillId="0" borderId="31" xfId="0" applyFont="1" applyBorder="1" applyAlignment="1">
      <alignment horizontal="left"/>
    </xf>
    <xf numFmtId="0" fontId="19" fillId="0" borderId="20" xfId="0" applyFont="1" applyBorder="1" applyAlignment="1">
      <alignment horizontal="left"/>
    </xf>
    <xf numFmtId="0" fontId="34" fillId="13" borderId="2" xfId="0" applyFont="1" applyFill="1" applyBorder="1" applyAlignment="1">
      <alignment horizontal="center" vertical="center"/>
    </xf>
    <xf numFmtId="0" fontId="34" fillId="13" borderId="3" xfId="0" applyFont="1" applyFill="1" applyBorder="1" applyAlignment="1">
      <alignment horizontal="center" vertical="center"/>
    </xf>
    <xf numFmtId="0" fontId="34" fillId="13" borderId="4" xfId="0" applyFont="1" applyFill="1" applyBorder="1" applyAlignment="1">
      <alignment horizontal="center" vertical="center"/>
    </xf>
    <xf numFmtId="0" fontId="19" fillId="10" borderId="24" xfId="0" applyFont="1" applyFill="1" applyBorder="1" applyAlignment="1">
      <alignment horizontal="left" vertical="center" wrapText="1"/>
    </xf>
    <xf numFmtId="0" fontId="19" fillId="0" borderId="24" xfId="0" applyFont="1" applyBorder="1" applyAlignment="1">
      <alignment horizontal="left" wrapText="1"/>
    </xf>
    <xf numFmtId="0" fontId="10" fillId="0" borderId="24" xfId="0" applyFont="1" applyBorder="1" applyAlignment="1" applyProtection="1">
      <alignment horizontal="left" vertical="center" wrapText="1"/>
      <protection locked="0"/>
    </xf>
    <xf numFmtId="43" fontId="17" fillId="0" borderId="24" xfId="0" applyNumberFormat="1" applyFont="1" applyBorder="1" applyAlignment="1">
      <alignment horizontal="center" wrapText="1" readingOrder="1"/>
    </xf>
    <xf numFmtId="43" fontId="17" fillId="0" borderId="24" xfId="0" applyNumberFormat="1" applyFont="1" applyBorder="1" applyAlignment="1">
      <alignment wrapText="1" readingOrder="1"/>
    </xf>
    <xf numFmtId="0" fontId="17" fillId="0" borderId="24" xfId="0" applyFont="1" applyBorder="1" applyAlignment="1">
      <alignment wrapText="1" readingOrder="1"/>
    </xf>
    <xf numFmtId="0" fontId="8" fillId="5" borderId="24" xfId="0" applyFont="1" applyFill="1" applyBorder="1" applyAlignment="1">
      <alignment horizontal="left" vertical="center"/>
    </xf>
    <xf numFmtId="0" fontId="7" fillId="4" borderId="24" xfId="0" applyFont="1" applyFill="1" applyBorder="1" applyAlignment="1">
      <alignment horizontal="left" vertical="center"/>
    </xf>
    <xf numFmtId="0" fontId="13" fillId="6" borderId="24" xfId="0" applyFont="1" applyFill="1" applyBorder="1" applyAlignment="1">
      <alignment horizontal="center" vertical="center" wrapText="1" readingOrder="1"/>
    </xf>
    <xf numFmtId="0" fontId="30" fillId="14" borderId="24" xfId="0" applyFont="1" applyFill="1" applyBorder="1" applyAlignment="1">
      <alignment wrapText="1"/>
    </xf>
    <xf numFmtId="0" fontId="24" fillId="9" borderId="24" xfId="0" applyFont="1" applyFill="1" applyBorder="1" applyAlignment="1">
      <alignment horizontal="left" vertical="center" wrapText="1"/>
    </xf>
    <xf numFmtId="0" fontId="40" fillId="0" borderId="24" xfId="0" applyFont="1" applyBorder="1" applyAlignment="1">
      <alignment horizontal="left" vertical="center" wrapText="1"/>
    </xf>
    <xf numFmtId="0" fontId="24" fillId="0" borderId="24" xfId="0" applyFont="1" applyBorder="1" applyAlignment="1">
      <alignment horizontal="left" vertical="center" wrapText="1"/>
    </xf>
    <xf numFmtId="0" fontId="28" fillId="9" borderId="24" xfId="0" applyFont="1" applyFill="1" applyBorder="1" applyAlignment="1">
      <alignment horizontal="left" vertical="center" wrapText="1"/>
    </xf>
    <xf numFmtId="0" fontId="38" fillId="0" borderId="24" xfId="0" applyFont="1" applyBorder="1" applyAlignment="1">
      <alignment horizontal="left" vertical="center" wrapText="1"/>
    </xf>
    <xf numFmtId="43" fontId="35" fillId="0" borderId="21" xfId="0" applyNumberFormat="1" applyFont="1" applyBorder="1" applyAlignment="1">
      <alignment horizontal="center" wrapText="1" readingOrder="1"/>
    </xf>
    <xf numFmtId="43" fontId="35" fillId="0" borderId="31" xfId="0" applyNumberFormat="1" applyFont="1" applyBorder="1" applyAlignment="1">
      <alignment horizontal="center" wrapText="1" readingOrder="1"/>
    </xf>
    <xf numFmtId="43" fontId="35" fillId="0" borderId="20" xfId="0" applyNumberFormat="1" applyFont="1" applyBorder="1" applyAlignment="1">
      <alignment horizontal="center" wrapText="1" readingOrder="1"/>
    </xf>
    <xf numFmtId="0" fontId="28" fillId="9" borderId="0" xfId="0" applyFont="1" applyFill="1" applyAlignment="1">
      <alignment horizontal="left" vertical="center" wrapText="1"/>
    </xf>
    <xf numFmtId="0" fontId="28" fillId="9" borderId="35" xfId="0" applyFont="1" applyFill="1" applyBorder="1" applyAlignment="1">
      <alignment horizontal="left" vertical="center" wrapText="1"/>
    </xf>
    <xf numFmtId="0" fontId="0" fillId="3" borderId="15" xfId="0" applyFill="1" applyBorder="1" applyAlignment="1">
      <alignment horizontal="center"/>
    </xf>
    <xf numFmtId="0" fontId="0" fillId="3" borderId="0" xfId="0" applyFill="1" applyAlignment="1">
      <alignment horizontal="center"/>
    </xf>
    <xf numFmtId="0" fontId="0" fillId="3" borderId="16" xfId="0" applyFill="1" applyBorder="1" applyAlignment="1">
      <alignment horizontal="center"/>
    </xf>
    <xf numFmtId="0" fontId="7" fillId="4" borderId="15" xfId="0" applyFont="1" applyFill="1" applyBorder="1" applyAlignment="1">
      <alignment horizontal="left" vertical="center"/>
    </xf>
    <xf numFmtId="0" fontId="7" fillId="4" borderId="16" xfId="0" applyFont="1" applyFill="1" applyBorder="1" applyAlignment="1">
      <alignment horizontal="left" vertical="center"/>
    </xf>
    <xf numFmtId="0" fontId="8" fillId="5" borderId="15" xfId="0" applyFont="1" applyFill="1" applyBorder="1" applyAlignment="1">
      <alignment horizontal="left" vertical="center"/>
    </xf>
    <xf numFmtId="0" fontId="8" fillId="5" borderId="16" xfId="0" applyFont="1" applyFill="1" applyBorder="1" applyAlignment="1">
      <alignment horizontal="left" vertical="center"/>
    </xf>
    <xf numFmtId="0" fontId="0" fillId="0" borderId="0" xfId="0" applyAlignment="1" applyProtection="1">
      <alignment horizontal="left" vertical="center"/>
      <protection locked="0"/>
    </xf>
    <xf numFmtId="0" fontId="0" fillId="0" borderId="16" xfId="0" applyBorder="1" applyAlignment="1" applyProtection="1">
      <alignment horizontal="left" vertical="center"/>
      <protection locked="0"/>
    </xf>
    <xf numFmtId="0" fontId="18" fillId="0" borderId="0" xfId="0" applyFont="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0" fillId="9" borderId="18" xfId="0" applyFont="1" applyFill="1" applyBorder="1" applyAlignment="1">
      <alignment horizontal="left" vertical="center" wrapText="1"/>
    </xf>
    <xf numFmtId="0" fontId="13" fillId="6" borderId="19"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39" fontId="11" fillId="0" borderId="42" xfId="1" applyNumberFormat="1" applyFont="1" applyFill="1" applyBorder="1" applyAlignment="1" applyProtection="1">
      <alignment horizontal="center" vertical="center" wrapText="1" readingOrder="1"/>
      <protection locked="0"/>
    </xf>
    <xf numFmtId="10" fontId="11" fillId="7" borderId="42" xfId="2" applyNumberFormat="1" applyFont="1" applyFill="1" applyBorder="1" applyAlignment="1" applyProtection="1">
      <alignment horizontal="center" vertical="center" wrapText="1" readingOrder="1"/>
    </xf>
    <xf numFmtId="0" fontId="9" fillId="0" borderId="24" xfId="0" applyFont="1" applyBorder="1" applyAlignment="1" applyProtection="1">
      <alignment horizontal="left" vertical="top" wrapText="1"/>
      <protection locked="0"/>
    </xf>
    <xf numFmtId="0" fontId="9" fillId="0" borderId="66" xfId="0" applyFont="1" applyBorder="1" applyAlignment="1" applyProtection="1">
      <alignment horizontal="left" vertical="top" wrapText="1"/>
      <protection locked="0"/>
    </xf>
    <xf numFmtId="0" fontId="22" fillId="0" borderId="24" xfId="0" applyFont="1" applyBorder="1" applyAlignment="1" applyProtection="1">
      <alignment horizontal="left" vertical="center" wrapText="1"/>
      <protection locked="0"/>
    </xf>
    <xf numFmtId="0" fontId="24" fillId="9" borderId="66" xfId="0" applyFont="1" applyFill="1" applyBorder="1" applyAlignment="1">
      <alignment horizontal="left" vertical="center" wrapText="1"/>
    </xf>
    <xf numFmtId="0" fontId="8" fillId="5" borderId="93" xfId="0" applyFont="1" applyFill="1" applyBorder="1" applyAlignment="1">
      <alignment horizontal="left" vertical="center"/>
    </xf>
    <xf numFmtId="0" fontId="8" fillId="5" borderId="94" xfId="0" applyFont="1" applyFill="1" applyBorder="1" applyAlignment="1">
      <alignment horizontal="left" vertical="center"/>
    </xf>
    <xf numFmtId="0" fontId="25" fillId="0" borderId="24" xfId="0" applyFont="1" applyBorder="1" applyAlignment="1">
      <alignment horizontal="left" vertical="center" wrapText="1"/>
    </xf>
    <xf numFmtId="0" fontId="14" fillId="8" borderId="21" xfId="0" applyFont="1" applyFill="1" applyBorder="1" applyAlignment="1">
      <alignment horizontal="center" vertical="center" wrapText="1" readingOrder="1"/>
    </xf>
    <xf numFmtId="0" fontId="14" fillId="8" borderId="20" xfId="0" applyFont="1" applyFill="1" applyBorder="1" applyAlignment="1">
      <alignment horizontal="center" vertical="center" wrapText="1" readingOrder="1"/>
    </xf>
    <xf numFmtId="0" fontId="11" fillId="6" borderId="25" xfId="0" applyFont="1" applyFill="1" applyBorder="1" applyAlignment="1">
      <alignment vertical="top" wrapText="1"/>
    </xf>
    <xf numFmtId="0" fontId="7" fillId="4" borderId="67" xfId="0" applyFont="1" applyFill="1" applyBorder="1" applyAlignment="1">
      <alignment horizontal="left" vertical="center"/>
    </xf>
    <xf numFmtId="0" fontId="7" fillId="4" borderId="73" xfId="0" applyFont="1" applyFill="1" applyBorder="1" applyAlignment="1">
      <alignment horizontal="left" vertical="center"/>
    </xf>
    <xf numFmtId="0" fontId="7" fillId="4" borderId="74" xfId="0" applyFont="1" applyFill="1" applyBorder="1" applyAlignment="1">
      <alignment horizontal="left" vertical="center"/>
    </xf>
    <xf numFmtId="0" fontId="7" fillId="4" borderId="93" xfId="0" applyFont="1" applyFill="1" applyBorder="1" applyAlignment="1">
      <alignment horizontal="left" vertical="center"/>
    </xf>
    <xf numFmtId="0" fontId="7" fillId="4" borderId="94" xfId="0" applyFont="1" applyFill="1" applyBorder="1" applyAlignment="1">
      <alignment horizontal="left" vertical="center"/>
    </xf>
    <xf numFmtId="0" fontId="8" fillId="5" borderId="93"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94" xfId="0" applyFont="1" applyFill="1" applyBorder="1" applyAlignment="1">
      <alignment horizontal="left" vertical="center" wrapText="1"/>
    </xf>
    <xf numFmtId="0" fontId="26" fillId="0" borderId="68" xfId="0" applyFont="1" applyBorder="1" applyAlignment="1" applyProtection="1">
      <alignment horizontal="left" vertical="center" wrapText="1"/>
      <protection locked="0"/>
    </xf>
    <xf numFmtId="0" fontId="26" fillId="0" borderId="96" xfId="0" applyFont="1" applyBorder="1" applyAlignment="1" applyProtection="1">
      <alignment horizontal="left" vertical="center" wrapText="1"/>
      <protection locked="0"/>
    </xf>
    <xf numFmtId="0" fontId="9" fillId="0" borderId="90"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82" xfId="0" applyFont="1" applyBorder="1" applyAlignment="1" applyProtection="1">
      <alignment horizontal="left" vertical="top" wrapText="1"/>
      <protection locked="0"/>
    </xf>
    <xf numFmtId="0" fontId="22" fillId="0" borderId="88" xfId="0" applyFont="1" applyBorder="1" applyAlignment="1" applyProtection="1">
      <alignment horizontal="left" vertical="center" wrapText="1"/>
      <protection locked="0"/>
    </xf>
    <xf numFmtId="0" fontId="22" fillId="0" borderId="89" xfId="0" applyFont="1" applyBorder="1" applyAlignment="1" applyProtection="1">
      <alignment horizontal="left" vertical="center" wrapText="1"/>
      <protection locked="0"/>
    </xf>
    <xf numFmtId="0" fontId="24" fillId="0" borderId="23" xfId="0" applyFont="1" applyBorder="1" applyAlignment="1">
      <alignment horizontal="justify" vertical="center" wrapText="1"/>
    </xf>
    <xf numFmtId="0" fontId="24" fillId="0" borderId="24" xfId="0" applyFont="1" applyBorder="1" applyAlignment="1">
      <alignment horizontal="justify" vertical="center" wrapText="1"/>
    </xf>
    <xf numFmtId="0" fontId="22" fillId="0" borderId="23" xfId="0" applyFont="1" applyBorder="1" applyAlignment="1" applyProtection="1">
      <alignment horizontal="left" vertical="center" wrapText="1"/>
      <protection locked="0"/>
    </xf>
    <xf numFmtId="0" fontId="24" fillId="9" borderId="80" xfId="0" applyFont="1" applyFill="1" applyBorder="1" applyAlignment="1">
      <alignment horizontal="left" vertical="center" wrapText="1"/>
    </xf>
    <xf numFmtId="0" fontId="24" fillId="9" borderId="81" xfId="0" applyFont="1" applyFill="1" applyBorder="1" applyAlignment="1">
      <alignment horizontal="left" vertical="center" wrapText="1"/>
    </xf>
    <xf numFmtId="0" fontId="22" fillId="0" borderId="71" xfId="0" applyFont="1" applyBorder="1" applyAlignment="1" applyProtection="1">
      <alignment horizontal="left" vertical="center" wrapText="1"/>
      <protection locked="0"/>
    </xf>
    <xf numFmtId="0" fontId="22" fillId="0" borderId="72" xfId="0" applyFont="1" applyBorder="1" applyAlignment="1" applyProtection="1">
      <alignment horizontal="left" vertical="center" wrapText="1"/>
      <protection locked="0"/>
    </xf>
    <xf numFmtId="0" fontId="22" fillId="0" borderId="102" xfId="0" applyFont="1" applyBorder="1" applyAlignment="1" applyProtection="1">
      <alignment horizontal="left" vertical="center" wrapText="1"/>
      <protection locked="0"/>
    </xf>
    <xf numFmtId="0" fontId="28" fillId="9" borderId="66" xfId="0" applyFont="1" applyFill="1" applyBorder="1" applyAlignment="1">
      <alignment horizontal="left" vertical="center" wrapText="1"/>
    </xf>
    <xf numFmtId="0" fontId="22" fillId="0" borderId="85" xfId="0" applyFont="1" applyBorder="1" applyAlignment="1" applyProtection="1">
      <alignment horizontal="left" vertical="center" wrapText="1"/>
      <protection locked="0"/>
    </xf>
    <xf numFmtId="0" fontId="24" fillId="0" borderId="86" xfId="0" applyFont="1" applyBorder="1" applyAlignment="1">
      <alignment horizontal="left" vertical="center" wrapText="1"/>
    </xf>
    <xf numFmtId="0" fontId="24" fillId="0" borderId="87" xfId="0" applyFont="1" applyBorder="1" applyAlignment="1">
      <alignment horizontal="left" vertical="center" wrapText="1"/>
    </xf>
    <xf numFmtId="0" fontId="24" fillId="0" borderId="107" xfId="0" applyFont="1" applyBorder="1" applyAlignment="1">
      <alignment horizontal="left" vertical="center" wrapText="1"/>
    </xf>
    <xf numFmtId="0" fontId="22" fillId="0" borderId="69" xfId="0" applyFont="1" applyBorder="1" applyAlignment="1" applyProtection="1">
      <alignment horizontal="left" vertical="center" wrapText="1"/>
      <protection locked="0"/>
    </xf>
    <xf numFmtId="0" fontId="22" fillId="0" borderId="98" xfId="0" applyFont="1" applyBorder="1" applyAlignment="1" applyProtection="1">
      <alignment horizontal="left" vertical="center" wrapText="1"/>
      <protection locked="0"/>
    </xf>
    <xf numFmtId="0" fontId="27" fillId="0" borderId="70" xfId="0" applyFont="1" applyBorder="1" applyAlignment="1">
      <alignment horizontal="left" vertical="center" wrapText="1"/>
    </xf>
    <xf numFmtId="0" fontId="27" fillId="0" borderId="100" xfId="0" applyFont="1" applyBorder="1" applyAlignment="1">
      <alignment horizontal="left" vertical="center" wrapText="1"/>
    </xf>
    <xf numFmtId="0" fontId="24" fillId="0" borderId="71" xfId="0" applyFont="1" applyBorder="1" applyAlignment="1">
      <alignment horizontal="left" vertical="center" wrapText="1"/>
    </xf>
    <xf numFmtId="0" fontId="24" fillId="0" borderId="72" xfId="0" applyFont="1" applyBorder="1" applyAlignment="1">
      <alignment horizontal="left" vertical="center" wrapText="1"/>
    </xf>
    <xf numFmtId="0" fontId="24" fillId="0" borderId="102" xfId="0" applyFont="1" applyBorder="1" applyAlignment="1">
      <alignment horizontal="left" vertical="center" wrapText="1"/>
    </xf>
    <xf numFmtId="0" fontId="18" fillId="0" borderId="68" xfId="0" applyFont="1" applyBorder="1" applyAlignment="1" applyProtection="1">
      <alignment horizontal="left" vertical="center" wrapText="1"/>
      <protection locked="0"/>
    </xf>
    <xf numFmtId="0" fontId="18" fillId="0" borderId="96"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109" xfId="0" applyFont="1" applyBorder="1" applyAlignment="1" applyProtection="1">
      <alignment horizontal="left" vertical="center" wrapText="1"/>
      <protection locked="0"/>
    </xf>
    <xf numFmtId="0" fontId="24" fillId="0" borderId="18" xfId="0" applyFont="1" applyBorder="1" applyAlignment="1">
      <alignment horizontal="left" vertical="center" wrapText="1"/>
    </xf>
    <xf numFmtId="0" fontId="24" fillId="0" borderId="109" xfId="0" applyFont="1" applyBorder="1" applyAlignment="1">
      <alignment horizontal="left" vertical="center" wrapText="1"/>
    </xf>
    <xf numFmtId="0" fontId="22" fillId="0" borderId="83" xfId="0" applyFont="1" applyBorder="1" applyAlignment="1" applyProtection="1">
      <alignment horizontal="left" vertical="center" wrapText="1"/>
      <protection locked="0"/>
    </xf>
    <xf numFmtId="0" fontId="22" fillId="0" borderId="84" xfId="0" applyFont="1" applyBorder="1" applyAlignment="1" applyProtection="1">
      <alignment horizontal="left" vertical="center" wrapText="1"/>
      <protection locked="0"/>
    </xf>
    <xf numFmtId="0" fontId="22" fillId="0" borderId="104" xfId="0" applyFont="1" applyBorder="1" applyAlignment="1" applyProtection="1">
      <alignment horizontal="left" vertical="center" wrapText="1"/>
      <protection locked="0"/>
    </xf>
    <xf numFmtId="0" fontId="28" fillId="9" borderId="80" xfId="0" applyFont="1" applyFill="1" applyBorder="1" applyAlignment="1">
      <alignment horizontal="left" vertical="center" wrapText="1"/>
    </xf>
    <xf numFmtId="0" fontId="28" fillId="9" borderId="81" xfId="0" applyFont="1" applyFill="1" applyBorder="1" applyAlignment="1">
      <alignment horizontal="left" vertical="center" wrapText="1"/>
    </xf>
    <xf numFmtId="0" fontId="22" fillId="0" borderId="40"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2" fillId="0" borderId="110" xfId="0" applyFont="1" applyBorder="1" applyAlignment="1" applyProtection="1">
      <alignment horizontal="left" vertical="center" wrapText="1"/>
      <protection locked="0"/>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111" xfId="0" applyFont="1" applyBorder="1" applyAlignment="1">
      <alignment horizontal="left" vertical="center" wrapText="1"/>
    </xf>
    <xf numFmtId="0" fontId="22" fillId="0" borderId="68" xfId="0" applyFont="1" applyBorder="1" applyAlignment="1" applyProtection="1">
      <alignment horizontal="left" vertical="center" wrapText="1"/>
      <protection locked="0"/>
    </xf>
    <xf numFmtId="0" fontId="22" fillId="0" borderId="96" xfId="0" applyFont="1" applyBorder="1" applyAlignment="1" applyProtection="1">
      <alignment horizontal="left" vertical="center" wrapText="1"/>
      <protection locked="0"/>
    </xf>
    <xf numFmtId="0" fontId="27" fillId="0" borderId="68" xfId="0" applyFont="1" applyBorder="1" applyAlignment="1">
      <alignment horizontal="left" vertical="center" wrapText="1"/>
    </xf>
    <xf numFmtId="0" fontId="27" fillId="0" borderId="96" xfId="0" applyFont="1" applyBorder="1" applyAlignment="1">
      <alignment horizontal="left" vertical="center" wrapText="1"/>
    </xf>
    <xf numFmtId="0" fontId="24" fillId="0" borderId="68" xfId="0" applyFont="1" applyBorder="1" applyAlignment="1">
      <alignment horizontal="left" vertical="center" wrapText="1"/>
    </xf>
    <xf numFmtId="0" fontId="24" fillId="0" borderId="96" xfId="0" applyFont="1" applyBorder="1" applyAlignment="1">
      <alignment horizontal="left" vertical="center" wrapText="1"/>
    </xf>
    <xf numFmtId="0" fontId="9" fillId="0" borderId="103" xfId="0" applyFont="1" applyBorder="1" applyAlignment="1" applyProtection="1">
      <alignment horizontal="left" vertical="top" wrapText="1"/>
      <protection locked="0"/>
    </xf>
    <xf numFmtId="0" fontId="9" fillId="0" borderId="105" xfId="0" applyFont="1" applyBorder="1" applyAlignment="1" applyProtection="1">
      <alignment horizontal="left" vertical="top" wrapText="1"/>
      <protection locked="0"/>
    </xf>
    <xf numFmtId="0" fontId="9" fillId="0" borderId="106" xfId="0" applyFont="1" applyBorder="1" applyAlignment="1" applyProtection="1">
      <alignment horizontal="left" vertical="top" wrapText="1"/>
      <protection locked="0"/>
    </xf>
    <xf numFmtId="0" fontId="22" fillId="0" borderId="75" xfId="0" applyFont="1" applyBorder="1" applyAlignment="1" applyProtection="1">
      <alignment horizontal="left" vertical="center" wrapText="1"/>
      <protection locked="0"/>
    </xf>
    <xf numFmtId="0" fontId="22" fillId="0" borderId="76" xfId="0" applyFont="1" applyBorder="1" applyAlignment="1" applyProtection="1">
      <alignment horizontal="left" vertical="center" wrapText="1"/>
      <protection locked="0"/>
    </xf>
    <xf numFmtId="0" fontId="22" fillId="0" borderId="113" xfId="0" applyFont="1" applyBorder="1" applyAlignment="1" applyProtection="1">
      <alignment horizontal="left" vertical="center" wrapText="1"/>
      <protection locked="0"/>
    </xf>
    <xf numFmtId="0" fontId="24" fillId="0" borderId="77" xfId="0" applyFont="1" applyBorder="1" applyAlignment="1">
      <alignment horizontal="left" vertical="center" wrapText="1"/>
    </xf>
    <xf numFmtId="0" fontId="22" fillId="0" borderId="77" xfId="0" applyFont="1" applyBorder="1" applyAlignment="1" applyProtection="1">
      <alignment horizontal="left" vertical="center" wrapText="1"/>
      <protection locked="0"/>
    </xf>
    <xf numFmtId="0" fontId="8" fillId="5" borderId="95" xfId="0" applyFont="1" applyFill="1" applyBorder="1" applyAlignment="1">
      <alignment horizontal="left" vertical="center"/>
    </xf>
    <xf numFmtId="0" fontId="8" fillId="5" borderId="68" xfId="0" applyFont="1" applyFill="1" applyBorder="1" applyAlignment="1">
      <alignment horizontal="left" vertical="center"/>
    </xf>
    <xf numFmtId="0" fontId="8" fillId="5" borderId="96" xfId="0" applyFont="1" applyFill="1" applyBorder="1" applyAlignment="1">
      <alignment horizontal="left" vertical="center"/>
    </xf>
    <xf numFmtId="0" fontId="24" fillId="0" borderId="69" xfId="0" applyFont="1" applyBorder="1" applyAlignment="1">
      <alignment horizontal="left" vertical="center" wrapText="1"/>
    </xf>
    <xf numFmtId="0" fontId="24" fillId="0" borderId="98" xfId="0" applyFont="1" applyBorder="1" applyAlignment="1">
      <alignment horizontal="left" vertical="center" wrapText="1"/>
    </xf>
    <xf numFmtId="0" fontId="7" fillId="4" borderId="95" xfId="0" applyFont="1" applyFill="1" applyBorder="1" applyAlignment="1">
      <alignment horizontal="left" vertical="center"/>
    </xf>
    <xf numFmtId="0" fontId="7" fillId="4" borderId="68" xfId="0" applyFont="1" applyFill="1" applyBorder="1" applyAlignment="1">
      <alignment horizontal="left" vertical="center"/>
    </xf>
    <xf numFmtId="0" fontId="7" fillId="4" borderId="96" xfId="0" applyFont="1" applyFill="1" applyBorder="1" applyAlignment="1">
      <alignment horizontal="left" vertical="center"/>
    </xf>
    <xf numFmtId="0" fontId="8" fillId="5" borderId="95" xfId="0" applyFont="1" applyFill="1" applyBorder="1" applyAlignment="1">
      <alignment horizontal="left" vertical="center" wrapText="1"/>
    </xf>
    <xf numFmtId="0" fontId="8" fillId="5" borderId="68" xfId="0" applyFont="1" applyFill="1" applyBorder="1" applyAlignment="1">
      <alignment horizontal="left" vertical="center" wrapText="1"/>
    </xf>
    <xf numFmtId="0" fontId="8" fillId="5" borderId="96" xfId="0" applyFont="1" applyFill="1" applyBorder="1" applyAlignment="1">
      <alignment horizontal="left" vertical="center" wrapText="1"/>
    </xf>
    <xf numFmtId="0" fontId="26" fillId="0" borderId="116" xfId="0" applyFont="1" applyBorder="1" applyAlignment="1" applyProtection="1">
      <alignment horizontal="left" vertical="center" wrapText="1"/>
      <protection locked="0"/>
    </xf>
    <xf numFmtId="0" fontId="26" fillId="0" borderId="117"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 fillId="0" borderId="101" xfId="0" applyFont="1" applyBorder="1" applyAlignment="1">
      <alignment horizontal="left" vertical="top"/>
    </xf>
    <xf numFmtId="0" fontId="2" fillId="0" borderId="93" xfId="0" applyFont="1" applyBorder="1" applyAlignment="1">
      <alignment horizontal="left" vertical="top"/>
    </xf>
    <xf numFmtId="0" fontId="2" fillId="0" borderId="118" xfId="0" applyFont="1" applyBorder="1" applyAlignment="1">
      <alignment horizontal="left" vertical="top"/>
    </xf>
    <xf numFmtId="0" fontId="9" fillId="0" borderId="112" xfId="0" applyFont="1" applyBorder="1" applyAlignment="1" applyProtection="1">
      <alignment horizontal="left" vertical="top" wrapText="1"/>
      <protection locked="0"/>
    </xf>
    <xf numFmtId="0" fontId="9" fillId="0" borderId="93" xfId="0" applyFont="1" applyBorder="1" applyAlignment="1" applyProtection="1">
      <alignment horizontal="left" vertical="top" wrapText="1"/>
      <protection locked="0"/>
    </xf>
    <xf numFmtId="0" fontId="9" fillId="0" borderId="97" xfId="0" applyFont="1" applyBorder="1" applyAlignment="1" applyProtection="1">
      <alignment horizontal="left" vertical="top" wrapText="1"/>
      <protection locked="0"/>
    </xf>
    <xf numFmtId="0" fontId="9" fillId="0" borderId="119" xfId="0" applyFont="1" applyBorder="1" applyAlignment="1" applyProtection="1">
      <alignment horizontal="left" vertical="top" wrapText="1"/>
      <protection locked="0"/>
    </xf>
    <xf numFmtId="0" fontId="9" fillId="0" borderId="99" xfId="0" applyFont="1" applyBorder="1" applyAlignment="1" applyProtection="1">
      <alignment horizontal="left" vertical="top" wrapText="1"/>
      <protection locked="0"/>
    </xf>
    <xf numFmtId="0" fontId="9" fillId="0" borderId="120" xfId="0" applyFont="1" applyBorder="1" applyAlignment="1" applyProtection="1">
      <alignment horizontal="left" vertical="top" wrapText="1"/>
      <protection locked="0"/>
    </xf>
    <xf numFmtId="0" fontId="28" fillId="9" borderId="94" xfId="0" applyFont="1" applyFill="1" applyBorder="1" applyAlignment="1">
      <alignment horizontal="left" vertical="center" wrapText="1"/>
    </xf>
    <xf numFmtId="0" fontId="24" fillId="0" borderId="78" xfId="0" applyFont="1" applyBorder="1" applyAlignment="1">
      <alignment horizontal="left" vertical="center" wrapText="1"/>
    </xf>
    <xf numFmtId="0" fontId="24" fillId="0" borderId="79" xfId="0" applyFont="1" applyBorder="1" applyAlignment="1">
      <alignment horizontal="left" vertical="center" wrapText="1"/>
    </xf>
    <xf numFmtId="0" fontId="24" fillId="0" borderId="114" xfId="0" applyFont="1" applyBorder="1" applyAlignment="1">
      <alignment horizontal="left" vertical="center" wrapText="1"/>
    </xf>
    <xf numFmtId="0" fontId="22" fillId="0" borderId="70" xfId="0" applyFont="1" applyBorder="1" applyAlignment="1" applyProtection="1">
      <alignment horizontal="left" vertical="center" wrapText="1"/>
      <protection locked="0"/>
    </xf>
    <xf numFmtId="0" fontId="22" fillId="0" borderId="100" xfId="0" applyFont="1" applyBorder="1" applyAlignment="1" applyProtection="1">
      <alignment horizontal="left" vertical="center" wrapText="1"/>
      <protection locked="0"/>
    </xf>
    <xf numFmtId="0" fontId="22" fillId="0" borderId="91" xfId="0" applyFont="1" applyBorder="1" applyAlignment="1" applyProtection="1">
      <alignment horizontal="left" vertical="center" wrapText="1"/>
      <protection locked="0"/>
    </xf>
    <xf numFmtId="0" fontId="24" fillId="0" borderId="20" xfId="0" applyFont="1" applyBorder="1" applyAlignment="1">
      <alignment horizontal="left" vertical="center" wrapText="1"/>
    </xf>
    <xf numFmtId="0" fontId="22" fillId="0" borderId="20" xfId="0" applyFont="1" applyBorder="1" applyAlignment="1" applyProtection="1">
      <alignment horizontal="left" vertical="center" wrapText="1"/>
      <protection locked="0"/>
    </xf>
    <xf numFmtId="0" fontId="24" fillId="0" borderId="92" xfId="0" applyFont="1" applyBorder="1" applyAlignment="1">
      <alignment horizontal="justify" vertical="center" wrapText="1"/>
    </xf>
    <xf numFmtId="0" fontId="24" fillId="0" borderId="81" xfId="0" applyFont="1" applyBorder="1" applyAlignment="1">
      <alignment horizontal="justify" vertical="center" wrapText="1"/>
    </xf>
    <xf numFmtId="0" fontId="25" fillId="0" borderId="85" xfId="0" applyFont="1" applyBorder="1" applyAlignment="1">
      <alignment horizontal="left" vertical="center" wrapText="1"/>
    </xf>
    <xf numFmtId="0" fontId="25" fillId="0" borderId="72" xfId="0" applyFont="1" applyBorder="1" applyAlignment="1">
      <alignment horizontal="left" vertical="center" wrapText="1"/>
    </xf>
    <xf numFmtId="0" fontId="25" fillId="0" borderId="102" xfId="0" applyFont="1" applyBorder="1" applyAlignment="1">
      <alignment horizontal="left" vertical="center" wrapText="1"/>
    </xf>
    <xf numFmtId="0" fontId="25" fillId="0" borderId="71" xfId="0" applyFont="1" applyBorder="1" applyAlignment="1">
      <alignment horizontal="left" vertical="center" wrapText="1"/>
    </xf>
    <xf numFmtId="0" fontId="24" fillId="0" borderId="85" xfId="0" applyFont="1" applyBorder="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8" fillId="0" borderId="111" xfId="0" applyFont="1" applyBorder="1" applyAlignment="1">
      <alignment horizontal="left" vertical="center" wrapText="1"/>
    </xf>
    <xf numFmtId="0" fontId="9" fillId="0" borderId="95" xfId="0" applyFont="1" applyBorder="1" applyAlignment="1" applyProtection="1">
      <alignment horizontal="left" vertical="top" wrapText="1"/>
      <protection locked="0"/>
    </xf>
    <xf numFmtId="0" fontId="24" fillId="10" borderId="68" xfId="0" applyFont="1" applyFill="1" applyBorder="1" applyAlignment="1">
      <alignment horizontal="left" vertical="center" wrapText="1"/>
    </xf>
    <xf numFmtId="0" fontId="24" fillId="10" borderId="96" xfId="0" applyFont="1" applyFill="1" applyBorder="1" applyAlignment="1">
      <alignment horizontal="left" vertical="center" wrapText="1"/>
    </xf>
    <xf numFmtId="0" fontId="26" fillId="0" borderId="77" xfId="0" applyFont="1" applyBorder="1" applyAlignment="1" applyProtection="1">
      <alignment horizontal="left" vertical="center" wrapText="1"/>
      <protection locked="0"/>
    </xf>
  </cellXfs>
  <cellStyles count="4">
    <cellStyle name="Hipervínculo" xfId="3" builtinId="8"/>
    <cellStyle name="Millares" xfId="1" builtinId="3"/>
    <cellStyle name="Normal" xfId="0" builtinId="0"/>
    <cellStyle name="Porcentaje" xfId="2" builtinId="5"/>
  </cellStyles>
  <dxfs count="393">
    <dxf>
      <font>
        <b val="0"/>
        <i val="0"/>
        <strike val="0"/>
        <condense val="0"/>
        <extend val="0"/>
        <outline val="0"/>
        <shadow val="0"/>
        <u val="none"/>
        <vertAlign val="baseline"/>
        <sz val="10"/>
        <color rgb="FF000000"/>
        <name val="Calibri"/>
        <scheme val="none"/>
      </font>
      <numFmt numFmtId="13" formatCode="0%"/>
      <fill>
        <patternFill patternType="solid">
          <fgColor rgb="FFF5F5F5"/>
          <bgColor theme="0" tint="-0.14999847407452621"/>
        </patternFill>
      </fill>
      <alignment horizontal="center" vertical="center" textRotation="0" wrapText="1" indent="0" justifyLastLine="0" shrinkToFit="0" readingOrder="1"/>
      <border diagonalUp="0" diagonalDown="0">
        <left/>
        <right style="thin">
          <color theme="0" tint="-0.34998626667073579"/>
        </right>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right" vertical="center" textRotation="0" wrapText="1" indent="0" justifyLastLine="0" shrinkToFit="0" readingOrder="1"/>
      <border diagonalUp="0" diagonalDown="0" outline="0">
        <left style="thin">
          <color theme="0" tint="-0.34998626667073579"/>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outline="0">
        <left style="thin">
          <color auto="1"/>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style="thin">
          <color theme="0" tint="-0.34998626667073579"/>
        </left>
        <right style="thin">
          <color auto="1"/>
        </right>
        <top style="thin">
          <color auto="1"/>
        </top>
        <bottom style="thin">
          <color auto="1"/>
        </bottom>
        <vertical style="thin">
          <color auto="1"/>
        </vertical>
        <horizontal style="thin">
          <color auto="1"/>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auto="1"/>
        </left>
        <right style="thin">
          <color theme="0" tint="-0.34998626667073579"/>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style="thin">
          <color theme="0" tint="-0.34998626667073579"/>
        </left>
        <right style="thin">
          <color auto="1"/>
        </right>
        <top style="thin">
          <color auto="1"/>
        </top>
        <bottom style="thin">
          <color auto="1"/>
        </bottom>
        <vertical style="thin">
          <color auto="1"/>
        </vertical>
        <horizontal style="thin">
          <color auto="1"/>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i val="0"/>
        <strike val="0"/>
        <condense val="0"/>
        <extend val="0"/>
        <outline val="0"/>
        <shadow val="0"/>
        <u val="none"/>
        <vertAlign val="baseline"/>
        <sz val="10"/>
        <color rgb="FFFF0000"/>
        <name val="Calibri"/>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alignment horizontal="center" vertical="bottom"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9"/>
        <color rgb="FFFF0000"/>
        <name val="Calibri"/>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sz val="9"/>
        <color rgb="FF000000"/>
      </font>
      <alignment horizontal="center" vertical="center" wrapText="1"/>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10409]#,##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solid">
          <fgColor indexed="64"/>
          <bgColor rgb="FFFFFF00"/>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auto="1"/>
        <name val="Calibri"/>
        <scheme val="none"/>
      </font>
      <alignment horizontal="center"/>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solid">
          <fgColor indexed="64"/>
          <bgColor rgb="FFFFFF00"/>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outline="0">
        <left style="thin">
          <color rgb="FFA6A6A6"/>
        </left>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general" vertical="center" textRotation="0" wrapText="1" indent="0" justifyLastLine="0" shrinkToFit="0" readingOrder="1"/>
      <border diagonalUp="0" diagonalDown="0" outline="0">
        <left/>
        <right style="thin">
          <color rgb="FFA6A6A6"/>
        </right>
        <top/>
        <bottom/>
      </border>
      <protection locked="0" hidden="0"/>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outline="0">
        <right style="thin">
          <color rgb="FFBFBFBF"/>
        </right>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ocumenttasks/documenttask1.xml><?xml version="1.0" encoding="utf-8"?>
<Tasks xmlns="http://schemas.microsoft.com/office/tasks/2019/documenttasks">
  <Task id="{807AE440-65FC-4BBD-B40B-981BBC27D416}">
    <Anchor>
      <Comment id="{6C718895-6329-4989-AF21-A56CEB7065A4}"/>
    </Anchor>
    <History>
      <Event time="2023-04-10T20:07:24.22" id="{9F5BFB56-A509-4A78-A771-ECD4964170E5}">
        <Attribution userId="S::smoreta@indotel.gob.do::7b7db847-40ba-4fae-9f4c-1733ec4ff2d9" userName="Sara Moreta" userProvider="AD"/>
        <Anchor>
          <Comment id="{6C718895-6329-4989-AF21-A56CEB7065A4}"/>
        </Anchor>
        <Create/>
      </Event>
      <Event time="2023-04-10T20:07:24.22" id="{CA1864C4-C493-4DB9-947E-2DE6A22B1856}">
        <Attribution userId="S::smoreta@indotel.gob.do::7b7db847-40ba-4fae-9f4c-1733ec4ff2d9" userName="Sara Moreta" userProvider="AD"/>
        <Anchor>
          <Comment id="{6C718895-6329-4989-AF21-A56CEB7065A4}"/>
        </Anchor>
        <Assign userId="S::lscheker@indotel.gob.do::45587566-c967-4e8b-8ecd-faa76cbdb1e8" userName="Luis R. Scheker Mendoza" userProvider="AD"/>
      </Event>
      <Event time="2023-04-10T20:07:24.22" id="{BFFD108C-6382-41D9-B559-2AD28963A41B}">
        <Attribution userId="S::smoreta@indotel.gob.do::7b7db847-40ba-4fae-9f4c-1733ec4ff2d9" userName="Sara Moreta" userProvider="AD"/>
        <Anchor>
          <Comment id="{6C718895-6329-4989-AF21-A56CEB7065A4}"/>
        </Anchor>
        <SetTitle title="@Luis R. Scheker Mendoza cuales son las oportunidades de mejora"/>
      </Event>
    </History>
  </Task>
</Tasks>
</file>

<file path=xl/documenttasks/documenttask2.xml><?xml version="1.0" encoding="utf-8"?>
<Tasks xmlns="http://schemas.microsoft.com/office/tasks/2019/documenttasks">
  <Task id="{48545E4F-1D39-4079-AB7A-42AD123C7A67}">
    <Anchor>
      <Comment id="{1BD7288F-1B3A-49E5-A53B-6A8508FDFBC1}"/>
    </Anchor>
    <History>
      <Event time="2023-10-04T14:28:27.62" id="{9B94FDB9-F576-482D-92A4-8A433A5A39F3}">
        <Attribution userId="S::smoreta@indotel.gob.do::7b7db847-40ba-4fae-9f4c-1733ec4ff2d9" userName="Sara Moreta" userProvider="AD"/>
        <Anchor>
          <Comment id="{1BD7288F-1B3A-49E5-A53B-6A8508FDFBC1}"/>
        </Anchor>
        <Create/>
      </Event>
      <Event time="2023-10-04T14:28:27.62" id="{66ABF393-3F1A-4197-8B05-7BF99D6F6A44}">
        <Attribution userId="S::smoreta@indotel.gob.do::7b7db847-40ba-4fae-9f4c-1733ec4ff2d9" userName="Sara Moreta" userProvider="AD"/>
        <Anchor>
          <Comment id="{1BD7288F-1B3A-49E5-A53B-6A8508FDFBC1}"/>
        </Anchor>
        <Assign userId="S::lscheker@indotel.gob.do::45587566-c967-4e8b-8ecd-faa76cbdb1e8" userName="Luis R. Scheker Mendoza" userProvider="AD"/>
      </Event>
      <Event time="2023-10-04T14:28:27.62" id="{B8F01B66-5628-4FC3-BF43-E032B96C0316}">
        <Attribution userId="S::smoreta@indotel.gob.do::7b7db847-40ba-4fae-9f4c-1733ec4ff2d9" userName="Sara Moreta" userProvider="AD"/>
        <Anchor>
          <Comment id="{1BD7288F-1B3A-49E5-A53B-6A8508FDFBC1}"/>
        </Anchor>
        <SetTitle title="@Luis R. Scheker Mendoza Favor colocar las causas del desvío, debido a que las estimaciones estaban con el año 2022 (Ver pestaña de Programacion indicativa anual)."/>
      </Event>
    </History>
  </Task>
  <Task id="{AC555CD9-047C-46EF-8D48-9DE92AB9353F}">
    <Anchor>
      <Comment id="{7C4A47B2-D0B0-4021-996E-32B2EDA959EE}"/>
    </Anchor>
    <History>
      <Event time="2023-10-04T14:23:26.17" id="{920A7D37-8B05-4B53-9361-D3AED1DC4E5F}">
        <Attribution userId="S::smoreta@indotel.gob.do::7b7db847-40ba-4fae-9f4c-1733ec4ff2d9" userName="Sara Moreta" userProvider="AD"/>
        <Anchor>
          <Comment id="{7C4A47B2-D0B0-4021-996E-32B2EDA959EE}"/>
        </Anchor>
        <Create/>
      </Event>
      <Event time="2023-10-04T14:23:26.17" id="{B1E77B4D-E794-41FD-9E07-D8BAF2AA4A7D}">
        <Attribution userId="S::smoreta@indotel.gob.do::7b7db847-40ba-4fae-9f4c-1733ec4ff2d9" userName="Sara Moreta" userProvider="AD"/>
        <Anchor>
          <Comment id="{7C4A47B2-D0B0-4021-996E-32B2EDA959EE}"/>
        </Anchor>
        <Assign userId="S::jmadera@indotel.gob.do::24a16b2c-9676-45ff-b35e-118abe98e1fb" userName="Jose R. Madera Oropeza" userProvider="AD"/>
      </Event>
      <Event time="2023-10-04T14:23:26.17" id="{3628FD81-2F96-4C30-A376-2ED20D3579E5}">
        <Attribution userId="S::smoreta@indotel.gob.do::7b7db847-40ba-4fae-9f4c-1733ec4ff2d9" userName="Sara Moreta" userProvider="AD"/>
        <Anchor>
          <Comment id="{7C4A47B2-D0B0-4021-996E-32B2EDA959EE}"/>
        </Anchor>
        <SetTitle title="@Jose R. Madera Oropeza Favor colocar las causas del desvío, debido a que las estimaciones estaban con el año 2022 (Ver pestaña de Programacion indicativa anual)."/>
      </Event>
    </History>
  </Task>
  <Task id="{DC4AE8E6-B22E-4B01-BBDD-2586A9B58BB4}">
    <Anchor>
      <Comment id="{2003EE30-94D2-4D2B-96E2-7554194D20C5}"/>
    </Anchor>
    <History>
      <Event time="2023-10-06T20:03:24.11" id="{DEF430EE-BDDE-44F9-BC7B-E72334B9D8B5}">
        <Attribution userId="S::smoreta@indotel.gob.do::7b7db847-40ba-4fae-9f4c-1733ec4ff2d9" userName="Sara Moreta" userProvider="AD"/>
        <Anchor>
          <Comment id="{2003EE30-94D2-4D2B-96E2-7554194D20C5}"/>
        </Anchor>
        <Create/>
      </Event>
      <Event time="2023-10-06T20:03:24.11" id="{DA47B44F-C394-40A6-8EF9-AEE0CCBB4DAC}">
        <Attribution userId="S::smoreta@indotel.gob.do::7b7db847-40ba-4fae-9f4c-1733ec4ff2d9" userName="Sara Moreta" userProvider="AD"/>
        <Anchor>
          <Comment id="{2003EE30-94D2-4D2B-96E2-7554194D20C5}"/>
        </Anchor>
        <Assign userId="S::smartinez@indotel.gob.do::69977ba7-5ce9-48a1-ad7c-c6b988876ff5" userName="Socrates Martinez" userProvider="AD"/>
      </Event>
      <Event time="2023-10-06T20:03:24.11" id="{4FC4900D-1AB2-46D8-ACB4-CB8DB3D04371}">
        <Attribution userId="S::smoreta@indotel.gob.do::7b7db847-40ba-4fae-9f4c-1733ec4ff2d9" userName="Sara Moreta" userProvider="AD"/>
        <Anchor>
          <Comment id="{2003EE30-94D2-4D2B-96E2-7554194D20C5}"/>
        </Anchor>
        <SetTitle title="@Socrates Martinez Favor colocar los logros y oportunidades de mejoras"/>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190499</xdr:colOff>
      <xdr:row>0</xdr:row>
      <xdr:rowOff>142876</xdr:rowOff>
    </xdr:from>
    <xdr:to>
      <xdr:col>1</xdr:col>
      <xdr:colOff>9525</xdr:colOff>
      <xdr:row>4</xdr:row>
      <xdr:rowOff>0</xdr:rowOff>
    </xdr:to>
    <xdr:pic>
      <xdr:nvPicPr>
        <xdr:cNvPr id="2" name="Imagen 2" descr="LOGO INDOTEL">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142876"/>
          <a:ext cx="1295401" cy="695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161925</xdr:rowOff>
    </xdr:to>
    <xdr:pic>
      <xdr:nvPicPr>
        <xdr:cNvPr id="2" name="image1.pn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1171575</xdr:colOff>
      <xdr:row>2</xdr:row>
      <xdr:rowOff>47625</xdr:rowOff>
    </xdr:to>
    <xdr:pic>
      <xdr:nvPicPr>
        <xdr:cNvPr id="2" name="image1.pn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161925" y="28575"/>
          <a:ext cx="1009650" cy="571500"/>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171450</xdr:rowOff>
    </xdr:to>
    <xdr:pic>
      <xdr:nvPicPr>
        <xdr:cNvPr id="2" name="image1.png">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1</xdr:row>
      <xdr:rowOff>76199</xdr:rowOff>
    </xdr:from>
    <xdr:to>
      <xdr:col>0</xdr:col>
      <xdr:colOff>1352550</xdr:colOff>
      <xdr:row>3</xdr:row>
      <xdr:rowOff>171450</xdr:rowOff>
    </xdr:to>
    <xdr:pic>
      <xdr:nvPicPr>
        <xdr:cNvPr id="2" name="image1.png">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a:srcRect/>
        <a:stretch>
          <a:fillRect/>
        </a:stretch>
      </xdr:blipFill>
      <xdr:spPr>
        <a:xfrm>
          <a:off x="133350" y="323849"/>
          <a:ext cx="1219200" cy="647701"/>
        </a:xfrm>
        <a:prstGeom prst="rect">
          <a:avLst/>
        </a:prstGeom>
        <a:ln/>
      </xdr:spPr>
    </xdr:pic>
    <xdr:clientData/>
  </xdr:twoCellAnchor>
  <xdr:twoCellAnchor editAs="oneCell">
    <xdr:from>
      <xdr:col>0</xdr:col>
      <xdr:colOff>133350</xdr:colOff>
      <xdr:row>1</xdr:row>
      <xdr:rowOff>76199</xdr:rowOff>
    </xdr:from>
    <xdr:to>
      <xdr:col>0</xdr:col>
      <xdr:colOff>1352550</xdr:colOff>
      <xdr:row>3</xdr:row>
      <xdr:rowOff>171450</xdr:rowOff>
    </xdr:to>
    <xdr:pic>
      <xdr:nvPicPr>
        <xdr:cNvPr id="3" name="image1.png">
          <a:extLst>
            <a:ext uri="{FF2B5EF4-FFF2-40B4-BE49-F238E27FC236}">
              <a16:creationId xmlns="" xmlns:a16="http://schemas.microsoft.com/office/drawing/2014/main" id="{00000000-0008-0000-0500-000003000000}"/>
            </a:ext>
          </a:extLst>
        </xdr:cNvPr>
        <xdr:cNvPicPr/>
      </xdr:nvPicPr>
      <xdr:blipFill>
        <a:blip xmlns:r="http://schemas.openxmlformats.org/officeDocument/2006/relationships" r:embed="rId1"/>
        <a:srcRect/>
        <a:stretch>
          <a:fillRect/>
        </a:stretch>
      </xdr:blipFill>
      <xdr:spPr>
        <a:xfrm>
          <a:off x="133350" y="323849"/>
          <a:ext cx="1219200" cy="647701"/>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ose R. Madera Oropeza" id="{4ABCB499-EBE7-44D1-A6CC-030097ED6554}" userId="jmadera@indotel.gob.do" providerId="PeoplePicker"/>
  <person displayName="Luis R. Scheker Mendoza" id="{B7844CED-5530-4A01-9822-6EAC9C97D379}" userId="lscheker@indotel.gob.do" providerId="PeoplePicker"/>
  <person displayName="Socrates Martinez" id="{F134773D-39F1-4CD7-B261-02BDDB51799E}" userId="smartinez@indotel.gob.do" providerId="PeoplePicker"/>
  <person displayName="Sara Moreta" id="{BA8959D3-B771-438A-8CD0-B11C56E25D9C}" userId="S::smoreta@indotel.gob.do::7b7db847-40ba-4fae-9f4c-1733ec4ff2d9" providerId="AD"/>
  <person displayName="Socrates Martinez" id="{238093D4-10DF-44C7-93C8-55E88031FE7D}" userId="S::smartinez@indotel.gob.do::69977ba7-5ce9-48a1-ad7c-c6b988876ff5" providerId="AD"/>
</personList>
</file>

<file path=xl/tables/table1.xml><?xml version="1.0" encoding="utf-8"?>
<table xmlns="http://schemas.openxmlformats.org/spreadsheetml/2006/main" id="9" name="Tabla1310" displayName="Tabla1310" ref="A28:J29" totalsRowShown="0" headerRowDxfId="392" dataDxfId="390" headerRowBorderDxfId="391" tableBorderDxfId="389" totalsRowBorderDxfId="388">
  <tableColumns count="10">
    <tableColumn id="1" name="Producto" dataDxfId="387"/>
    <tableColumn id="2" name="Indicador" dataDxfId="386"/>
    <tableColumn id="3" name="Física_x000a_(A)" dataDxfId="385"/>
    <tableColumn id="4" name="Financiera_x000a_(B)" dataDxfId="384"/>
    <tableColumn id="9" name="Física_x000a_(C)" dataDxfId="383"/>
    <tableColumn id="10" name="Financiera_x000a_(D)" dataDxfId="382"/>
    <tableColumn id="5" name="Física _x000a_(E)" dataDxfId="381"/>
    <tableColumn id="6" name="Financiera _x000a_ (F)" dataDxfId="380"/>
    <tableColumn id="7" name="Física _x000a_(%)_x000a_ G=E/C" dataDxfId="379">
      <calculatedColumnFormula>IF(G29&gt;0,G29/C29,0)</calculatedColumnFormula>
    </tableColumn>
    <tableColumn id="8" name="Financiero _x000a_(%) _x000a_H=F/D" dataDxfId="378">
      <calculatedColumnFormula>IF(H29&gt;0,H29/D29,0)</calculatedColumnFormula>
    </tableColumn>
  </tableColumns>
  <tableStyleInfo name="Estilo de tabla 1" showFirstColumn="0" showLastColumn="0" showRowStripes="1" showColumnStripes="0"/>
</table>
</file>

<file path=xl/tables/table10.xml><?xml version="1.0" encoding="utf-8"?>
<table xmlns="http://schemas.openxmlformats.org/spreadsheetml/2006/main" id="6" name="Tabla134567" displayName="Tabla134567" ref="A67:J68" totalsRowShown="0" headerRowDxfId="263" headerRowBorderDxfId="262" tableBorderDxfId="261" totalsRowBorderDxfId="260">
  <tableColumns count="10">
    <tableColumn id="1" name="Producto" dataDxfId="259"/>
    <tableColumn id="2" name="Indicador" dataDxfId="258"/>
    <tableColumn id="3" name="Física_x000a_(A)" dataDxfId="257"/>
    <tableColumn id="4" name="Financiera_x000a_(B)" dataDxfId="256"/>
    <tableColumn id="9" name="Física_x000a_(C)" dataDxfId="255"/>
    <tableColumn id="10" name="Financiera_x000a_(D)" dataDxfId="254"/>
    <tableColumn id="5" name="Física _x000a_(E)" dataDxfId="253"/>
    <tableColumn id="6" name="Financiera _x000a_ (F)" dataDxfId="252"/>
    <tableColumn id="7" name="Física _x000a_(%)_x000a_ G=E/C" dataDxfId="251">
      <calculatedColumnFormula>IF(G68&gt;0,G68/E68,0)</calculatedColumnFormula>
    </tableColumn>
    <tableColumn id="8" name="Financiero _x000a_(%) _x000a_H=F/D" dataDxfId="250">
      <calculatedColumnFormula>IF(H68&gt;0,H68/F68,0)</calculatedColumnFormula>
    </tableColumn>
  </tableColumns>
  <tableStyleInfo name="Estilo de tabla 1" showFirstColumn="0" showLastColumn="0" showRowStripes="1" showColumnStripes="0"/>
</table>
</file>

<file path=xl/tables/table11.xml><?xml version="1.0" encoding="utf-8"?>
<table xmlns="http://schemas.openxmlformats.org/spreadsheetml/2006/main" id="7" name="Tabla1345678" displayName="Tabla1345678" ref="A80:J81" totalsRowShown="0" headerRowDxfId="249" headerRowBorderDxfId="248" tableBorderDxfId="247" totalsRowBorderDxfId="246">
  <tableColumns count="10">
    <tableColumn id="1" name="Producto" dataDxfId="245"/>
    <tableColumn id="2" name="Indicador" dataDxfId="244"/>
    <tableColumn id="3" name="Física_x000a_(A)" dataDxfId="243"/>
    <tableColumn id="4" name="Financiera_x000a_(B)" dataDxfId="242"/>
    <tableColumn id="9" name="Física_x000a_(C)" dataDxfId="241"/>
    <tableColumn id="10" name="Financiera_x000a_(D)" dataDxfId="240"/>
    <tableColumn id="5" name="Física _x000a_(E)" dataDxfId="239"/>
    <tableColumn id="6" name="Financiera _x000a_ (F)" dataDxfId="238"/>
    <tableColumn id="7" name="Física _x000a_(%)_x000a_ G=E/C" dataDxfId="237">
      <calculatedColumnFormula>IF(G81&gt;0,G81/E81,0)</calculatedColumnFormula>
    </tableColumn>
    <tableColumn id="8" name="Financiero _x000a_(%) _x000a_H=F/D" dataDxfId="236">
      <calculatedColumnFormula>IF(H81&gt;0,H81/F81,0)</calculatedColumnFormula>
    </tableColumn>
  </tableColumns>
  <tableStyleInfo name="Estilo de tabla 1" showFirstColumn="0" showLastColumn="0" showRowStripes="1" showColumnStripes="0"/>
</table>
</file>

<file path=xl/tables/table12.xml><?xml version="1.0" encoding="utf-8"?>
<table xmlns="http://schemas.openxmlformats.org/spreadsheetml/2006/main" id="8" name="Tabla13456789" displayName="Tabla13456789" ref="A93:J94" totalsRowShown="0" headerRowDxfId="235" headerRowBorderDxfId="234" tableBorderDxfId="233" totalsRowBorderDxfId="232">
  <tableColumns count="10">
    <tableColumn id="1" name="Producto" dataDxfId="231"/>
    <tableColumn id="2" name="Indicador" dataDxfId="230"/>
    <tableColumn id="3" name="Física_x000a_(A)" dataDxfId="229"/>
    <tableColumn id="4" name="Financiera_x000a_(B)" dataDxfId="228"/>
    <tableColumn id="9" name="Física_x000a_(C)" dataDxfId="227"/>
    <tableColumn id="10" name="Financiera_x000a_(D)" dataDxfId="226"/>
    <tableColumn id="5" name="Física _x000a_(E)" dataDxfId="225"/>
    <tableColumn id="6" name="Financiera _x000a_ (F)" dataDxfId="224"/>
    <tableColumn id="7" name="Física _x000a_(%)_x000a_ G=E/C" dataDxfId="223">
      <calculatedColumnFormula>IF(G94&gt;0,G94)</calculatedColumnFormula>
    </tableColumn>
    <tableColumn id="8" name="Financiero _x000a_(%) _x000a_H=F/D" dataDxfId="222">
      <calculatedColumnFormula>IF(H94&gt;0,H94/F94,0)</calculatedColumnFormula>
    </tableColumn>
  </tableColumns>
  <tableStyleInfo name="Estilo de tabla 1" showFirstColumn="0" showLastColumn="0" showRowStripes="1" showColumnStripes="0"/>
</table>
</file>

<file path=xl/tables/table13.xml><?xml version="1.0" encoding="utf-8"?>
<table xmlns="http://schemas.openxmlformats.org/spreadsheetml/2006/main" id="1" name="Tabla13222" displayName="Tabla13222" ref="A29:J35" totalsRowShown="0" headerRowDxfId="221" dataDxfId="219" headerRowBorderDxfId="220" tableBorderDxfId="218" totalsRowBorderDxfId="217">
  <tableColumns count="10">
    <tableColumn id="1" name="Producto" dataDxfId="216"/>
    <tableColumn id="2" name="Indicador" dataDxfId="215"/>
    <tableColumn id="3" name="Física_x000a_(A)" dataDxfId="214"/>
    <tableColumn id="4" name="Financiera_x000a_(B)" dataDxfId="213"/>
    <tableColumn id="9" name="Física_x000a_(C)" dataDxfId="212"/>
    <tableColumn id="10" name="Financiera_x000a_(D)" dataDxfId="211"/>
    <tableColumn id="5" name="Física _x000a_(E)" dataDxfId="210">
      <calculatedColumnFormula>+Tabla134[Física 
(E)]+Tabla1310[Física 
(E)]</calculatedColumnFormula>
    </tableColumn>
    <tableColumn id="6" name="Financiera _x000a_ (F)" dataDxfId="209">
      <calculatedColumnFormula>+Tabla134[Financiera 
 (F)]+Tabla1310[Financiera 
 (F)]</calculatedColumnFormula>
    </tableColumn>
    <tableColumn id="7" name="Física _x000a_(%)_x000a_ G=E/C" dataDxfId="208">
      <calculatedColumnFormula>IF(G30&gt;0,G30/C30,0)</calculatedColumnFormula>
    </tableColumn>
    <tableColumn id="8" name="Financiero _x000a_(%) _x000a_H=F/D" dataDxfId="207">
      <calculatedColumnFormula>IF(H30&gt;0,H30/D30,0)</calculatedColumnFormula>
    </tableColumn>
  </tableColumns>
  <tableStyleInfo name="Estilo de tabla 1" showFirstColumn="0" showLastColumn="0" showRowStripes="1" showColumnStripes="0"/>
</table>
</file>

<file path=xl/tables/table14.xml><?xml version="1.0" encoding="utf-8"?>
<table xmlns="http://schemas.openxmlformats.org/spreadsheetml/2006/main" id="15" name="Tabla1316" displayName="Tabla1316" ref="A28:J29" totalsRowShown="0" headerRowDxfId="206" dataDxfId="204" headerRowBorderDxfId="205" tableBorderDxfId="203" totalsRowBorderDxfId="202">
  <tableColumns count="10">
    <tableColumn id="1" name="Producto" dataDxfId="201"/>
    <tableColumn id="2" name="Indicador" dataDxfId="200"/>
    <tableColumn id="3" name="Física_x000a_(A)" dataDxfId="199"/>
    <tableColumn id="4" name="Financiera_x000a_(B)" dataDxfId="198"/>
    <tableColumn id="9" name="Física_x000a_(C)" dataDxfId="197"/>
    <tableColumn id="10" name="Financiera_x000a_(D)" dataDxfId="196"/>
    <tableColumn id="5" name="Física _x000a_(E)" dataDxfId="195"/>
    <tableColumn id="6" name="Financiera _x000a_ (F)" dataDxfId="194"/>
    <tableColumn id="7" name="Física _x000a_(%)_x000a_ G=E/C" dataDxfId="193">
      <calculatedColumnFormula>IF(G29&gt;0,G29/C29,0)</calculatedColumnFormula>
    </tableColumn>
    <tableColumn id="8" name="Financiero _x000a_(%) _x000a_H=F/D" dataDxfId="192">
      <calculatedColumnFormula>IF(H29&gt;0,H29/D29,0)</calculatedColumnFormula>
    </tableColumn>
  </tableColumns>
  <tableStyleInfo name="Estilo de tabla 1" showFirstColumn="0" showLastColumn="0" showRowStripes="1" showColumnStripes="0"/>
</table>
</file>

<file path=xl/tables/table15.xml><?xml version="1.0" encoding="utf-8"?>
<table xmlns="http://schemas.openxmlformats.org/spreadsheetml/2006/main" id="16" name="Tabla13417" displayName="Tabla13417" ref="A41:J42" totalsRowShown="0" headerRowDxfId="191" headerRowBorderDxfId="190" tableBorderDxfId="189" totalsRowBorderDxfId="188">
  <tableColumns count="10">
    <tableColumn id="1" name="Producto" dataDxfId="187"/>
    <tableColumn id="2" name="Indicador" dataDxfId="186"/>
    <tableColumn id="3" name="Física_x000a_(A)" dataDxfId="185"/>
    <tableColumn id="4" name="Financiera_x000a_(B)" dataDxfId="184"/>
    <tableColumn id="9" name="Física_x000a_(C)" dataDxfId="183"/>
    <tableColumn id="10" name="Financiera_x000a_(D)" dataDxfId="182"/>
    <tableColumn id="5" name="Física _x000a_(E)" dataDxfId="181"/>
    <tableColumn id="6" name="Financiera _x000a_ (F)" dataDxfId="180"/>
    <tableColumn id="7" name="Física _x000a_(%)_x000a_ G=E/C" dataDxfId="179">
      <calculatedColumnFormula>IF(G42&gt;0,G42/C42,0)</calculatedColumnFormula>
    </tableColumn>
    <tableColumn id="8" name="Financiero _x000a_(%) _x000a_H=F/D" dataDxfId="178">
      <calculatedColumnFormula>IF(H42&gt;0,H42/D42,0)</calculatedColumnFormula>
    </tableColumn>
  </tableColumns>
  <tableStyleInfo name="Estilo de tabla 1" showFirstColumn="0" showLastColumn="0" showRowStripes="1" showColumnStripes="0"/>
</table>
</file>

<file path=xl/tables/table16.xml><?xml version="1.0" encoding="utf-8"?>
<table xmlns="http://schemas.openxmlformats.org/spreadsheetml/2006/main" id="17" name="Tabla134518" displayName="Tabla134518" ref="A54:J57" totalsRowShown="0" headerRowDxfId="177" headerRowBorderDxfId="176" tableBorderDxfId="175" totalsRowBorderDxfId="174">
  <tableColumns count="10">
    <tableColumn id="1" name="Producto" dataDxfId="173"/>
    <tableColumn id="2" name="Indicador" dataDxfId="172"/>
    <tableColumn id="3" name="Física_x000a_(A)" dataDxfId="171"/>
    <tableColumn id="4" name="Financiera_x000a_(B)" dataDxfId="170"/>
    <tableColumn id="9" name="Física_x000a_(C)" dataDxfId="169"/>
    <tableColumn id="10" name="Financiera_x000a_(D)" dataDxfId="168"/>
    <tableColumn id="5" name="Física _x000a_(E)" dataDxfId="167">
      <calculatedColumnFormula>+G56+G57</calculatedColumnFormula>
    </tableColumn>
    <tableColumn id="6" name="Financiera _x000a_ (F)" dataDxfId="166">
      <calculatedColumnFormula>+H56+H57</calculatedColumnFormula>
    </tableColumn>
    <tableColumn id="7" name="Física _x000a_(%)_x000a_ G=E/C" dataDxfId="165">
      <calculatedColumnFormula>IF(G55&gt;0,G55/C55,0)</calculatedColumnFormula>
    </tableColumn>
    <tableColumn id="8" name="Financiero _x000a_(%) _x000a_H=F/D" dataDxfId="164">
      <calculatedColumnFormula>IF(H55&gt;0,H55/D55,0)</calculatedColumnFormula>
    </tableColumn>
  </tableColumns>
  <tableStyleInfo name="Estilo de tabla 1" showFirstColumn="0" showLastColumn="0" showRowStripes="1" showColumnStripes="0"/>
</table>
</file>

<file path=xl/tables/table17.xml><?xml version="1.0" encoding="utf-8"?>
<table xmlns="http://schemas.openxmlformats.org/spreadsheetml/2006/main" id="18" name="Tabla1345619" displayName="Tabla1345619" ref="A69:J70" totalsRowShown="0" headerRowDxfId="163" headerRowBorderDxfId="162" tableBorderDxfId="161" totalsRowBorderDxfId="160">
  <tableColumns count="10">
    <tableColumn id="1" name="Producto" dataDxfId="159"/>
    <tableColumn id="2" name="Indicador" dataDxfId="158"/>
    <tableColumn id="3" name="Física_x000a_(A)" dataDxfId="157"/>
    <tableColumn id="4" name="Financiera_x000a_(B)" dataDxfId="156"/>
    <tableColumn id="9" name="Física_x000a_(C)" dataDxfId="155"/>
    <tableColumn id="10" name="Financiera_x000a_(D)" dataDxfId="154"/>
    <tableColumn id="5" name="Física _x000a_(E)" dataDxfId="153"/>
    <tableColumn id="6" name="Financiera _x000a_ (F)" dataDxfId="152"/>
    <tableColumn id="7" name="Física _x000a_(%)_x000a_ G=E/C" dataDxfId="151">
      <calculatedColumnFormula>IF(G70&gt;0,G70/C70,0)</calculatedColumnFormula>
    </tableColumn>
    <tableColumn id="8" name="Financiero _x000a_(%) _x000a_H=F/D" dataDxfId="150">
      <calculatedColumnFormula>IF(H70&gt;0,H70/D70,0)</calculatedColumnFormula>
    </tableColumn>
  </tableColumns>
  <tableStyleInfo name="Estilo de tabla 1" showFirstColumn="0" showLastColumn="0" showRowStripes="1" showColumnStripes="0"/>
</table>
</file>

<file path=xl/tables/table18.xml><?xml version="1.0" encoding="utf-8"?>
<table xmlns="http://schemas.openxmlformats.org/spreadsheetml/2006/main" id="19" name="Tabla13456720" displayName="Tabla13456720" ref="A82:J83" totalsRowShown="0" headerRowDxfId="149" headerRowBorderDxfId="148" tableBorderDxfId="147" totalsRowBorderDxfId="146">
  <tableColumns count="10">
    <tableColumn id="1" name="Producto" dataDxfId="145"/>
    <tableColumn id="2" name="Indicador" dataDxfId="144"/>
    <tableColumn id="3" name="Física_x000a_(A)" dataDxfId="143"/>
    <tableColumn id="4" name="Financiera_x000a_(B)" dataDxfId="142"/>
    <tableColumn id="9" name="Física_x000a_(C)" dataDxfId="141"/>
    <tableColumn id="10" name="Financiera_x000a_(D)" dataDxfId="140"/>
    <tableColumn id="5" name="Física _x000a_(E)" dataDxfId="139"/>
    <tableColumn id="6" name="Financiera _x000a_ (F)" dataDxfId="138"/>
    <tableColumn id="7" name="Física _x000a_(%)_x000a_ G=E/C" dataDxfId="137">
      <calculatedColumnFormula>IF(G83&gt;0,G83/C83,0)</calculatedColumnFormula>
    </tableColumn>
    <tableColumn id="8" name="Financiero _x000a_(%) _x000a_H=F/D" dataDxfId="136">
      <calculatedColumnFormula>IF(H83&gt;0,H83/D83,0)</calculatedColumnFormula>
    </tableColumn>
  </tableColumns>
  <tableStyleInfo name="Estilo de tabla 1" showFirstColumn="0" showLastColumn="0" showRowStripes="1" showColumnStripes="0"/>
</table>
</file>

<file path=xl/tables/table19.xml><?xml version="1.0" encoding="utf-8"?>
<table xmlns="http://schemas.openxmlformats.org/spreadsheetml/2006/main" id="20" name="Tabla134567821" displayName="Tabla134567821" ref="A95:J96" totalsRowShown="0" headerRowDxfId="135" headerRowBorderDxfId="134" tableBorderDxfId="133" totalsRowBorderDxfId="132">
  <tableColumns count="10">
    <tableColumn id="1" name="Producto" dataDxfId="131"/>
    <tableColumn id="2" name="Indicador" dataDxfId="130"/>
    <tableColumn id="3" name="Física_x000a_(A)" dataDxfId="129"/>
    <tableColumn id="4" name="Financiera_x000a_(B)" dataDxfId="128"/>
    <tableColumn id="9" name="Física_x000a_(C)" dataDxfId="127"/>
    <tableColumn id="10" name="Financiera_x000a_(D)" dataDxfId="126"/>
    <tableColumn id="5" name="Física _x000a_(E)" dataDxfId="125"/>
    <tableColumn id="6" name="Financiera _x000a_ (F)" dataDxfId="124"/>
    <tableColumn id="7" name="Física _x000a_(%)_x000a_ G=E/C" dataDxfId="123">
      <calculatedColumnFormula>IF(G96&gt;0,G96/C96,0)</calculatedColumnFormula>
    </tableColumn>
    <tableColumn id="8" name="Financiero _x000a_(%) _x000a_H=F/D" dataDxfId="122">
      <calculatedColumnFormula>IF(H96&gt;0,H96/D96,0)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10" name="Tabla13411" displayName="Tabla13411" ref="A41:J42" totalsRowShown="0" headerRowDxfId="377" headerRowBorderDxfId="376" tableBorderDxfId="375" totalsRowBorderDxfId="374">
  <tableColumns count="10">
    <tableColumn id="1" name="Producto" dataDxfId="373"/>
    <tableColumn id="2" name="Indicador" dataDxfId="372"/>
    <tableColumn id="3" name="Física_x000a_(A)" dataDxfId="371"/>
    <tableColumn id="4" name="Financiera_x000a_(B)" dataDxfId="370"/>
    <tableColumn id="9" name="Física_x000a_(C)" dataDxfId="369"/>
    <tableColumn id="10" name="Financiera_x000a_(D)" dataDxfId="368"/>
    <tableColumn id="5" name="Física _x000a_(E)" dataDxfId="367"/>
    <tableColumn id="6" name="Financiera _x000a_ (F)" dataDxfId="366"/>
    <tableColumn id="7" name="Física _x000a_(%)_x000a_ G=E/C" dataDxfId="365">
      <calculatedColumnFormula>IF(G42&gt;0,G42/C42,0)</calculatedColumnFormula>
    </tableColumn>
    <tableColumn id="8" name="Financiero _x000a_(%) _x000a_H=F/D" dataDxfId="364">
      <calculatedColumnFormula>IF(H42&gt;0,H42/D42,0)</calculatedColumnFormula>
    </tableColumn>
  </tableColumns>
  <tableStyleInfo name="Estilo de tabla 1" showFirstColumn="0" showLastColumn="0" showRowStripes="1" showColumnStripes="0"/>
</table>
</file>

<file path=xl/tables/table20.xml><?xml version="1.0" encoding="utf-8"?>
<table xmlns="http://schemas.openxmlformats.org/spreadsheetml/2006/main" id="27" name="Tabla1328" displayName="Tabla1328" ref="A29:K30" totalsRowShown="0" headerRowDxfId="121" dataDxfId="119" headerRowBorderDxfId="120" tableBorderDxfId="118" totalsRowBorderDxfId="117">
  <tableColumns count="11">
    <tableColumn id="1" name="Producto" dataDxfId="116"/>
    <tableColumn id="2" name="Indicador" dataDxfId="115"/>
    <tableColumn id="3" name="Física_x000a_(A)" dataDxfId="114"/>
    <tableColumn id="4" name="Financiera_x000a_(B)" dataDxfId="113"/>
    <tableColumn id="9" name="Física_x000a_(C)" dataDxfId="112"/>
    <tableColumn id="10" name="Financiera_x000a_(D)" dataDxfId="111"/>
    <tableColumn id="5" name="Física _x000a_(E)" dataDxfId="110"/>
    <tableColumn id="6" name="Financiera _x000a_ (F)" dataDxfId="109"/>
    <tableColumn id="7" name="Física _x000a_(%)_x000a_ G=E/C" dataDxfId="108">
      <calculatedColumnFormula>IF(G30&gt;0,G30/C30,0)</calculatedColumnFormula>
    </tableColumn>
    <tableColumn id="8" name="Financiero _x000a_(%) _x000a_H=F/D" dataDxfId="107">
      <calculatedColumnFormula>IF(H30&gt;0,H30/D30,0)</calculatedColumnFormula>
    </tableColumn>
    <tableColumn id="11" name="Columna1" dataDxfId="106"/>
  </tableColumns>
  <tableStyleInfo name="Estilo de tabla 1" showFirstColumn="0" showLastColumn="0" showRowStripes="1" showColumnStripes="0"/>
</table>
</file>

<file path=xl/tables/table21.xml><?xml version="1.0" encoding="utf-8"?>
<table xmlns="http://schemas.openxmlformats.org/spreadsheetml/2006/main" id="28" name="Tabla13429" displayName="Tabla13429" ref="A42:K43" totalsRowShown="0" headerRowDxfId="105" headerRowBorderDxfId="104" tableBorderDxfId="103" totalsRowBorderDxfId="102">
  <tableColumns count="11">
    <tableColumn id="1" name="Producto" dataDxfId="101"/>
    <tableColumn id="2" name="Indicador" dataDxfId="100"/>
    <tableColumn id="3" name="Física_x000a_(A)" dataDxfId="99"/>
    <tableColumn id="4" name="Financiera_x000a_(B)" dataDxfId="98"/>
    <tableColumn id="9" name="Física_x000a_(C)" dataDxfId="97"/>
    <tableColumn id="10" name="Financiera_x000a_(D)" dataDxfId="96"/>
    <tableColumn id="5" name="Física _x000a_(E)" dataDxfId="95"/>
    <tableColumn id="6" name="Financiera _x000a_ (F)" dataDxfId="94"/>
    <tableColumn id="7" name="Física _x000a_(%)_x000a_ G=E/C" dataDxfId="93">
      <calculatedColumnFormula>IF(G43&gt;0,G43/C43,0)</calculatedColumnFormula>
    </tableColumn>
    <tableColumn id="8" name="Financiero _x000a_(%) _x000a_H=F/D" dataDxfId="92">
      <calculatedColumnFormula>IF(H43&gt;0,H43/D43,0)</calculatedColumnFormula>
    </tableColumn>
    <tableColumn id="11" name="Columna1" dataDxfId="91"/>
  </tableColumns>
  <tableStyleInfo name="Estilo de tabla 1" showFirstColumn="0" showLastColumn="0" showRowStripes="1" showColumnStripes="0"/>
</table>
</file>

<file path=xl/tables/table22.xml><?xml version="1.0" encoding="utf-8"?>
<table xmlns="http://schemas.openxmlformats.org/spreadsheetml/2006/main" id="29" name="Tabla134530" displayName="Tabla134530" ref="A55:L56" totalsRowShown="0" headerRowDxfId="90" headerRowBorderDxfId="89" tableBorderDxfId="88" totalsRowBorderDxfId="87">
  <tableColumns count="12">
    <tableColumn id="1" name="Producto" dataDxfId="86"/>
    <tableColumn id="2" name="Indicador" dataDxfId="85"/>
    <tableColumn id="3" name="Física_x000a_(A)" dataDxfId="84"/>
    <tableColumn id="4" name="Financiera_x000a_(B)" dataDxfId="83"/>
    <tableColumn id="9" name="Física_x000a_(C)" dataDxfId="82"/>
    <tableColumn id="10" name="Financiera_x000a_(D)" dataDxfId="81"/>
    <tableColumn id="5" name="Física _x000a_(E)" dataDxfId="80">
      <calculatedColumnFormula>470+469</calculatedColumnFormula>
    </tableColumn>
    <tableColumn id="6" name="Financiera _x000a_ (F)" dataDxfId="79"/>
    <tableColumn id="7" name="Física _x000a_(%)_x000a_ G=E/C" dataDxfId="78">
      <calculatedColumnFormula>IF(G56&gt;0,G56/C56,0)</calculatedColumnFormula>
    </tableColumn>
    <tableColumn id="8" name="Financiero _x000a_(%) _x000a_H=F/D" dataDxfId="77">
      <calculatedColumnFormula>IF(H56&gt;0,H56/D56,0)</calculatedColumnFormula>
    </tableColumn>
    <tableColumn id="11" name="Columna1" dataDxfId="76"/>
    <tableColumn id="12" name="Column1" dataDxfId="75"/>
  </tableColumns>
  <tableStyleInfo name="Estilo de tabla 1" showFirstColumn="0" showLastColumn="0" showRowStripes="1" showColumnStripes="0"/>
</table>
</file>

<file path=xl/tables/table23.xml><?xml version="1.0" encoding="utf-8"?>
<table xmlns="http://schemas.openxmlformats.org/spreadsheetml/2006/main" id="30" name="Tabla1345631" displayName="Tabla1345631" ref="A68:K69" totalsRowShown="0" headerRowDxfId="74" headerRowBorderDxfId="73" tableBorderDxfId="72" totalsRowBorderDxfId="71">
  <tableColumns count="11">
    <tableColumn id="1" name="Producto" dataDxfId="70"/>
    <tableColumn id="2" name="Indicador" dataDxfId="69"/>
    <tableColumn id="3" name="Física_x000a_(A)" dataDxfId="68"/>
    <tableColumn id="4" name="Financiera_x000a_(B)" dataDxfId="67"/>
    <tableColumn id="9" name="Física_x000a_(C)" dataDxfId="66"/>
    <tableColumn id="10" name="Financiera_x000a_(D)" dataDxfId="65"/>
    <tableColumn id="5" name="Física _x000a_(E)" dataDxfId="64"/>
    <tableColumn id="6" name="Financiera _x000a_ (F)" dataDxfId="63"/>
    <tableColumn id="7" name="Física _x000a_(%)_x000a_ G=E/C" dataDxfId="62">
      <calculatedColumnFormula>IF(G69&gt;0,G69/C69,0)</calculatedColumnFormula>
    </tableColumn>
    <tableColumn id="8" name="Financiero _x000a_(%) _x000a_H=F/D" dataDxfId="61">
      <calculatedColumnFormula>IF(H69&gt;0,H69/D69,0)</calculatedColumnFormula>
    </tableColumn>
    <tableColumn id="11" name="Columna1" dataDxfId="60"/>
  </tableColumns>
  <tableStyleInfo name="Estilo de tabla 1" showFirstColumn="0" showLastColumn="0" showRowStripes="1" showColumnStripes="0"/>
</table>
</file>

<file path=xl/tables/table24.xml><?xml version="1.0" encoding="utf-8"?>
<table xmlns="http://schemas.openxmlformats.org/spreadsheetml/2006/main" id="31" name="Tabla13456732" displayName="Tabla13456732" ref="A81:K82" totalsRowShown="0" headerRowDxfId="59" headerRowBorderDxfId="58" tableBorderDxfId="57" totalsRowBorderDxfId="56">
  <tableColumns count="11">
    <tableColumn id="1" name="Producto" dataDxfId="55"/>
    <tableColumn id="2" name="Indicador" dataDxfId="54"/>
    <tableColumn id="3" name="Física_x000a_(A)" dataDxfId="53"/>
    <tableColumn id="4" name="Financiera_x000a_(B)" dataDxfId="52"/>
    <tableColumn id="9" name="Física_x000a_(C)" dataDxfId="51"/>
    <tableColumn id="10" name="Financiera_x000a_(D)" dataDxfId="50"/>
    <tableColumn id="5" name="Física _x000a_(E)" dataDxfId="49"/>
    <tableColumn id="6" name="Financiera _x000a_ (F)" dataDxfId="48"/>
    <tableColumn id="7" name="Física _x000a_(%)_x000a_ G=E/C" dataDxfId="47">
      <calculatedColumnFormula>IF(G82&gt;0,G82/C82,0)</calculatedColumnFormula>
    </tableColumn>
    <tableColumn id="8" name="Financiero _x000a_(%) _x000a_H=F/D" dataDxfId="46">
      <calculatedColumnFormula>IF(H82&gt;0,H82/D82,0)</calculatedColumnFormula>
    </tableColumn>
    <tableColumn id="11" name="Columna1" dataDxfId="45"/>
  </tableColumns>
  <tableStyleInfo name="Estilo de tabla 1" showFirstColumn="0" showLastColumn="0" showRowStripes="1" showColumnStripes="0"/>
</table>
</file>

<file path=xl/tables/table25.xml><?xml version="1.0" encoding="utf-8"?>
<table xmlns="http://schemas.openxmlformats.org/spreadsheetml/2006/main" id="32" name="Tabla134567833" displayName="Tabla134567833" ref="A94:K95" totalsRowShown="0" headerRowDxfId="44" headerRowBorderDxfId="43" tableBorderDxfId="42" totalsRowBorderDxfId="41">
  <tableColumns count="11">
    <tableColumn id="1" name="Producto" dataDxfId="40"/>
    <tableColumn id="2" name="Indicador" dataDxfId="39"/>
    <tableColumn id="3" name="Física_x000a_(A)" dataDxfId="38"/>
    <tableColumn id="4" name="Financiera_x000a_(B)" dataDxfId="37"/>
    <tableColumn id="9" name="Física_x000a_(C)" dataDxfId="36"/>
    <tableColumn id="10" name="Financiera_x000a_(D)" dataDxfId="35"/>
    <tableColumn id="5" name="Física _x000a_(E)" dataDxfId="34"/>
    <tableColumn id="6" name="Financiera _x000a_ (F)" dataDxfId="33"/>
    <tableColumn id="7" name="Física _x000a_(%)_x000a_ G=E/C" dataDxfId="32">
      <calculatedColumnFormula>IF(G95&gt;0,G95/C95,0)</calculatedColumnFormula>
    </tableColumn>
    <tableColumn id="8" name="Financiero _x000a_(%) _x000a_H=F/D" dataDxfId="31">
      <calculatedColumnFormula>IF(H95&gt;0,H95/D95,0)</calculatedColumnFormula>
    </tableColumn>
    <tableColumn id="11" name="Columna1" dataDxfId="30"/>
  </tableColumns>
  <tableStyleInfo name="Estilo de tabla 1" showFirstColumn="0" showLastColumn="0" showRowStripes="1" showColumnStripes="0"/>
</table>
</file>

<file path=xl/tables/table26.xml><?xml version="1.0" encoding="utf-8"?>
<table xmlns="http://schemas.openxmlformats.org/spreadsheetml/2006/main" id="21" name="Tabla1322" displayName="Tabla1322" ref="A29:J35"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calculatedColumnFormula>+Tabla134[Física 
(E)]+Tabla1310[Física 
(E)]+Tabla1316[Física 
(E)]</calculatedColumnFormula>
    </tableColumn>
    <tableColumn id="6" name="Financiera _x000a_ (F)" dataDxfId="17"/>
    <tableColumn id="7" name="Física _x000a_(%)_x000a_ G=E/C" dataDxfId="16">
      <calculatedColumnFormula>IF(G30&gt;0,G30/C30,0)</calculatedColumnFormula>
    </tableColumn>
    <tableColumn id="8" name="Financiero _x000a_(%) _x000a_H=F/D" dataDxfId="15">
      <calculatedColumnFormula>IF(H30&gt;0,H30/D30,0)</calculatedColumnFormula>
    </tableColumn>
  </tableColumns>
  <tableStyleInfo name="Estilo de tabla 1" showFirstColumn="0" showLastColumn="0" showRowStripes="1" showColumnStripes="0"/>
</table>
</file>

<file path=xl/tables/table27.xml><?xml version="1.0" encoding="utf-8"?>
<table xmlns="http://schemas.openxmlformats.org/spreadsheetml/2006/main" id="2" name="Tabla13" displayName="Tabla13" ref="A29:J35"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calculatedColumnFormula>+Tabla134[Física 
(E)]+Tabla1310[Física 
(E)]+Tabla1316[Física 
(E)]</calculatedColumnFormula>
    </tableColumn>
    <tableColumn id="6" name="Financiera _x000a_ (F)" dataDxfId="2"/>
    <tableColumn id="7" name="Física _x000a_(%)_x000a_ G=E/C" dataDxfId="1">
      <calculatedColumnFormula>IF(G30&gt;0,G30/C30,0)</calculatedColumnFormula>
    </tableColumn>
    <tableColumn id="8" name="Financiero _x000a_(%) _x000a_H=F/D" dataDxfId="0">
      <calculatedColumnFormula>IF(H30&gt;0,H30/D30,0)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11" name="Tabla134512" displayName="Tabla134512" ref="A54:J55" totalsRowShown="0" headerRowDxfId="363" headerRowBorderDxfId="362" tableBorderDxfId="361" totalsRowBorderDxfId="360">
  <tableColumns count="10">
    <tableColumn id="1" name="Producto" dataDxfId="359"/>
    <tableColumn id="2" name="Indicador" dataDxfId="358"/>
    <tableColumn id="3" name="Física_x000a_(A)" dataDxfId="357"/>
    <tableColumn id="4" name="Financiera_x000a_(B)" dataDxfId="356"/>
    <tableColumn id="9" name="Física_x000a_(C)" dataDxfId="355"/>
    <tableColumn id="10" name="Financiera_x000a_(D)" dataDxfId="354"/>
    <tableColumn id="5" name="Física _x000a_(E)" dataDxfId="353">
      <calculatedColumnFormula>377+486</calculatedColumnFormula>
    </tableColumn>
    <tableColumn id="6" name="Financiera _x000a_ (F)" dataDxfId="352"/>
    <tableColumn id="7" name="Física _x000a_(%)_x000a_ G=E/C" dataDxfId="351">
      <calculatedColumnFormula>IF(G55&gt;0,G55/C55,0)</calculatedColumnFormula>
    </tableColumn>
    <tableColumn id="8" name="Financiero _x000a_(%) _x000a_H=F/D" dataDxfId="350">
      <calculatedColumnFormula>IF(H55&gt;0,H55/D55,0)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12" name="Tabla1345613" displayName="Tabla1345613" ref="A67:J68" totalsRowShown="0" headerRowDxfId="349" headerRowBorderDxfId="348" tableBorderDxfId="347" totalsRowBorderDxfId="346">
  <tableColumns count="10">
    <tableColumn id="1" name="Producto" dataDxfId="345"/>
    <tableColumn id="2" name="Indicador" dataDxfId="344"/>
    <tableColumn id="3" name="Física_x000a_(A)" dataDxfId="343"/>
    <tableColumn id="4" name="Financiera_x000a_(B)" dataDxfId="342"/>
    <tableColumn id="9" name="Física_x000a_(C)" dataDxfId="341"/>
    <tableColumn id="10" name="Financiera_x000a_(D)" dataDxfId="340">
      <calculatedColumnFormula>59525386/4</calculatedColumnFormula>
    </tableColumn>
    <tableColumn id="5" name="Física _x000a_(E)" dataDxfId="339"/>
    <tableColumn id="6" name="Financiera _x000a_ (F)" dataDxfId="338"/>
    <tableColumn id="7" name="Física _x000a_(%)_x000a_ G=E/C" dataDxfId="337">
      <calculatedColumnFormula>IF(G68&gt;0,G68/C68,0)</calculatedColumnFormula>
    </tableColumn>
    <tableColumn id="8" name="Financiero _x000a_(%) _x000a_H=F/D" dataDxfId="336">
      <calculatedColumnFormula>IF(H68&gt;0,H68/D68,0)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13" name="Tabla13456714" displayName="Tabla13456714" ref="A80:J81" totalsRowShown="0" headerRowDxfId="335" headerRowBorderDxfId="334" tableBorderDxfId="333" totalsRowBorderDxfId="332">
  <tableColumns count="10">
    <tableColumn id="1" name="Producto" dataDxfId="331"/>
    <tableColumn id="2" name="Indicador" dataDxfId="330"/>
    <tableColumn id="3" name="Física_x000a_(A)" dataDxfId="329"/>
    <tableColumn id="4" name="Financiera_x000a_(B)" dataDxfId="328"/>
    <tableColumn id="9" name="Física_x000a_(C)" dataDxfId="327"/>
    <tableColumn id="10" name="Financiera_x000a_(D)" dataDxfId="326">
      <calculatedColumnFormula>41331899/4</calculatedColumnFormula>
    </tableColumn>
    <tableColumn id="5" name="Física _x000a_(E)" dataDxfId="325"/>
    <tableColumn id="6" name="Financiera _x000a_ (F)" dataDxfId="324"/>
    <tableColumn id="7" name="Física _x000a_(%)_x000a_ G=E/C" dataDxfId="323">
      <calculatedColumnFormula>IF(G81&gt;0,G81/C81,0)</calculatedColumnFormula>
    </tableColumn>
    <tableColumn id="8" name="Financiero _x000a_(%) _x000a_H=F/D" dataDxfId="322">
      <calculatedColumnFormula>IF(H81&gt;0,H81/D81,0)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14" name="Tabla134567815" displayName="Tabla134567815" ref="A93:J94" totalsRowShown="0" headerRowDxfId="321" headerRowBorderDxfId="320" tableBorderDxfId="319" totalsRowBorderDxfId="318">
  <tableColumns count="10">
    <tableColumn id="1" name="Producto" dataDxfId="317"/>
    <tableColumn id="2" name="Indicador" dataDxfId="316"/>
    <tableColumn id="3" name="Física_x000a_(A)" dataDxfId="315"/>
    <tableColumn id="4" name="Financiera_x000a_(B)" dataDxfId="314"/>
    <tableColumn id="9" name="Física_x000a_(C)" dataDxfId="313"/>
    <tableColumn id="10" name="Financiera_x000a_(D)" dataDxfId="312"/>
    <tableColumn id="5" name="Física _x000a_(E)" dataDxfId="311"/>
    <tableColumn id="6" name="Financiera _x000a_ (F)" dataDxfId="310"/>
    <tableColumn id="7" name="Física _x000a_(%)_x000a_ G=E/C" dataDxfId="309">
      <calculatedColumnFormula>IF(G94&gt;0,G94/C94,0)</calculatedColumnFormula>
    </tableColumn>
    <tableColumn id="8" name="Financiero _x000a_(%) _x000a_H=F/D" dataDxfId="308">
      <calculatedColumnFormula>IF(H94&gt;0,H94/D94,0)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id="3" name="Tabla134" displayName="Tabla134" ref="A28:J29" totalsRowShown="0" headerRowDxfId="307" dataDxfId="305" headerRowBorderDxfId="306" tableBorderDxfId="304" totalsRowBorderDxfId="303">
  <tableColumns count="10">
    <tableColumn id="1" name="Producto" dataDxfId="302"/>
    <tableColumn id="2" name="Indicador" dataDxfId="301"/>
    <tableColumn id="3" name="Física_x000a_(A)" dataDxfId="300"/>
    <tableColumn id="4" name="Financiera_x000a_(B)" dataDxfId="299"/>
    <tableColumn id="9" name="Física_x000a_(C)" dataDxfId="298"/>
    <tableColumn id="10" name="Financiera_x000a_(D)" dataDxfId="297"/>
    <tableColumn id="5" name="Física _x000a_(E)" dataDxfId="296"/>
    <tableColumn id="6" name="Financiera _x000a_ (F)" dataDxfId="295"/>
    <tableColumn id="7" name="Física _x000a_(%)_x000a_ G=E/C" dataDxfId="294">
      <calculatedColumnFormula>IF(G29&gt;0,G29/E29,0)</calculatedColumnFormula>
    </tableColumn>
    <tableColumn id="8" name="Financiero _x000a_(%) _x000a_H=F/D" dataDxfId="293">
      <calculatedColumnFormula>IF(H29&gt;0,H29/F29,0)</calculatedColumnFormula>
    </tableColumn>
  </tableColumns>
  <tableStyleInfo name="Estilo de tabla 1" showFirstColumn="0" showLastColumn="0" showRowStripes="1" showColumnStripes="0"/>
</table>
</file>

<file path=xl/tables/table8.xml><?xml version="1.0" encoding="utf-8"?>
<table xmlns="http://schemas.openxmlformats.org/spreadsheetml/2006/main" id="4" name="Tabla1345" displayName="Tabla1345" ref="A41:J42" totalsRowShown="0" headerRowDxfId="292" headerRowBorderDxfId="291" tableBorderDxfId="290" totalsRowBorderDxfId="289">
  <tableColumns count="10">
    <tableColumn id="1" name="Producto" dataDxfId="288"/>
    <tableColumn id="2" name="Indicador" dataDxfId="287"/>
    <tableColumn id="3" name="Física_x000a_(A)" dataDxfId="286"/>
    <tableColumn id="4" name="Financiera_x000a_(B)" dataDxfId="285"/>
    <tableColumn id="9" name="Física_x000a_(C)" dataDxfId="284"/>
    <tableColumn id="10" name="Financiera_x000a_(D)" dataDxfId="283"/>
    <tableColumn id="5" name="Física _x000a_(E)" dataDxfId="282"/>
    <tableColumn id="6" name="Financiera _x000a_ (F)" dataDxfId="281"/>
    <tableColumn id="7" name="Física _x000a_(%)_x000a_ G=E/C" dataDxfId="280">
      <calculatedColumnFormula>IF(G42&gt;0,G42/E42,0)</calculatedColumnFormula>
    </tableColumn>
    <tableColumn id="8" name="Financiero _x000a_(%) _x000a_H=F/D" dataDxfId="279">
      <calculatedColumnFormula>IF(H42&gt;0,H42/F42,0)</calculatedColumnFormula>
    </tableColumn>
  </tableColumns>
  <tableStyleInfo name="Estilo de tabla 1" showFirstColumn="0" showLastColumn="0" showRowStripes="1" showColumnStripes="0"/>
</table>
</file>

<file path=xl/tables/table9.xml><?xml version="1.0" encoding="utf-8"?>
<table xmlns="http://schemas.openxmlformats.org/spreadsheetml/2006/main" id="5" name="Tabla13456" displayName="Tabla13456" ref="A54:L55" totalsRowShown="0" headerRowDxfId="278" headerRowBorderDxfId="277" tableBorderDxfId="276" totalsRowBorderDxfId="275">
  <tableColumns count="12">
    <tableColumn id="1" name="Producto" dataDxfId="274"/>
    <tableColumn id="2" name="Indicador" dataDxfId="273"/>
    <tableColumn id="3" name="Física_x000a_(A)" dataDxfId="272"/>
    <tableColumn id="4" name="Financiera_x000a_(B)" dataDxfId="271"/>
    <tableColumn id="9" name="Física_x000a_(C)" dataDxfId="270"/>
    <tableColumn id="10" name="Financiera_x000a_(D)" dataDxfId="269"/>
    <tableColumn id="5" name="Física _x000a_(E)" dataDxfId="268">
      <calculatedColumnFormula>232+182</calculatedColumnFormula>
    </tableColumn>
    <tableColumn id="6" name="Financiera _x000a_ (F)" dataDxfId="267"/>
    <tableColumn id="7" name="Física _x000a_(%)_x000a_ G=E/C" dataDxfId="266">
      <calculatedColumnFormula>IF(G55&gt;0,G55/E55,0)</calculatedColumnFormula>
    </tableColumn>
    <tableColumn id="8" name="Financiero _x000a_(%) _x000a_H=F/D" dataDxfId="265">
      <calculatedColumnFormula>IF(H55&gt;0,H55/F55,0)</calculatedColumnFormula>
    </tableColumn>
    <tableColumn id="11" name="Column1" dataDxfId="264"/>
    <tableColumn id="12" name="Column2"/>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0" dT="2023-04-10T20:08:50.67" personId="{BA8959D3-B771-438A-8CD0-B11C56E25D9C}" id="{6C718895-6329-4989-AF21-A56CEB7065A4}">
    <text>@Luis R. Scheker Mendoza cuales son las oportunidades de mejora</text>
    <mentions>
      <mention mentionpersonId="{B7844CED-5530-4A01-9822-6EAC9C97D379}" mentionId="{CD6D0115-78A0-4FA6-B2A6-89913DE5580F}" startIndex="0" length="24"/>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B47" dT="2023-10-06T20:04:10.86" personId="{BA8959D3-B771-438A-8CD0-B11C56E25D9C}" id="{2003EE30-94D2-4D2B-96E2-7554194D20C5}">
    <text>@Socrates Martinez Favor colocar los logros y oportunidades de mejoras</text>
    <mentions>
      <mention mentionpersonId="{F134773D-39F1-4CD7-B261-02BDDB51799E}" mentionId="{08379F3E-A3FC-4B06-8DDC-5D55CC7C1FFC}" startIndex="0" length="18"/>
    </mentions>
  </threadedComment>
  <threadedComment ref="B47" dT="2023-10-09T14:00:39.97" personId="{238093D4-10DF-44C7-93C8-55E88031FE7D}" id="{D2D7E03A-12F2-4DE4-8B98-029710107A35}" parentId="{2003EE30-94D2-4D2B-96E2-7554194D20C5}">
    <text>Completado.</text>
  </threadedComment>
  <threadedComment ref="B89" dT="2023-10-04T14:28:38.99" personId="{BA8959D3-B771-438A-8CD0-B11C56E25D9C}" id="{1BD7288F-1B3A-49E5-A53B-6A8508FDFBC1}">
    <text>@Luis R. Scheker Mendoza Favor colocar las causas del desvío, debido a que las estimaciones estaban con el año 2022 (Ver pestaña de Programacion indicativa anual).</text>
    <mentions>
      <mention mentionpersonId="{B7844CED-5530-4A01-9822-6EAC9C97D379}" mentionId="{076E5EC0-8636-42ED-BDBC-15DB8417FC81}" startIndex="0" length="24"/>
    </mentions>
  </threadedComment>
  <threadedComment ref="B102" dT="2023-10-04T14:23:37.57" personId="{BA8959D3-B771-438A-8CD0-B11C56E25D9C}" id="{7C4A47B2-D0B0-4021-996E-32B2EDA959EE}">
    <text>@Jose R. Madera Oropeza Favor colocar las causas del desvío, debido a que las estimaciones estaban con el año 2022 (Ver pestaña de Programacion indicativa anual).</text>
    <mentions>
      <mention mentionpersonId="{4ABCB499-EBE7-44D1-A6CC-030097ED6554}" mentionId="{A1660E9A-F78C-4570-A7AA-64D510CE9E9A}" startIndex="0" length="23"/>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13" Type="http://schemas.microsoft.com/office/2017/10/relationships/threadedComment" Target="../threadedComments/threadedComment1.xml"/><Relationship Id="rId3" Type="http://schemas.openxmlformats.org/officeDocument/2006/relationships/printerSettings" Target="../printerSettings/printerSettings3.bin"/><Relationship Id="rId7" Type="http://schemas.openxmlformats.org/officeDocument/2006/relationships/table" Target="../tables/table8.xml"/><Relationship Id="rId12" Type="http://schemas.openxmlformats.org/officeDocument/2006/relationships/comments" Target="../comments1.xml"/><Relationship Id="rId2" Type="http://schemas.openxmlformats.org/officeDocument/2006/relationships/hyperlink" Target="https://transparencia.indotel.gob.do/wp-content/uploads/2023/02/res._012_2023_aprueba_topes_de_espectro.pdf" TargetMode="External"/><Relationship Id="rId1" Type="http://schemas.openxmlformats.org/officeDocument/2006/relationships/hyperlink" Target="https://transparencia.indotel.gob.do/wp-content/uploads/2023/02/res._004_2023_dicta_la_norma_que_establece_el_sandbox_regulatorio.pdf" TargetMode="Externa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vmlDrawing" Target="../drawings/vmlDrawing1.vml"/><Relationship Id="rId10" Type="http://schemas.openxmlformats.org/officeDocument/2006/relationships/table" Target="../tables/table11.xml"/><Relationship Id="rId4" Type="http://schemas.openxmlformats.org/officeDocument/2006/relationships/drawing" Target="../drawings/drawing3.xml"/><Relationship Id="rId9" Type="http://schemas.openxmlformats.org/officeDocument/2006/relationships/table" Target="../tables/table10.xml"/><Relationship Id="rId14" Type="http://schemas.microsoft.com/office/2019/04/relationships/documenttask" Target="../documenttasks/documenttask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vmlDrawing" Target="../drawings/vmlDrawing2.vml"/><Relationship Id="rId7" Type="http://schemas.openxmlformats.org/officeDocument/2006/relationships/table" Target="../tables/table17.xml"/><Relationship Id="rId12" Type="http://schemas.microsoft.com/office/2019/04/relationships/documenttask" Target="../documenttasks/documenttask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6.xml"/><Relationship Id="rId11" Type="http://schemas.microsoft.com/office/2017/10/relationships/threadedComment" Target="../threadedComments/threadedComment2.xml"/><Relationship Id="rId5" Type="http://schemas.openxmlformats.org/officeDocument/2006/relationships/table" Target="../tables/table15.xml"/><Relationship Id="rId10" Type="http://schemas.openxmlformats.org/officeDocument/2006/relationships/comments" Target="../comments2.xml"/><Relationship Id="rId4" Type="http://schemas.openxmlformats.org/officeDocument/2006/relationships/table" Target="../tables/table14.xml"/><Relationship Id="rId9"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1.xml"/><Relationship Id="rId7" Type="http://schemas.openxmlformats.org/officeDocument/2006/relationships/table" Target="../tables/table25.xml"/><Relationship Id="rId2" Type="http://schemas.openxmlformats.org/officeDocument/2006/relationships/table" Target="../tables/table20.xml"/><Relationship Id="rId1" Type="http://schemas.openxmlformats.org/officeDocument/2006/relationships/drawing" Target="../drawings/drawing6.xml"/><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
  <sheetViews>
    <sheetView topLeftCell="A15" workbookViewId="0">
      <selection activeCell="I17" sqref="I17"/>
    </sheetView>
  </sheetViews>
  <sheetFormatPr baseColWidth="10" defaultColWidth="11.42578125" defaultRowHeight="15" x14ac:dyDescent="0.25"/>
  <cols>
    <col min="1" max="1" width="22.140625" customWidth="1"/>
    <col min="2" max="3" width="13.7109375" customWidth="1"/>
    <col min="4" max="4" width="17.42578125" customWidth="1"/>
    <col min="5" max="5" width="12.28515625" customWidth="1"/>
    <col min="6" max="6" width="13.28515625" bestFit="1" customWidth="1"/>
    <col min="8" max="8" width="13.5703125" customWidth="1"/>
    <col min="10" max="10" width="14" customWidth="1"/>
    <col min="12" max="12" width="14" customWidth="1"/>
  </cols>
  <sheetData>
    <row r="2" spans="1:13" x14ac:dyDescent="0.25">
      <c r="A2" s="6"/>
      <c r="B2" s="6"/>
      <c r="C2" s="6"/>
      <c r="D2" s="6"/>
      <c r="E2" s="6"/>
      <c r="F2" s="6"/>
      <c r="G2" s="6"/>
      <c r="H2" s="6"/>
      <c r="I2" s="6"/>
      <c r="J2" s="189"/>
      <c r="K2" s="189"/>
      <c r="L2" s="189"/>
    </row>
    <row r="3" spans="1:13" ht="21" x14ac:dyDescent="0.25">
      <c r="A3" s="101"/>
      <c r="B3" s="190" t="s">
        <v>0</v>
      </c>
      <c r="C3" s="190"/>
      <c r="D3" s="190"/>
      <c r="E3" s="190"/>
      <c r="F3" s="190"/>
      <c r="G3" s="190"/>
      <c r="H3" s="190"/>
      <c r="I3" s="190"/>
      <c r="J3" s="190"/>
      <c r="K3" s="190"/>
      <c r="L3" s="190"/>
    </row>
    <row r="4" spans="1:13" x14ac:dyDescent="0.25">
      <c r="A4" s="191"/>
      <c r="B4" s="191"/>
      <c r="C4" s="191"/>
      <c r="D4" s="191"/>
      <c r="E4" s="191"/>
      <c r="F4" s="191"/>
      <c r="G4" s="191"/>
      <c r="H4" s="191"/>
      <c r="I4" s="191"/>
      <c r="J4" s="191"/>
      <c r="K4" s="191"/>
      <c r="L4" s="191"/>
    </row>
    <row r="5" spans="1:13" ht="15.75" thickBot="1" x14ac:dyDescent="0.3">
      <c r="A5" s="97"/>
      <c r="B5" s="97"/>
      <c r="C5" s="97"/>
      <c r="D5" s="97"/>
      <c r="E5" s="97"/>
      <c r="F5" s="97"/>
      <c r="G5" s="97"/>
      <c r="H5" s="97"/>
      <c r="I5" s="97"/>
      <c r="J5" s="97"/>
      <c r="K5" s="97"/>
      <c r="L5" s="97"/>
    </row>
    <row r="6" spans="1:13" ht="15.75" thickBot="1" x14ac:dyDescent="0.3">
      <c r="A6" s="102" t="s">
        <v>1</v>
      </c>
      <c r="B6" s="188" t="s">
        <v>2</v>
      </c>
      <c r="C6" s="188"/>
      <c r="D6" s="188"/>
      <c r="E6" s="188"/>
      <c r="F6" s="188"/>
      <c r="G6" s="188"/>
      <c r="H6" s="188"/>
      <c r="I6" s="188"/>
      <c r="J6" s="188"/>
      <c r="K6" s="188"/>
      <c r="L6" s="188"/>
    </row>
    <row r="7" spans="1:13" ht="15.75" thickBot="1" x14ac:dyDescent="0.3">
      <c r="A7" s="103" t="s">
        <v>3</v>
      </c>
      <c r="B7" s="188" t="s">
        <v>4</v>
      </c>
      <c r="C7" s="188"/>
      <c r="D7" s="188"/>
      <c r="E7" s="188"/>
      <c r="F7" s="188"/>
      <c r="G7" s="188"/>
      <c r="H7" s="188"/>
      <c r="I7" s="188"/>
      <c r="J7" s="188"/>
      <c r="K7" s="188"/>
      <c r="L7" s="188"/>
    </row>
    <row r="8" spans="1:13" ht="15.75" thickBot="1" x14ac:dyDescent="0.3">
      <c r="A8" s="103" t="s">
        <v>5</v>
      </c>
      <c r="B8" s="188" t="s">
        <v>6</v>
      </c>
      <c r="C8" s="188"/>
      <c r="D8" s="188"/>
      <c r="E8" s="188"/>
      <c r="F8" s="188"/>
      <c r="G8" s="188"/>
      <c r="H8" s="188"/>
      <c r="I8" s="188"/>
      <c r="J8" s="188"/>
      <c r="K8" s="188"/>
      <c r="L8" s="188"/>
    </row>
    <row r="9" spans="1:13" ht="15.75" thickBot="1" x14ac:dyDescent="0.3">
      <c r="D9" s="104"/>
    </row>
    <row r="10" spans="1:13" ht="15.75" thickBot="1" x14ac:dyDescent="0.3">
      <c r="A10" s="193" t="s">
        <v>7</v>
      </c>
      <c r="B10" s="193" t="s">
        <v>8</v>
      </c>
      <c r="C10" s="192" t="s">
        <v>9</v>
      </c>
      <c r="D10" s="192"/>
      <c r="E10" s="192" t="s">
        <v>10</v>
      </c>
      <c r="F10" s="192"/>
      <c r="G10" s="192" t="s">
        <v>11</v>
      </c>
      <c r="H10" s="192"/>
      <c r="I10" s="192" t="s">
        <v>12</v>
      </c>
      <c r="J10" s="192"/>
      <c r="K10" s="192" t="s">
        <v>13</v>
      </c>
      <c r="L10" s="192"/>
    </row>
    <row r="11" spans="1:13" ht="39" thickBot="1" x14ac:dyDescent="0.3">
      <c r="A11" s="193"/>
      <c r="B11" s="193"/>
      <c r="C11" s="105" t="s">
        <v>14</v>
      </c>
      <c r="D11" s="105" t="s">
        <v>15</v>
      </c>
      <c r="E11" s="105" t="s">
        <v>14</v>
      </c>
      <c r="F11" s="105" t="s">
        <v>15</v>
      </c>
      <c r="G11" s="105" t="s">
        <v>14</v>
      </c>
      <c r="H11" s="105" t="s">
        <v>15</v>
      </c>
      <c r="I11" s="105" t="s">
        <v>14</v>
      </c>
      <c r="J11" s="105" t="s">
        <v>15</v>
      </c>
      <c r="K11" s="105" t="s">
        <v>14</v>
      </c>
      <c r="L11" s="105" t="s">
        <v>15</v>
      </c>
    </row>
    <row r="12" spans="1:13" ht="15.75" hidden="1" thickBot="1" x14ac:dyDescent="0.3">
      <c r="A12" s="106" t="s">
        <v>16</v>
      </c>
      <c r="B12" s="107"/>
      <c r="C12" s="108" t="s">
        <v>17</v>
      </c>
      <c r="D12" s="109">
        <v>3643797894</v>
      </c>
      <c r="E12" s="107" t="s">
        <v>17</v>
      </c>
      <c r="F12" s="110">
        <f>+D12/4</f>
        <v>910949473.5</v>
      </c>
      <c r="G12" s="107" t="s">
        <v>17</v>
      </c>
      <c r="H12" s="110">
        <f>+D12/4</f>
        <v>910949473.5</v>
      </c>
      <c r="I12" s="107" t="s">
        <v>17</v>
      </c>
      <c r="J12" s="110">
        <f>+D12/4</f>
        <v>910949473.5</v>
      </c>
      <c r="K12" s="107" t="s">
        <v>17</v>
      </c>
      <c r="L12" s="110">
        <f>+D12/4</f>
        <v>910949473.5</v>
      </c>
      <c r="M12" s="6"/>
    </row>
    <row r="13" spans="1:13" ht="45.75" customHeight="1" thickBot="1" x14ac:dyDescent="0.3">
      <c r="A13" s="106" t="s">
        <v>18</v>
      </c>
      <c r="B13" s="107" t="s">
        <v>19</v>
      </c>
      <c r="C13" s="111">
        <f>+E13+G13+I13+K13</f>
        <v>9683</v>
      </c>
      <c r="D13" s="109">
        <f>+F13+H13+J13+L13</f>
        <v>280785175</v>
      </c>
      <c r="E13" s="112">
        <v>2253</v>
      </c>
      <c r="F13" s="110">
        <f>280785175/4</f>
        <v>70196293.75</v>
      </c>
      <c r="G13" s="112">
        <v>2552</v>
      </c>
      <c r="H13" s="110">
        <f>280785175/4</f>
        <v>70196293.75</v>
      </c>
      <c r="I13" s="178">
        <v>2466</v>
      </c>
      <c r="J13" s="179">
        <f>280785175/4</f>
        <v>70196293.75</v>
      </c>
      <c r="K13" s="112">
        <v>2412</v>
      </c>
      <c r="L13" s="110">
        <f>280785175/4</f>
        <v>70196293.75</v>
      </c>
      <c r="M13" s="6"/>
    </row>
    <row r="14" spans="1:13" ht="57.75" customHeight="1" thickBot="1" x14ac:dyDescent="0.3">
      <c r="A14" s="106" t="s">
        <v>20</v>
      </c>
      <c r="B14" s="107" t="s">
        <v>21</v>
      </c>
      <c r="C14" s="111">
        <f t="shared" ref="C14:D18" si="0">+E14+G14+I14+K14</f>
        <v>11583</v>
      </c>
      <c r="D14" s="109">
        <f t="shared" si="0"/>
        <v>50431359</v>
      </c>
      <c r="E14" s="112">
        <v>3140</v>
      </c>
      <c r="F14" s="110">
        <f>50431359/4</f>
        <v>12607839.75</v>
      </c>
      <c r="G14" s="112">
        <v>2983</v>
      </c>
      <c r="H14" s="110">
        <f>50431359/4</f>
        <v>12607839.75</v>
      </c>
      <c r="I14" s="178">
        <v>2484</v>
      </c>
      <c r="J14" s="179">
        <f>50431359/4</f>
        <v>12607839.75</v>
      </c>
      <c r="K14" s="112">
        <v>2976</v>
      </c>
      <c r="L14" s="110">
        <f>50431359/4</f>
        <v>12607839.75</v>
      </c>
      <c r="M14" s="6"/>
    </row>
    <row r="15" spans="1:13" ht="45" customHeight="1" thickBot="1" x14ac:dyDescent="0.3">
      <c r="A15" s="106" t="s">
        <v>22</v>
      </c>
      <c r="B15" s="107" t="s">
        <v>23</v>
      </c>
      <c r="C15" s="111">
        <f t="shared" si="0"/>
        <v>2620</v>
      </c>
      <c r="D15" s="109">
        <f t="shared" si="0"/>
        <v>103657207</v>
      </c>
      <c r="E15" s="112">
        <v>658</v>
      </c>
      <c r="F15" s="110">
        <f>103657207/4</f>
        <v>25914301.75</v>
      </c>
      <c r="G15" s="112">
        <v>657</v>
      </c>
      <c r="H15" s="110">
        <f>103657207/4</f>
        <v>25914301.75</v>
      </c>
      <c r="I15" s="178">
        <v>653</v>
      </c>
      <c r="J15" s="179">
        <f>103657207/4</f>
        <v>25914301.75</v>
      </c>
      <c r="K15" s="112">
        <v>652</v>
      </c>
      <c r="L15" s="110">
        <f>103657207/4</f>
        <v>25914301.75</v>
      </c>
      <c r="M15" s="113"/>
    </row>
    <row r="16" spans="1:13" ht="45.75" customHeight="1" thickBot="1" x14ac:dyDescent="0.3">
      <c r="A16" s="106" t="s">
        <v>24</v>
      </c>
      <c r="B16" s="107" t="s">
        <v>25</v>
      </c>
      <c r="C16" s="111">
        <f t="shared" si="0"/>
        <v>18000</v>
      </c>
      <c r="D16" s="109">
        <f t="shared" si="0"/>
        <v>59525386</v>
      </c>
      <c r="E16" s="112">
        <v>4500</v>
      </c>
      <c r="F16" s="110">
        <f>59525386/4</f>
        <v>14881346.5</v>
      </c>
      <c r="G16" s="112">
        <v>4500</v>
      </c>
      <c r="H16" s="110">
        <f>59525386/4</f>
        <v>14881346.5</v>
      </c>
      <c r="I16" s="178">
        <v>4500</v>
      </c>
      <c r="J16" s="179">
        <f>59525386/4</f>
        <v>14881346.5</v>
      </c>
      <c r="K16" s="112">
        <v>4500</v>
      </c>
      <c r="L16" s="110">
        <f>59525386/4</f>
        <v>14881346.5</v>
      </c>
      <c r="M16" s="6"/>
    </row>
    <row r="17" spans="1:13" ht="56.25" customHeight="1" thickBot="1" x14ac:dyDescent="0.3">
      <c r="A17" s="106" t="s">
        <v>26</v>
      </c>
      <c r="B17" s="107" t="s">
        <v>27</v>
      </c>
      <c r="C17" s="111">
        <f t="shared" si="0"/>
        <v>6</v>
      </c>
      <c r="D17" s="109">
        <f t="shared" si="0"/>
        <v>41331899</v>
      </c>
      <c r="E17" s="112">
        <v>1</v>
      </c>
      <c r="F17" s="110">
        <f>41331899/4</f>
        <v>10332974.75</v>
      </c>
      <c r="G17" s="112">
        <v>2</v>
      </c>
      <c r="H17" s="110">
        <f>41331899/4</f>
        <v>10332974.75</v>
      </c>
      <c r="I17" s="178">
        <v>2</v>
      </c>
      <c r="J17" s="179">
        <f>41331899/4</f>
        <v>10332974.75</v>
      </c>
      <c r="K17" s="112">
        <v>1</v>
      </c>
      <c r="L17" s="110">
        <f>41331899/4</f>
        <v>10332974.75</v>
      </c>
      <c r="M17" s="6"/>
    </row>
    <row r="18" spans="1:13" ht="72.75" customHeight="1" thickBot="1" x14ac:dyDescent="0.3">
      <c r="A18" s="106" t="s">
        <v>28</v>
      </c>
      <c r="B18" s="107" t="s">
        <v>29</v>
      </c>
      <c r="C18" s="108">
        <f t="shared" si="0"/>
        <v>2</v>
      </c>
      <c r="D18" s="109">
        <f t="shared" si="0"/>
        <v>39923558</v>
      </c>
      <c r="E18" s="112">
        <v>0</v>
      </c>
      <c r="F18" s="110">
        <f>39923558/4</f>
        <v>9980889.5</v>
      </c>
      <c r="G18" s="112">
        <v>1</v>
      </c>
      <c r="H18" s="110">
        <f>39923558/4</f>
        <v>9980889.5</v>
      </c>
      <c r="I18" s="178">
        <v>0</v>
      </c>
      <c r="J18" s="179">
        <f>39923558/4</f>
        <v>9980889.5</v>
      </c>
      <c r="K18" s="112">
        <v>1</v>
      </c>
      <c r="L18" s="110">
        <f>39923558/4</f>
        <v>9980889.5</v>
      </c>
      <c r="M18" s="6"/>
    </row>
    <row r="19" spans="1:13" ht="21.75" customHeight="1" x14ac:dyDescent="0.25">
      <c r="D19" s="114">
        <f>SUM(D12:D18)</f>
        <v>4219452478</v>
      </c>
    </row>
    <row r="22" spans="1:13" x14ac:dyDescent="0.25">
      <c r="A22" s="115" t="s">
        <v>30</v>
      </c>
      <c r="B22" s="116">
        <v>45005</v>
      </c>
    </row>
  </sheetData>
  <mergeCells count="13">
    <mergeCell ref="K10:L10"/>
    <mergeCell ref="A10:A11"/>
    <mergeCell ref="B10:B11"/>
    <mergeCell ref="C10:D10"/>
    <mergeCell ref="E10:F10"/>
    <mergeCell ref="G10:H10"/>
    <mergeCell ref="I10:J10"/>
    <mergeCell ref="B8:L8"/>
    <mergeCell ref="J2:L2"/>
    <mergeCell ref="B3:L3"/>
    <mergeCell ref="A4:L4"/>
    <mergeCell ref="B6:L6"/>
    <mergeCell ref="B7:L7"/>
  </mergeCells>
  <dataValidations count="4">
    <dataValidation allowBlank="1" showInputMessage="1" prompt="Nombre del capítulo" sqref="B6:L9 B10:D10 C11:L12"/>
    <dataValidation allowBlank="1" sqref="A6"/>
    <dataValidation allowBlank="1" showInputMessage="1" showErrorMessage="1" prompt="Nombre de cada producto" sqref="A10"/>
    <dataValidation allowBlank="1" showInputMessage="1" showErrorMessage="1" prompt="Monto ejecutado en el trimestre" sqref="E14:E18 F13:F18 G14:G18 H13:H18 I14:I18 J13:J18 L13:L18 K14:K18"/>
  </dataValidations>
  <printOptions horizontalCentered="1"/>
  <pageMargins left="0.39370078740157483" right="0.39370078740157483" top="0.59055118110236227" bottom="0.39370078740157483" header="0.31496062992125984" footer="0.31496062992125984"/>
  <pageSetup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topLeftCell="A12" zoomScaleNormal="100" workbookViewId="0">
      <selection activeCell="L23" sqref="L23"/>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3.25" customHeight="1" x14ac:dyDescent="0.35">
      <c r="A1" s="26" t="s">
        <v>31</v>
      </c>
      <c r="B1" s="201" t="s">
        <v>32</v>
      </c>
      <c r="C1" s="202"/>
      <c r="D1" s="202"/>
      <c r="E1" s="202"/>
      <c r="F1" s="202"/>
      <c r="G1" s="202"/>
      <c r="H1" s="202"/>
      <c r="I1" s="203"/>
      <c r="J1" s="204"/>
    </row>
    <row r="2" spans="1:10" ht="21" x14ac:dyDescent="0.35">
      <c r="A2" s="27" t="s">
        <v>31</v>
      </c>
      <c r="B2" s="205" t="s">
        <v>33</v>
      </c>
      <c r="C2" s="206"/>
      <c r="D2" s="205" t="s">
        <v>34</v>
      </c>
      <c r="E2" s="206"/>
      <c r="F2" s="206"/>
      <c r="G2" s="206"/>
      <c r="H2" s="206"/>
      <c r="I2" s="126" t="s">
        <v>35</v>
      </c>
      <c r="J2" s="125" t="s">
        <v>36</v>
      </c>
    </row>
    <row r="3" spans="1:10" ht="28.5" customHeight="1" x14ac:dyDescent="0.35">
      <c r="A3" s="29" t="s">
        <v>31</v>
      </c>
      <c r="B3" s="207" t="s">
        <v>37</v>
      </c>
      <c r="C3" s="208"/>
      <c r="D3" s="207" t="s">
        <v>38</v>
      </c>
      <c r="E3" s="208"/>
      <c r="F3" s="208"/>
      <c r="G3" s="208"/>
      <c r="H3" s="208"/>
      <c r="I3" s="127" t="s">
        <v>39</v>
      </c>
      <c r="J3" s="124">
        <v>0</v>
      </c>
    </row>
    <row r="4" spans="1:10" ht="15.75" thickBot="1" x14ac:dyDescent="0.3">
      <c r="A4" s="209" t="s">
        <v>31</v>
      </c>
      <c r="B4" s="210"/>
      <c r="C4" s="210"/>
      <c r="D4" s="210"/>
      <c r="E4" s="210"/>
      <c r="F4" s="210"/>
      <c r="G4" s="210"/>
      <c r="H4" s="210"/>
      <c r="I4" s="211"/>
      <c r="J4" s="212"/>
    </row>
    <row r="5" spans="1:10" ht="15.75" thickBot="1" x14ac:dyDescent="0.3">
      <c r="A5" s="196" t="s">
        <v>31</v>
      </c>
      <c r="B5" s="196"/>
      <c r="C5" s="196"/>
      <c r="D5" s="196"/>
      <c r="E5" s="196"/>
      <c r="F5" s="196"/>
      <c r="G5" s="196"/>
      <c r="H5" s="196"/>
      <c r="I5" s="196"/>
      <c r="J5" s="196"/>
    </row>
    <row r="6" spans="1:10" ht="16.5" thickBot="1" x14ac:dyDescent="0.3">
      <c r="A6" s="197" t="s">
        <v>40</v>
      </c>
      <c r="B6" s="197"/>
      <c r="C6" s="197"/>
      <c r="D6" s="197"/>
      <c r="E6" s="197"/>
      <c r="F6" s="197"/>
      <c r="G6" s="197"/>
      <c r="H6" s="197"/>
      <c r="I6" s="197"/>
      <c r="J6" s="197"/>
    </row>
    <row r="7" spans="1:10" ht="16.5" thickBot="1" x14ac:dyDescent="0.3">
      <c r="A7" s="198" t="s">
        <v>41</v>
      </c>
      <c r="B7" s="198"/>
      <c r="C7" s="198"/>
      <c r="D7" s="198"/>
      <c r="E7" s="198"/>
      <c r="F7" s="198"/>
      <c r="G7" s="198"/>
      <c r="H7" s="198"/>
      <c r="I7" s="198"/>
      <c r="J7" s="198"/>
    </row>
    <row r="8" spans="1:10" s="51" customFormat="1" ht="13.5" thickBot="1" x14ac:dyDescent="0.25">
      <c r="A8" s="148" t="s">
        <v>1</v>
      </c>
      <c r="B8" s="152" t="s">
        <v>2</v>
      </c>
      <c r="C8" s="150"/>
      <c r="D8" s="150"/>
      <c r="E8" s="150"/>
      <c r="F8" s="150"/>
      <c r="G8" s="150"/>
      <c r="H8" s="150"/>
      <c r="I8" s="150"/>
      <c r="J8" s="151"/>
    </row>
    <row r="9" spans="1:10" s="51" customFormat="1" ht="13.5" thickBot="1" x14ac:dyDescent="0.25">
      <c r="A9" s="148" t="s">
        <v>42</v>
      </c>
      <c r="B9" s="152" t="s">
        <v>4</v>
      </c>
      <c r="C9" s="150"/>
      <c r="D9" s="150"/>
      <c r="E9" s="150"/>
      <c r="F9" s="150"/>
      <c r="G9" s="150"/>
      <c r="H9" s="150"/>
      <c r="I9" s="150"/>
      <c r="J9" s="151"/>
    </row>
    <row r="10" spans="1:10" s="51" customFormat="1" ht="13.5" thickBot="1" x14ac:dyDescent="0.25">
      <c r="A10" s="148" t="s">
        <v>5</v>
      </c>
      <c r="B10" s="152" t="s">
        <v>6</v>
      </c>
      <c r="C10" s="150"/>
      <c r="D10" s="150"/>
      <c r="E10" s="150"/>
      <c r="F10" s="150"/>
      <c r="G10" s="150"/>
      <c r="H10" s="150"/>
      <c r="I10" s="150"/>
      <c r="J10" s="151"/>
    </row>
    <row r="11" spans="1:10" s="51" customFormat="1" ht="13.5" thickBot="1" x14ac:dyDescent="0.25">
      <c r="A11" s="148" t="s">
        <v>43</v>
      </c>
      <c r="B11" s="152" t="s">
        <v>44</v>
      </c>
      <c r="C11" s="150"/>
      <c r="D11" s="150"/>
      <c r="E11" s="150"/>
      <c r="F11" s="150"/>
      <c r="G11" s="150"/>
      <c r="H11" s="150"/>
      <c r="I11" s="150"/>
      <c r="J11" s="151"/>
    </row>
    <row r="12" spans="1:10" s="51" customFormat="1" ht="29.25" customHeight="1" thickBot="1" x14ac:dyDescent="0.25">
      <c r="A12" s="149" t="s">
        <v>45</v>
      </c>
      <c r="B12" s="199" t="s">
        <v>46</v>
      </c>
      <c r="C12" s="199"/>
      <c r="D12" s="199"/>
      <c r="E12" s="199"/>
      <c r="F12" s="199"/>
      <c r="G12" s="199"/>
      <c r="H12" s="199"/>
      <c r="I12" s="199"/>
      <c r="J12" s="199"/>
    </row>
    <row r="13" spans="1:10" ht="16.5" thickBot="1" x14ac:dyDescent="0.3">
      <c r="A13" s="197" t="s">
        <v>47</v>
      </c>
      <c r="B13" s="197"/>
      <c r="C13" s="197"/>
      <c r="D13" s="197"/>
      <c r="E13" s="197"/>
      <c r="F13" s="197"/>
      <c r="G13" s="197"/>
      <c r="H13" s="197"/>
      <c r="I13" s="197"/>
      <c r="J13" s="197"/>
    </row>
    <row r="14" spans="1:10" s="51" customFormat="1" ht="18" customHeight="1" thickBot="1" x14ac:dyDescent="0.25">
      <c r="A14" s="133" t="s">
        <v>48</v>
      </c>
      <c r="B14" s="134">
        <v>3</v>
      </c>
      <c r="C14" s="200" t="s">
        <v>49</v>
      </c>
      <c r="D14" s="200"/>
      <c r="E14" s="200"/>
      <c r="F14" s="200"/>
      <c r="G14" s="200"/>
      <c r="H14" s="200"/>
      <c r="I14" s="200"/>
      <c r="J14" s="200"/>
    </row>
    <row r="15" spans="1:10" s="51" customFormat="1" ht="18" customHeight="1" thickBot="1" x14ac:dyDescent="0.25">
      <c r="A15" s="133" t="s">
        <v>50</v>
      </c>
      <c r="B15" s="135">
        <v>3.3</v>
      </c>
      <c r="C15" s="200" t="s">
        <v>51</v>
      </c>
      <c r="D15" s="200"/>
      <c r="E15" s="200"/>
      <c r="F15" s="200"/>
      <c r="G15" s="200"/>
      <c r="H15" s="200"/>
      <c r="I15" s="200"/>
      <c r="J15" s="200"/>
    </row>
    <row r="16" spans="1:10" s="51" customFormat="1" ht="18" customHeight="1" thickBot="1" x14ac:dyDescent="0.25">
      <c r="A16" s="133" t="s">
        <v>52</v>
      </c>
      <c r="B16" s="134" t="s">
        <v>53</v>
      </c>
      <c r="C16" s="200" t="s">
        <v>54</v>
      </c>
      <c r="D16" s="200"/>
      <c r="E16" s="200"/>
      <c r="F16" s="200"/>
      <c r="G16" s="200"/>
      <c r="H16" s="200"/>
      <c r="I16" s="200"/>
      <c r="J16" s="200"/>
    </row>
    <row r="17" spans="1:11" ht="16.5" thickBot="1" x14ac:dyDescent="0.3">
      <c r="A17" s="197" t="s">
        <v>55</v>
      </c>
      <c r="B17" s="197"/>
      <c r="C17" s="197"/>
      <c r="D17" s="197"/>
      <c r="E17" s="197"/>
      <c r="F17" s="197"/>
      <c r="G17" s="197"/>
      <c r="H17" s="197"/>
      <c r="I17" s="197"/>
      <c r="J17" s="197"/>
    </row>
    <row r="18" spans="1:11" s="51" customFormat="1" ht="18" customHeight="1" thickBot="1" x14ac:dyDescent="0.3">
      <c r="A18" s="133" t="s">
        <v>56</v>
      </c>
      <c r="B18" s="217" t="s">
        <v>57</v>
      </c>
      <c r="C18" s="217"/>
      <c r="D18" s="217"/>
      <c r="E18" s="217"/>
      <c r="F18" s="217"/>
      <c r="G18" s="217"/>
      <c r="H18" s="217"/>
      <c r="I18" s="217"/>
      <c r="J18" s="217"/>
    </row>
    <row r="19" spans="1:11" s="51" customFormat="1" ht="42" customHeight="1" thickBot="1" x14ac:dyDescent="0.3">
      <c r="A19" s="136" t="s">
        <v>58</v>
      </c>
      <c r="B19" s="217" t="s">
        <v>59</v>
      </c>
      <c r="C19" s="217"/>
      <c r="D19" s="217"/>
      <c r="E19" s="217"/>
      <c r="F19" s="217"/>
      <c r="G19" s="217"/>
      <c r="H19" s="217"/>
      <c r="I19" s="217"/>
      <c r="J19" s="217"/>
    </row>
    <row r="20" spans="1:11" s="51" customFormat="1" ht="12.75" customHeight="1" thickBot="1" x14ac:dyDescent="0.3">
      <c r="A20" s="136" t="s">
        <v>60</v>
      </c>
      <c r="B20" s="217" t="s">
        <v>61</v>
      </c>
      <c r="C20" s="217"/>
      <c r="D20" s="217"/>
      <c r="E20" s="217"/>
      <c r="F20" s="217"/>
      <c r="G20" s="217"/>
      <c r="H20" s="217"/>
      <c r="I20" s="217"/>
      <c r="J20" s="217"/>
    </row>
    <row r="21" spans="1:11" s="51" customFormat="1" ht="19.5" customHeight="1" thickBot="1" x14ac:dyDescent="0.25">
      <c r="A21" s="136" t="s">
        <v>62</v>
      </c>
      <c r="B21" s="213" t="s">
        <v>63</v>
      </c>
      <c r="C21" s="213"/>
      <c r="D21" s="213"/>
      <c r="E21" s="213"/>
      <c r="F21" s="213"/>
      <c r="G21" s="213"/>
      <c r="H21" s="213"/>
      <c r="I21" s="213"/>
      <c r="J21" s="213"/>
    </row>
    <row r="22" spans="1:11" ht="16.5" thickBot="1" x14ac:dyDescent="0.3">
      <c r="A22" s="214" t="s">
        <v>64</v>
      </c>
      <c r="B22" s="214"/>
      <c r="C22" s="214"/>
      <c r="D22" s="214"/>
      <c r="E22" s="214"/>
      <c r="F22" s="214"/>
      <c r="G22" s="214"/>
      <c r="H22" s="214"/>
      <c r="I22" s="214"/>
      <c r="J22" s="214"/>
      <c r="K22" s="6"/>
    </row>
    <row r="23" spans="1:11" ht="16.5" thickBot="1" x14ac:dyDescent="0.3">
      <c r="A23" s="215" t="s">
        <v>65</v>
      </c>
      <c r="B23" s="215"/>
      <c r="C23" s="215"/>
      <c r="D23" s="215"/>
      <c r="E23" s="215"/>
      <c r="F23" s="215"/>
      <c r="G23" s="215"/>
      <c r="H23" s="215"/>
      <c r="I23" s="215"/>
      <c r="J23" s="215"/>
      <c r="K23" s="1"/>
    </row>
    <row r="24" spans="1:11" ht="15.75" thickBot="1" x14ac:dyDescent="0.3">
      <c r="A24" s="216" t="s">
        <v>66</v>
      </c>
      <c r="B24" s="216"/>
      <c r="C24" s="216" t="s">
        <v>67</v>
      </c>
      <c r="D24" s="216"/>
      <c r="E24" s="216"/>
      <c r="F24" s="216" t="s">
        <v>68</v>
      </c>
      <c r="G24" s="216"/>
      <c r="H24" s="216"/>
      <c r="I24" s="216" t="s">
        <v>69</v>
      </c>
      <c r="J24" s="216"/>
      <c r="K24" s="6"/>
    </row>
    <row r="25" spans="1:11" x14ac:dyDescent="0.25">
      <c r="A25" s="220">
        <v>4219452478</v>
      </c>
      <c r="B25" s="220"/>
      <c r="C25" s="220">
        <f>+A25-G25</f>
        <v>4072243202.0700002</v>
      </c>
      <c r="D25" s="221"/>
      <c r="E25" s="221"/>
      <c r="F25" s="137"/>
      <c r="G25" s="138">
        <f>Tabla1310[Financiera 
 (F)]+Tabla13411[Financiera 
 (F)]+Tabla134512[Financiera 
 (F)]+Tabla1345613[Financiera 
 (F)]+Tabla13456714[Financiera 
 (F)]+Tabla134567815[Financiera 
 (F)]</f>
        <v>147209275.92999998</v>
      </c>
      <c r="H25" s="137"/>
      <c r="I25" s="222">
        <f>IF(G25&gt;0,G25/C25,0)</f>
        <v>3.6149431314704057E-2</v>
      </c>
      <c r="J25" s="222"/>
      <c r="K25" s="6"/>
    </row>
    <row r="26" spans="1:11" ht="16.5" thickBot="1" x14ac:dyDescent="0.3">
      <c r="A26" s="215" t="s">
        <v>70</v>
      </c>
      <c r="B26" s="215"/>
      <c r="C26" s="215"/>
      <c r="D26" s="215"/>
      <c r="E26" s="215"/>
      <c r="F26" s="215"/>
      <c r="G26" s="215"/>
      <c r="H26" s="215"/>
      <c r="I26" s="215"/>
      <c r="J26" s="215"/>
      <c r="K26" s="1"/>
    </row>
    <row r="27" spans="1:11" ht="22.5" customHeight="1" thickBot="1" x14ac:dyDescent="0.3">
      <c r="A27" s="139"/>
      <c r="B27" s="139"/>
      <c r="C27" s="192" t="s">
        <v>71</v>
      </c>
      <c r="D27" s="223"/>
      <c r="E27" s="193" t="s">
        <v>72</v>
      </c>
      <c r="F27" s="224"/>
      <c r="G27" s="192" t="s">
        <v>73</v>
      </c>
      <c r="H27" s="192"/>
      <c r="I27" s="192" t="s">
        <v>74</v>
      </c>
      <c r="J27" s="223"/>
      <c r="K27" s="6"/>
    </row>
    <row r="28" spans="1:11" ht="39" thickBot="1" x14ac:dyDescent="0.3">
      <c r="A28" s="105" t="s">
        <v>7</v>
      </c>
      <c r="B28" s="105" t="s">
        <v>75</v>
      </c>
      <c r="C28" s="105" t="s">
        <v>76</v>
      </c>
      <c r="D28" s="105" t="s">
        <v>77</v>
      </c>
      <c r="E28" s="105" t="s">
        <v>78</v>
      </c>
      <c r="F28" s="105" t="s">
        <v>79</v>
      </c>
      <c r="G28" s="105" t="s">
        <v>80</v>
      </c>
      <c r="H28" s="105" t="s">
        <v>81</v>
      </c>
      <c r="I28" s="105" t="s">
        <v>82</v>
      </c>
      <c r="J28" s="105" t="s">
        <v>83</v>
      </c>
      <c r="K28" s="6"/>
    </row>
    <row r="29" spans="1:11" ht="45" customHeight="1" thickBot="1" x14ac:dyDescent="0.3">
      <c r="A29" s="140" t="s">
        <v>84</v>
      </c>
      <c r="B29" s="107" t="s">
        <v>19</v>
      </c>
      <c r="C29" s="111">
        <v>9683</v>
      </c>
      <c r="D29" s="141">
        <v>280785175</v>
      </c>
      <c r="E29" s="112">
        <v>2252</v>
      </c>
      <c r="F29" s="142">
        <v>70196293.75</v>
      </c>
      <c r="G29" s="112">
        <v>2053</v>
      </c>
      <c r="H29" s="110">
        <v>37383767.18</v>
      </c>
      <c r="I29" s="143">
        <f>IF(G29&gt;0,G29/C29,0)</f>
        <v>0.21202106785087266</v>
      </c>
      <c r="J29" s="144">
        <f>IF(H29&gt;0,H29/D29,0)</f>
        <v>0.13314010321235797</v>
      </c>
      <c r="K29" s="6"/>
    </row>
    <row r="30" spans="1:11" ht="18" customHeight="1" thickBot="1" x14ac:dyDescent="0.3">
      <c r="A30" s="197" t="s">
        <v>85</v>
      </c>
      <c r="B30" s="197"/>
      <c r="C30" s="197"/>
      <c r="D30" s="197"/>
      <c r="E30" s="197"/>
      <c r="F30" s="197"/>
      <c r="G30" s="197"/>
      <c r="H30" s="197"/>
      <c r="I30" s="197"/>
      <c r="J30" s="197"/>
    </row>
    <row r="31" spans="1:11" ht="16.5" thickBot="1" x14ac:dyDescent="0.3">
      <c r="A31" s="198" t="s">
        <v>86</v>
      </c>
      <c r="B31" s="198"/>
      <c r="C31" s="198"/>
      <c r="D31" s="198"/>
      <c r="E31" s="198"/>
      <c r="F31" s="198"/>
      <c r="G31" s="198"/>
      <c r="H31" s="198"/>
      <c r="I31" s="198"/>
      <c r="J31" s="198"/>
    </row>
    <row r="32" spans="1:11" ht="19.5" customHeight="1" thickBot="1" x14ac:dyDescent="0.3">
      <c r="A32" s="145" t="s">
        <v>87</v>
      </c>
      <c r="B32" s="218" t="s">
        <v>88</v>
      </c>
      <c r="C32" s="218"/>
      <c r="D32" s="218"/>
      <c r="E32" s="218"/>
      <c r="F32" s="218"/>
      <c r="G32" s="218"/>
      <c r="H32" s="218"/>
      <c r="I32" s="218"/>
      <c r="J32" s="218"/>
      <c r="K32" s="6"/>
    </row>
    <row r="33" spans="1:11" ht="31.5" customHeight="1" thickBot="1" x14ac:dyDescent="0.3">
      <c r="A33" s="145" t="s">
        <v>89</v>
      </c>
      <c r="B33" s="219" t="s">
        <v>90</v>
      </c>
      <c r="C33" s="219"/>
      <c r="D33" s="219"/>
      <c r="E33" s="219"/>
      <c r="F33" s="219"/>
      <c r="G33" s="219"/>
      <c r="H33" s="219"/>
      <c r="I33" s="219"/>
      <c r="J33" s="219"/>
      <c r="K33" s="6"/>
    </row>
    <row r="34" spans="1:11" ht="65.25" customHeight="1" thickBot="1" x14ac:dyDescent="0.3">
      <c r="A34" s="145" t="s">
        <v>91</v>
      </c>
      <c r="B34" s="219" t="s">
        <v>92</v>
      </c>
      <c r="C34" s="219"/>
      <c r="D34" s="219"/>
      <c r="E34" s="219"/>
      <c r="F34" s="219"/>
      <c r="G34" s="219"/>
      <c r="H34" s="219"/>
      <c r="I34" s="219"/>
      <c r="J34" s="219"/>
      <c r="K34" s="6"/>
    </row>
    <row r="35" spans="1:11" ht="88.5" customHeight="1" thickBot="1" x14ac:dyDescent="0.3">
      <c r="A35" s="145" t="s">
        <v>93</v>
      </c>
      <c r="B35" s="219" t="s">
        <v>94</v>
      </c>
      <c r="C35" s="219"/>
      <c r="D35" s="219"/>
      <c r="E35" s="219"/>
      <c r="F35" s="219"/>
      <c r="G35" s="219"/>
      <c r="H35" s="219"/>
      <c r="I35" s="219"/>
      <c r="J35" s="219"/>
      <c r="K35" s="6"/>
    </row>
    <row r="36" spans="1:11" ht="16.5" thickBot="1" x14ac:dyDescent="0.3">
      <c r="A36" s="197" t="s">
        <v>95</v>
      </c>
      <c r="B36" s="197"/>
      <c r="C36" s="197"/>
      <c r="D36" s="197"/>
      <c r="E36" s="197"/>
      <c r="F36" s="197"/>
      <c r="G36" s="197"/>
      <c r="H36" s="197"/>
      <c r="I36" s="197"/>
      <c r="J36" s="197"/>
    </row>
    <row r="37" spans="1:11" ht="16.5" thickBot="1" x14ac:dyDescent="0.3">
      <c r="A37" s="225" t="s">
        <v>96</v>
      </c>
      <c r="B37" s="225"/>
      <c r="C37" s="225"/>
      <c r="D37" s="225"/>
      <c r="E37" s="225"/>
      <c r="F37" s="225"/>
      <c r="G37" s="225"/>
      <c r="H37" s="225"/>
      <c r="I37" s="225"/>
      <c r="J37" s="225"/>
    </row>
    <row r="38" spans="1:11" ht="44.25" customHeight="1" thickBot="1" x14ac:dyDescent="0.3">
      <c r="A38" s="226" t="s">
        <v>97</v>
      </c>
      <c r="B38" s="226"/>
      <c r="C38" s="226"/>
      <c r="D38" s="226"/>
      <c r="E38" s="226"/>
      <c r="F38" s="226"/>
      <c r="G38" s="226"/>
      <c r="H38" s="226"/>
      <c r="I38" s="226"/>
      <c r="J38" s="226"/>
    </row>
    <row r="39" spans="1:11" ht="16.5" thickBot="1" x14ac:dyDescent="0.3">
      <c r="A39" s="215" t="s">
        <v>70</v>
      </c>
      <c r="B39" s="215"/>
      <c r="C39" s="215"/>
      <c r="D39" s="215"/>
      <c r="E39" s="215"/>
      <c r="F39" s="215"/>
      <c r="G39" s="215"/>
      <c r="H39" s="215"/>
      <c r="I39" s="215"/>
      <c r="J39" s="215"/>
      <c r="K39" s="1"/>
    </row>
    <row r="40" spans="1:11" ht="15.75" thickBot="1" x14ac:dyDescent="0.3">
      <c r="A40" s="139"/>
      <c r="B40" s="139"/>
      <c r="C40" s="192" t="s">
        <v>71</v>
      </c>
      <c r="D40" s="223"/>
      <c r="E40" s="192" t="s">
        <v>98</v>
      </c>
      <c r="F40" s="223"/>
      <c r="G40" s="192" t="s">
        <v>73</v>
      </c>
      <c r="H40" s="192"/>
      <c r="I40" s="192" t="s">
        <v>74</v>
      </c>
      <c r="J40" s="223"/>
      <c r="K40" s="6"/>
    </row>
    <row r="41" spans="1:11" ht="39" thickBot="1" x14ac:dyDescent="0.3">
      <c r="A41" s="105" t="s">
        <v>7</v>
      </c>
      <c r="B41" s="105" t="s">
        <v>75</v>
      </c>
      <c r="C41" s="105" t="s">
        <v>76</v>
      </c>
      <c r="D41" s="105" t="s">
        <v>77</v>
      </c>
      <c r="E41" s="105" t="s">
        <v>78</v>
      </c>
      <c r="F41" s="105" t="s">
        <v>79</v>
      </c>
      <c r="G41" s="105" t="s">
        <v>80</v>
      </c>
      <c r="H41" s="105" t="s">
        <v>81</v>
      </c>
      <c r="I41" s="105" t="s">
        <v>82</v>
      </c>
      <c r="J41" s="105" t="s">
        <v>83</v>
      </c>
      <c r="K41" s="6"/>
    </row>
    <row r="42" spans="1:11" ht="57.75" customHeight="1" thickBot="1" x14ac:dyDescent="0.3">
      <c r="A42" s="140" t="s">
        <v>99</v>
      </c>
      <c r="B42" s="107" t="s">
        <v>21</v>
      </c>
      <c r="C42" s="111">
        <v>11583</v>
      </c>
      <c r="D42" s="141">
        <v>50431359</v>
      </c>
      <c r="E42" s="112">
        <v>2983</v>
      </c>
      <c r="F42" s="142">
        <v>12607839.75</v>
      </c>
      <c r="G42" s="146">
        <v>3.0910000000000002</v>
      </c>
      <c r="H42" s="110">
        <v>18494944.960000001</v>
      </c>
      <c r="I42" s="143">
        <f>IF(G42&gt;0,G42/C42,0)</f>
        <v>2.6685660018993355E-4</v>
      </c>
      <c r="J42" s="144">
        <f>IF(H42&gt;0,H42/D42,0)</f>
        <v>0.36673501025423488</v>
      </c>
      <c r="K42" s="6"/>
    </row>
    <row r="43" spans="1:11" ht="16.5" thickBot="1" x14ac:dyDescent="0.3">
      <c r="A43" s="197" t="s">
        <v>85</v>
      </c>
      <c r="B43" s="197"/>
      <c r="C43" s="197"/>
      <c r="D43" s="197"/>
      <c r="E43" s="197"/>
      <c r="F43" s="197"/>
      <c r="G43" s="197"/>
      <c r="H43" s="197"/>
      <c r="I43" s="197"/>
      <c r="J43" s="197"/>
    </row>
    <row r="44" spans="1:11" ht="16.5" thickBot="1" x14ac:dyDescent="0.3">
      <c r="A44" s="198" t="s">
        <v>86</v>
      </c>
      <c r="B44" s="198"/>
      <c r="C44" s="198"/>
      <c r="D44" s="198"/>
      <c r="E44" s="198"/>
      <c r="F44" s="198"/>
      <c r="G44" s="198"/>
      <c r="H44" s="198"/>
      <c r="I44" s="198"/>
      <c r="J44" s="198"/>
    </row>
    <row r="45" spans="1:11" ht="27.75" customHeight="1" thickBot="1" x14ac:dyDescent="0.3">
      <c r="A45" s="145" t="s">
        <v>87</v>
      </c>
      <c r="B45" s="218" t="s">
        <v>100</v>
      </c>
      <c r="C45" s="218"/>
      <c r="D45" s="218"/>
      <c r="E45" s="218"/>
      <c r="F45" s="218"/>
      <c r="G45" s="218"/>
      <c r="H45" s="218"/>
      <c r="I45" s="218"/>
      <c r="J45" s="218"/>
      <c r="K45" s="6"/>
    </row>
    <row r="46" spans="1:11" ht="24" customHeight="1" thickBot="1" x14ac:dyDescent="0.3">
      <c r="A46" s="145" t="s">
        <v>89</v>
      </c>
      <c r="B46" s="219" t="s">
        <v>101</v>
      </c>
      <c r="C46" s="219"/>
      <c r="D46" s="219"/>
      <c r="E46" s="219"/>
      <c r="F46" s="219"/>
      <c r="G46" s="219"/>
      <c r="H46" s="219"/>
      <c r="I46" s="219"/>
      <c r="J46" s="219"/>
      <c r="K46" s="6"/>
    </row>
    <row r="47" spans="1:11" ht="120.75" customHeight="1" thickBot="1" x14ac:dyDescent="0.3">
      <c r="A47" s="145" t="s">
        <v>91</v>
      </c>
      <c r="B47" s="219" t="s">
        <v>102</v>
      </c>
      <c r="C47" s="219"/>
      <c r="D47" s="219"/>
      <c r="E47" s="219"/>
      <c r="F47" s="219"/>
      <c r="G47" s="219"/>
      <c r="H47" s="219"/>
      <c r="I47" s="219"/>
      <c r="J47" s="219"/>
      <c r="K47" s="6"/>
    </row>
    <row r="48" spans="1:11" ht="47.25" customHeight="1" thickBot="1" x14ac:dyDescent="0.3">
      <c r="A48" s="145" t="s">
        <v>93</v>
      </c>
      <c r="B48" s="219" t="s">
        <v>103</v>
      </c>
      <c r="C48" s="219"/>
      <c r="D48" s="219"/>
      <c r="E48" s="219"/>
      <c r="F48" s="219"/>
      <c r="G48" s="219"/>
      <c r="H48" s="219"/>
      <c r="I48" s="219"/>
      <c r="J48" s="219"/>
      <c r="K48" s="6"/>
    </row>
    <row r="49" spans="1:12" ht="16.5" thickBot="1" x14ac:dyDescent="0.3">
      <c r="A49" s="197" t="s">
        <v>95</v>
      </c>
      <c r="B49" s="197"/>
      <c r="C49" s="197"/>
      <c r="D49" s="197"/>
      <c r="E49" s="197"/>
      <c r="F49" s="197"/>
      <c r="G49" s="197"/>
      <c r="H49" s="197"/>
      <c r="I49" s="197"/>
      <c r="J49" s="197"/>
    </row>
    <row r="50" spans="1:12" ht="16.5" thickBot="1" x14ac:dyDescent="0.3">
      <c r="A50" s="225" t="s">
        <v>96</v>
      </c>
      <c r="B50" s="225"/>
      <c r="C50" s="225"/>
      <c r="D50" s="225"/>
      <c r="E50" s="225"/>
      <c r="F50" s="225"/>
      <c r="G50" s="225"/>
      <c r="H50" s="225"/>
      <c r="I50" s="225"/>
      <c r="J50" s="225"/>
    </row>
    <row r="51" spans="1:12" ht="53.25" customHeight="1" thickBot="1" x14ac:dyDescent="0.3">
      <c r="A51" s="219" t="s">
        <v>104</v>
      </c>
      <c r="B51" s="219"/>
      <c r="C51" s="219"/>
      <c r="D51" s="219"/>
      <c r="E51" s="219"/>
      <c r="F51" s="219"/>
      <c r="G51" s="219"/>
      <c r="H51" s="219"/>
      <c r="I51" s="219"/>
      <c r="J51" s="219"/>
    </row>
    <row r="52" spans="1:12" ht="16.5" thickBot="1" x14ac:dyDescent="0.3">
      <c r="A52" s="215" t="s">
        <v>70</v>
      </c>
      <c r="B52" s="215"/>
      <c r="C52" s="215"/>
      <c r="D52" s="215"/>
      <c r="E52" s="215"/>
      <c r="F52" s="215"/>
      <c r="G52" s="215"/>
      <c r="H52" s="215"/>
      <c r="I52" s="215"/>
      <c r="J52" s="215"/>
      <c r="K52" s="1"/>
    </row>
    <row r="53" spans="1:12" ht="15.75" thickBot="1" x14ac:dyDescent="0.3">
      <c r="A53" s="139"/>
      <c r="B53" s="139"/>
      <c r="C53" s="192" t="s">
        <v>71</v>
      </c>
      <c r="D53" s="223"/>
      <c r="E53" s="192" t="s">
        <v>98</v>
      </c>
      <c r="F53" s="223"/>
      <c r="G53" s="192" t="s">
        <v>73</v>
      </c>
      <c r="H53" s="192"/>
      <c r="I53" s="192" t="s">
        <v>74</v>
      </c>
      <c r="J53" s="223"/>
      <c r="K53" s="6"/>
    </row>
    <row r="54" spans="1:12" ht="39" thickBot="1" x14ac:dyDescent="0.3">
      <c r="A54" s="105" t="s">
        <v>7</v>
      </c>
      <c r="B54" s="105" t="s">
        <v>75</v>
      </c>
      <c r="C54" s="105" t="s">
        <v>76</v>
      </c>
      <c r="D54" s="105" t="s">
        <v>77</v>
      </c>
      <c r="E54" s="105" t="s">
        <v>78</v>
      </c>
      <c r="F54" s="105" t="s">
        <v>79</v>
      </c>
      <c r="G54" s="105" t="s">
        <v>80</v>
      </c>
      <c r="H54" s="105" t="s">
        <v>81</v>
      </c>
      <c r="I54" s="105" t="s">
        <v>82</v>
      </c>
      <c r="J54" s="105" t="s">
        <v>83</v>
      </c>
      <c r="K54" s="6"/>
    </row>
    <row r="55" spans="1:12" ht="47.25" customHeight="1" thickBot="1" x14ac:dyDescent="0.3">
      <c r="A55" s="140" t="s">
        <v>105</v>
      </c>
      <c r="B55" s="107" t="s">
        <v>23</v>
      </c>
      <c r="C55" s="111">
        <v>2620</v>
      </c>
      <c r="D55" s="141">
        <v>103657207</v>
      </c>
      <c r="E55" s="112">
        <v>657</v>
      </c>
      <c r="F55" s="142">
        <v>25914301.75</v>
      </c>
      <c r="G55" s="112">
        <f>377+486</f>
        <v>863</v>
      </c>
      <c r="H55" s="142">
        <v>40019747.649999999</v>
      </c>
      <c r="I55" s="143">
        <f>IF(G55&gt;0,G55/C55,0)</f>
        <v>0.32938931297709922</v>
      </c>
      <c r="J55" s="144">
        <f>IF(H55&gt;0,H55/D55,0)</f>
        <v>0.38607781174347094</v>
      </c>
      <c r="K55" s="6"/>
      <c r="L55" s="128" t="s">
        <v>106</v>
      </c>
    </row>
    <row r="56" spans="1:12" ht="19.5" customHeight="1" thickBot="1" x14ac:dyDescent="0.3">
      <c r="A56" s="197" t="s">
        <v>85</v>
      </c>
      <c r="B56" s="197"/>
      <c r="C56" s="197"/>
      <c r="D56" s="197"/>
      <c r="E56" s="197"/>
      <c r="F56" s="197"/>
      <c r="G56" s="197"/>
      <c r="H56" s="197"/>
      <c r="I56" s="197"/>
      <c r="J56" s="197"/>
    </row>
    <row r="57" spans="1:12" ht="16.5" thickBot="1" x14ac:dyDescent="0.3">
      <c r="A57" s="198" t="s">
        <v>86</v>
      </c>
      <c r="B57" s="198"/>
      <c r="C57" s="198"/>
      <c r="D57" s="198"/>
      <c r="E57" s="198"/>
      <c r="F57" s="198"/>
      <c r="G57" s="198"/>
      <c r="H57" s="198"/>
      <c r="I57" s="198"/>
      <c r="J57" s="198"/>
    </row>
    <row r="58" spans="1:12" s="51" customFormat="1" ht="17.25" customHeight="1" thickBot="1" x14ac:dyDescent="0.25">
      <c r="A58" s="145" t="s">
        <v>87</v>
      </c>
      <c r="B58" s="227" t="s">
        <v>107</v>
      </c>
      <c r="C58" s="227"/>
      <c r="D58" s="227"/>
      <c r="E58" s="227"/>
      <c r="F58" s="227"/>
      <c r="G58" s="227"/>
      <c r="H58" s="227"/>
      <c r="I58" s="227"/>
      <c r="J58" s="227"/>
      <c r="K58" s="50"/>
    </row>
    <row r="59" spans="1:12" s="51" customFormat="1" ht="22.5" customHeight="1" thickBot="1" x14ac:dyDescent="0.25">
      <c r="A59" s="145" t="s">
        <v>89</v>
      </c>
      <c r="B59" s="219" t="s">
        <v>108</v>
      </c>
      <c r="C59" s="219"/>
      <c r="D59" s="219"/>
      <c r="E59" s="219"/>
      <c r="F59" s="219"/>
      <c r="G59" s="219"/>
      <c r="H59" s="219"/>
      <c r="I59" s="219"/>
      <c r="J59" s="219"/>
      <c r="K59" s="50"/>
    </row>
    <row r="60" spans="1:12" s="52" customFormat="1" ht="29.25" customHeight="1" thickBot="1" x14ac:dyDescent="0.3">
      <c r="A60" s="147" t="s">
        <v>91</v>
      </c>
      <c r="B60" s="219" t="s">
        <v>109</v>
      </c>
      <c r="C60" s="219"/>
      <c r="D60" s="219"/>
      <c r="E60" s="219"/>
      <c r="F60" s="219"/>
      <c r="G60" s="219"/>
      <c r="H60" s="219"/>
      <c r="I60" s="219"/>
      <c r="J60" s="219"/>
    </row>
    <row r="61" spans="1:12" s="51" customFormat="1" ht="39" customHeight="1" thickBot="1" x14ac:dyDescent="0.25">
      <c r="A61" s="145" t="s">
        <v>93</v>
      </c>
      <c r="B61" s="219" t="s">
        <v>110</v>
      </c>
      <c r="C61" s="219"/>
      <c r="D61" s="219"/>
      <c r="E61" s="219"/>
      <c r="F61" s="219"/>
      <c r="G61" s="219"/>
      <c r="H61" s="219"/>
      <c r="I61" s="219"/>
      <c r="J61" s="219"/>
      <c r="K61" s="50"/>
    </row>
    <row r="62" spans="1:12" ht="16.5" thickBot="1" x14ac:dyDescent="0.3">
      <c r="A62" s="197" t="s">
        <v>95</v>
      </c>
      <c r="B62" s="197"/>
      <c r="C62" s="197"/>
      <c r="D62" s="197"/>
      <c r="E62" s="197"/>
      <c r="F62" s="197"/>
      <c r="G62" s="197"/>
      <c r="H62" s="197"/>
      <c r="I62" s="197"/>
      <c r="J62" s="197"/>
    </row>
    <row r="63" spans="1:12" ht="16.5" thickBot="1" x14ac:dyDescent="0.3">
      <c r="A63" s="225" t="s">
        <v>96</v>
      </c>
      <c r="B63" s="225"/>
      <c r="C63" s="225"/>
      <c r="D63" s="225"/>
      <c r="E63" s="225"/>
      <c r="F63" s="225"/>
      <c r="G63" s="225"/>
      <c r="H63" s="225"/>
      <c r="I63" s="225"/>
      <c r="J63" s="225"/>
    </row>
    <row r="64" spans="1:12" ht="27.75" customHeight="1" thickBot="1" x14ac:dyDescent="0.3">
      <c r="A64" s="219" t="s">
        <v>111</v>
      </c>
      <c r="B64" s="219"/>
      <c r="C64" s="219"/>
      <c r="D64" s="219"/>
      <c r="E64" s="219"/>
      <c r="F64" s="219"/>
      <c r="G64" s="219"/>
      <c r="H64" s="219"/>
      <c r="I64" s="219"/>
      <c r="J64" s="219"/>
    </row>
    <row r="65" spans="1:11" ht="16.5" thickBot="1" x14ac:dyDescent="0.3">
      <c r="A65" s="215" t="s">
        <v>70</v>
      </c>
      <c r="B65" s="215"/>
      <c r="C65" s="215"/>
      <c r="D65" s="215"/>
      <c r="E65" s="215"/>
      <c r="F65" s="215"/>
      <c r="G65" s="215"/>
      <c r="H65" s="215"/>
      <c r="I65" s="215"/>
      <c r="J65" s="215"/>
      <c r="K65" s="1"/>
    </row>
    <row r="66" spans="1:11" ht="17.25" customHeight="1" thickBot="1" x14ac:dyDescent="0.3">
      <c r="A66" s="139"/>
      <c r="B66" s="139"/>
      <c r="C66" s="192" t="s">
        <v>71</v>
      </c>
      <c r="D66" s="223"/>
      <c r="E66" s="192" t="s">
        <v>98</v>
      </c>
      <c r="F66" s="223"/>
      <c r="G66" s="192" t="s">
        <v>73</v>
      </c>
      <c r="H66" s="192"/>
      <c r="I66" s="192" t="s">
        <v>74</v>
      </c>
      <c r="J66" s="223"/>
      <c r="K66" s="6"/>
    </row>
    <row r="67" spans="1:11" ht="42.75" customHeight="1" thickBot="1" x14ac:dyDescent="0.3">
      <c r="A67" s="105" t="s">
        <v>7</v>
      </c>
      <c r="B67" s="105" t="s">
        <v>75</v>
      </c>
      <c r="C67" s="105" t="s">
        <v>76</v>
      </c>
      <c r="D67" s="105" t="s">
        <v>77</v>
      </c>
      <c r="E67" s="105" t="s">
        <v>78</v>
      </c>
      <c r="F67" s="105" t="s">
        <v>79</v>
      </c>
      <c r="G67" s="105" t="s">
        <v>80</v>
      </c>
      <c r="H67" s="105" t="s">
        <v>81</v>
      </c>
      <c r="I67" s="105" t="s">
        <v>82</v>
      </c>
      <c r="J67" s="105" t="s">
        <v>83</v>
      </c>
      <c r="K67" s="6"/>
    </row>
    <row r="68" spans="1:11" ht="41.25" customHeight="1" thickBot="1" x14ac:dyDescent="0.3">
      <c r="A68" s="140" t="s">
        <v>112</v>
      </c>
      <c r="B68" s="107" t="s">
        <v>25</v>
      </c>
      <c r="C68" s="111">
        <v>18000</v>
      </c>
      <c r="D68" s="141">
        <v>59525386</v>
      </c>
      <c r="E68" s="112">
        <v>4500</v>
      </c>
      <c r="F68" s="142">
        <f>59525386/4</f>
        <v>14881346.5</v>
      </c>
      <c r="G68" s="112">
        <v>1405</v>
      </c>
      <c r="H68" s="142">
        <v>27505654.77</v>
      </c>
      <c r="I68" s="143">
        <f>IF(G68&gt;0,G68/C68,0)</f>
        <v>7.8055555555555559E-2</v>
      </c>
      <c r="J68" s="144">
        <f>IF(H68&gt;0,H68/D68,0)</f>
        <v>0.46208276196646586</v>
      </c>
      <c r="K68" s="6"/>
    </row>
    <row r="69" spans="1:11" ht="21" customHeight="1" thickBot="1" x14ac:dyDescent="0.3">
      <c r="A69" s="197" t="s">
        <v>85</v>
      </c>
      <c r="B69" s="197"/>
      <c r="C69" s="197"/>
      <c r="D69" s="197"/>
      <c r="E69" s="197"/>
      <c r="F69" s="197"/>
      <c r="G69" s="197"/>
      <c r="H69" s="197"/>
      <c r="I69" s="197"/>
      <c r="J69" s="197"/>
    </row>
    <row r="70" spans="1:11" ht="16.5" thickBot="1" x14ac:dyDescent="0.3">
      <c r="A70" s="198" t="s">
        <v>86</v>
      </c>
      <c r="B70" s="198"/>
      <c r="C70" s="198"/>
      <c r="D70" s="198"/>
      <c r="E70" s="198"/>
      <c r="F70" s="198"/>
      <c r="G70" s="198"/>
      <c r="H70" s="198"/>
      <c r="I70" s="198"/>
      <c r="J70" s="198"/>
    </row>
    <row r="71" spans="1:11" s="51" customFormat="1" ht="18.75" customHeight="1" thickBot="1" x14ac:dyDescent="0.25">
      <c r="A71" s="145" t="s">
        <v>87</v>
      </c>
      <c r="B71" s="227" t="s">
        <v>113</v>
      </c>
      <c r="C71" s="227"/>
      <c r="D71" s="227"/>
      <c r="E71" s="227"/>
      <c r="F71" s="227"/>
      <c r="G71" s="227"/>
      <c r="H71" s="227"/>
      <c r="I71" s="227"/>
      <c r="J71" s="227"/>
      <c r="K71" s="50"/>
    </row>
    <row r="72" spans="1:11" s="51" customFormat="1" ht="18" customHeight="1" thickBot="1" x14ac:dyDescent="0.25">
      <c r="A72" s="145" t="s">
        <v>89</v>
      </c>
      <c r="B72" s="219" t="s">
        <v>114</v>
      </c>
      <c r="C72" s="219"/>
      <c r="D72" s="219"/>
      <c r="E72" s="219"/>
      <c r="F72" s="219"/>
      <c r="G72" s="219"/>
      <c r="H72" s="219"/>
      <c r="I72" s="219"/>
      <c r="J72" s="219"/>
      <c r="K72" s="50"/>
    </row>
    <row r="73" spans="1:11" s="52" customFormat="1" ht="22.5" customHeight="1" thickBot="1" x14ac:dyDescent="0.3">
      <c r="A73" s="147" t="s">
        <v>91</v>
      </c>
      <c r="B73" s="219" t="s">
        <v>115</v>
      </c>
      <c r="C73" s="219"/>
      <c r="D73" s="219"/>
      <c r="E73" s="219"/>
      <c r="F73" s="219"/>
      <c r="G73" s="219"/>
      <c r="H73" s="219"/>
      <c r="I73" s="219"/>
      <c r="J73" s="219"/>
    </row>
    <row r="74" spans="1:11" s="51" customFormat="1" ht="39.75" customHeight="1" thickBot="1" x14ac:dyDescent="0.3">
      <c r="A74" s="145" t="s">
        <v>93</v>
      </c>
      <c r="B74" s="219" t="s">
        <v>116</v>
      </c>
      <c r="C74" s="219"/>
      <c r="D74" s="219"/>
      <c r="E74" s="219"/>
      <c r="F74" s="219"/>
      <c r="G74" s="219"/>
      <c r="H74" s="219"/>
      <c r="I74" s="219"/>
      <c r="J74" s="219"/>
      <c r="K74" s="129"/>
    </row>
    <row r="75" spans="1:11" ht="16.5" thickBot="1" x14ac:dyDescent="0.3">
      <c r="A75" s="197" t="s">
        <v>95</v>
      </c>
      <c r="B75" s="197"/>
      <c r="C75" s="197"/>
      <c r="D75" s="197"/>
      <c r="E75" s="197"/>
      <c r="F75" s="197"/>
      <c r="G75" s="197"/>
      <c r="H75" s="197"/>
      <c r="I75" s="197"/>
      <c r="J75" s="197"/>
    </row>
    <row r="76" spans="1:11" ht="16.5" thickBot="1" x14ac:dyDescent="0.3">
      <c r="A76" s="225" t="s">
        <v>96</v>
      </c>
      <c r="B76" s="225"/>
      <c r="C76" s="225"/>
      <c r="D76" s="225"/>
      <c r="E76" s="225"/>
      <c r="F76" s="225"/>
      <c r="G76" s="225"/>
      <c r="H76" s="225"/>
      <c r="I76" s="225"/>
      <c r="J76" s="225"/>
    </row>
    <row r="77" spans="1:11" ht="27" customHeight="1" thickBot="1" x14ac:dyDescent="0.3">
      <c r="A77" s="219" t="s">
        <v>117</v>
      </c>
      <c r="B77" s="219"/>
      <c r="C77" s="219"/>
      <c r="D77" s="219"/>
      <c r="E77" s="219"/>
      <c r="F77" s="219"/>
      <c r="G77" s="219"/>
      <c r="H77" s="219"/>
      <c r="I77" s="219"/>
      <c r="J77" s="219"/>
    </row>
    <row r="78" spans="1:11" ht="17.25" customHeight="1" thickBot="1" x14ac:dyDescent="0.3">
      <c r="A78" s="215" t="s">
        <v>70</v>
      </c>
      <c r="B78" s="215"/>
      <c r="C78" s="215"/>
      <c r="D78" s="215"/>
      <c r="E78" s="215"/>
      <c r="F78" s="215"/>
      <c r="G78" s="215"/>
      <c r="H78" s="215"/>
      <c r="I78" s="215"/>
      <c r="J78" s="215"/>
      <c r="K78" s="1"/>
    </row>
    <row r="79" spans="1:11" ht="18.75" customHeight="1" thickBot="1" x14ac:dyDescent="0.3">
      <c r="A79" s="139"/>
      <c r="B79" s="139"/>
      <c r="C79" s="192" t="s">
        <v>71</v>
      </c>
      <c r="D79" s="223"/>
      <c r="E79" s="192" t="s">
        <v>98</v>
      </c>
      <c r="F79" s="223"/>
      <c r="G79" s="192" t="s">
        <v>73</v>
      </c>
      <c r="H79" s="192"/>
      <c r="I79" s="192" t="s">
        <v>74</v>
      </c>
      <c r="J79" s="223"/>
      <c r="K79" s="6"/>
    </row>
    <row r="80" spans="1:11" ht="39" thickBot="1" x14ac:dyDescent="0.3">
      <c r="A80" s="105" t="s">
        <v>7</v>
      </c>
      <c r="B80" s="105" t="s">
        <v>75</v>
      </c>
      <c r="C80" s="105" t="s">
        <v>76</v>
      </c>
      <c r="D80" s="105" t="s">
        <v>77</v>
      </c>
      <c r="E80" s="105" t="s">
        <v>78</v>
      </c>
      <c r="F80" s="105" t="s">
        <v>79</v>
      </c>
      <c r="G80" s="105" t="s">
        <v>80</v>
      </c>
      <c r="H80" s="105" t="s">
        <v>81</v>
      </c>
      <c r="I80" s="105" t="s">
        <v>82</v>
      </c>
      <c r="J80" s="105" t="s">
        <v>83</v>
      </c>
      <c r="K80" s="6"/>
    </row>
    <row r="81" spans="1:11" ht="49.5" customHeight="1" thickBot="1" x14ac:dyDescent="0.3">
      <c r="A81" s="140" t="s">
        <v>118</v>
      </c>
      <c r="B81" s="107" t="s">
        <v>119</v>
      </c>
      <c r="C81" s="111">
        <v>6</v>
      </c>
      <c r="D81" s="141">
        <v>41331899</v>
      </c>
      <c r="E81" s="112">
        <v>2</v>
      </c>
      <c r="F81" s="142">
        <f>41331899/4</f>
        <v>10332974.75</v>
      </c>
      <c r="G81" s="112">
        <v>2</v>
      </c>
      <c r="H81" s="142">
        <v>14948179.060000001</v>
      </c>
      <c r="I81" s="143">
        <f>IF(G81&gt;0,G81/C81,0)</f>
        <v>0.33333333333333331</v>
      </c>
      <c r="J81" s="144">
        <f>IF(H81&gt;0,H81/D81,0)</f>
        <v>0.36166204364333709</v>
      </c>
      <c r="K81" s="6"/>
    </row>
    <row r="82" spans="1:11" ht="22.5" customHeight="1" thickBot="1" x14ac:dyDescent="0.3">
      <c r="A82" s="197" t="s">
        <v>85</v>
      </c>
      <c r="B82" s="197"/>
      <c r="C82" s="197"/>
      <c r="D82" s="197"/>
      <c r="E82" s="197"/>
      <c r="F82" s="197"/>
      <c r="G82" s="197"/>
      <c r="H82" s="197"/>
      <c r="I82" s="197"/>
      <c r="J82" s="197"/>
    </row>
    <row r="83" spans="1:11" ht="16.5" thickBot="1" x14ac:dyDescent="0.3">
      <c r="A83" s="198" t="s">
        <v>86</v>
      </c>
      <c r="B83" s="198"/>
      <c r="C83" s="198"/>
      <c r="D83" s="198"/>
      <c r="E83" s="198"/>
      <c r="F83" s="198"/>
      <c r="G83" s="198"/>
      <c r="H83" s="198"/>
      <c r="I83" s="198"/>
      <c r="J83" s="198"/>
    </row>
    <row r="84" spans="1:11" s="51" customFormat="1" ht="24" customHeight="1" thickBot="1" x14ac:dyDescent="0.25">
      <c r="A84" s="145" t="s">
        <v>87</v>
      </c>
      <c r="B84" s="228" t="s">
        <v>118</v>
      </c>
      <c r="C84" s="228"/>
      <c r="D84" s="228"/>
      <c r="E84" s="228"/>
      <c r="F84" s="228"/>
      <c r="G84" s="228"/>
      <c r="H84" s="228"/>
      <c r="I84" s="228"/>
      <c r="J84" s="228"/>
      <c r="K84" s="50"/>
    </row>
    <row r="85" spans="1:11" s="51" customFormat="1" ht="42" customHeight="1" thickBot="1" x14ac:dyDescent="0.25">
      <c r="A85" s="145" t="s">
        <v>89</v>
      </c>
      <c r="B85" s="226" t="s">
        <v>120</v>
      </c>
      <c r="C85" s="226"/>
      <c r="D85" s="226"/>
      <c r="E85" s="226"/>
      <c r="F85" s="226"/>
      <c r="G85" s="226"/>
      <c r="H85" s="226"/>
      <c r="I85" s="226"/>
      <c r="J85" s="226"/>
      <c r="K85" s="50"/>
    </row>
    <row r="86" spans="1:11" s="52" customFormat="1" ht="50.25" customHeight="1" thickBot="1" x14ac:dyDescent="0.3">
      <c r="A86" s="147" t="s">
        <v>91</v>
      </c>
      <c r="B86" s="226" t="s">
        <v>121</v>
      </c>
      <c r="C86" s="226"/>
      <c r="D86" s="226"/>
      <c r="E86" s="226"/>
      <c r="F86" s="226"/>
      <c r="G86" s="226"/>
      <c r="H86" s="226"/>
      <c r="I86" s="226"/>
      <c r="J86" s="226"/>
    </row>
    <row r="87" spans="1:11" s="51" customFormat="1" ht="36" customHeight="1" thickBot="1" x14ac:dyDescent="0.25">
      <c r="A87" s="145" t="s">
        <v>93</v>
      </c>
      <c r="B87" s="226" t="s">
        <v>122</v>
      </c>
      <c r="C87" s="226"/>
      <c r="D87" s="226"/>
      <c r="E87" s="226"/>
      <c r="F87" s="226"/>
      <c r="G87" s="226"/>
      <c r="H87" s="226"/>
      <c r="I87" s="226"/>
      <c r="J87" s="226"/>
      <c r="K87" s="50"/>
    </row>
    <row r="88" spans="1:11" ht="16.5" thickBot="1" x14ac:dyDescent="0.3">
      <c r="A88" s="197" t="s">
        <v>95</v>
      </c>
      <c r="B88" s="197"/>
      <c r="C88" s="197"/>
      <c r="D88" s="197"/>
      <c r="E88" s="197"/>
      <c r="F88" s="197"/>
      <c r="G88" s="197"/>
      <c r="H88" s="197"/>
      <c r="I88" s="197"/>
      <c r="J88" s="197"/>
    </row>
    <row r="89" spans="1:11" ht="16.5" thickBot="1" x14ac:dyDescent="0.3">
      <c r="A89" s="225" t="s">
        <v>96</v>
      </c>
      <c r="B89" s="225"/>
      <c r="C89" s="225"/>
      <c r="D89" s="225"/>
      <c r="E89" s="225"/>
      <c r="F89" s="225"/>
      <c r="G89" s="225"/>
      <c r="H89" s="225"/>
      <c r="I89" s="225"/>
      <c r="J89" s="225"/>
    </row>
    <row r="90" spans="1:11" ht="24" customHeight="1" thickBot="1" x14ac:dyDescent="0.3">
      <c r="A90" s="229" t="s">
        <v>123</v>
      </c>
      <c r="B90" s="229"/>
      <c r="C90" s="229"/>
      <c r="D90" s="229"/>
      <c r="E90" s="229"/>
      <c r="F90" s="229"/>
      <c r="G90" s="229"/>
      <c r="H90" s="229"/>
      <c r="I90" s="229"/>
      <c r="J90" s="229"/>
    </row>
    <row r="91" spans="1:11" ht="16.5" thickBot="1" x14ac:dyDescent="0.3">
      <c r="A91" s="215" t="s">
        <v>70</v>
      </c>
      <c r="B91" s="215"/>
      <c r="C91" s="215"/>
      <c r="D91" s="215"/>
      <c r="E91" s="215"/>
      <c r="F91" s="215"/>
      <c r="G91" s="215"/>
      <c r="H91" s="215"/>
      <c r="I91" s="215"/>
      <c r="J91" s="215"/>
      <c r="K91" s="1"/>
    </row>
    <row r="92" spans="1:11" ht="15.75" thickBot="1" x14ac:dyDescent="0.3">
      <c r="A92" s="139"/>
      <c r="B92" s="139"/>
      <c r="C92" s="192" t="s">
        <v>71</v>
      </c>
      <c r="D92" s="223"/>
      <c r="E92" s="192" t="s">
        <v>98</v>
      </c>
      <c r="F92" s="223"/>
      <c r="G92" s="192" t="s">
        <v>73</v>
      </c>
      <c r="H92" s="192"/>
      <c r="I92" s="192" t="s">
        <v>74</v>
      </c>
      <c r="J92" s="223"/>
      <c r="K92" s="6"/>
    </row>
    <row r="93" spans="1:11" ht="39" thickBot="1" x14ac:dyDescent="0.3">
      <c r="A93" s="105" t="s">
        <v>7</v>
      </c>
      <c r="B93" s="105" t="s">
        <v>75</v>
      </c>
      <c r="C93" s="105" t="s">
        <v>76</v>
      </c>
      <c r="D93" s="105" t="s">
        <v>77</v>
      </c>
      <c r="E93" s="105" t="s">
        <v>78</v>
      </c>
      <c r="F93" s="105" t="s">
        <v>79</v>
      </c>
      <c r="G93" s="105" t="s">
        <v>80</v>
      </c>
      <c r="H93" s="105" t="s">
        <v>81</v>
      </c>
      <c r="I93" s="105" t="s">
        <v>82</v>
      </c>
      <c r="J93" s="105" t="s">
        <v>83</v>
      </c>
      <c r="K93" s="6"/>
    </row>
    <row r="94" spans="1:11" ht="69" customHeight="1" thickBot="1" x14ac:dyDescent="0.3">
      <c r="A94" s="140" t="s">
        <v>124</v>
      </c>
      <c r="B94" s="107" t="s">
        <v>29</v>
      </c>
      <c r="C94" s="111">
        <v>2</v>
      </c>
      <c r="D94" s="141">
        <v>39923558</v>
      </c>
      <c r="E94" s="112">
        <v>1</v>
      </c>
      <c r="F94" s="142">
        <v>9980889.5</v>
      </c>
      <c r="G94" s="112">
        <v>3</v>
      </c>
      <c r="H94" s="142">
        <v>8856982.3100000005</v>
      </c>
      <c r="I94" s="143">
        <f>IF(G94&gt;0,G94/C94,0)</f>
        <v>1.5</v>
      </c>
      <c r="J94" s="144">
        <f>IF(H94&gt;0,H94/D94,0)</f>
        <v>0.22184852136675795</v>
      </c>
      <c r="K94" s="6"/>
    </row>
    <row r="95" spans="1:11" ht="16.5" thickBot="1" x14ac:dyDescent="0.3">
      <c r="A95" s="197" t="s">
        <v>85</v>
      </c>
      <c r="B95" s="197"/>
      <c r="C95" s="197"/>
      <c r="D95" s="197"/>
      <c r="E95" s="197"/>
      <c r="F95" s="197"/>
      <c r="G95" s="197"/>
      <c r="H95" s="197"/>
      <c r="I95" s="197"/>
      <c r="J95" s="197"/>
    </row>
    <row r="96" spans="1:11" ht="16.5" thickBot="1" x14ac:dyDescent="0.3">
      <c r="A96" s="198" t="s">
        <v>86</v>
      </c>
      <c r="B96" s="198"/>
      <c r="C96" s="198"/>
      <c r="D96" s="198"/>
      <c r="E96" s="198"/>
      <c r="F96" s="198"/>
      <c r="G96" s="198"/>
      <c r="H96" s="198"/>
      <c r="I96" s="198"/>
      <c r="J96" s="198"/>
    </row>
    <row r="97" spans="1:11" ht="27.75" customHeight="1" thickBot="1" x14ac:dyDescent="0.3">
      <c r="A97" s="145" t="s">
        <v>87</v>
      </c>
      <c r="B97" s="227" t="s">
        <v>124</v>
      </c>
      <c r="C97" s="227"/>
      <c r="D97" s="227"/>
      <c r="E97" s="227"/>
      <c r="F97" s="227"/>
      <c r="G97" s="227"/>
      <c r="H97" s="227"/>
      <c r="I97" s="227"/>
      <c r="J97" s="227"/>
      <c r="K97" s="6"/>
    </row>
    <row r="98" spans="1:11" ht="66" customHeight="1" thickBot="1" x14ac:dyDescent="0.3">
      <c r="A98" s="145" t="s">
        <v>89</v>
      </c>
      <c r="B98" s="219" t="s">
        <v>125</v>
      </c>
      <c r="C98" s="219"/>
      <c r="D98" s="219"/>
      <c r="E98" s="219"/>
      <c r="F98" s="219"/>
      <c r="G98" s="219"/>
      <c r="H98" s="219"/>
      <c r="I98" s="219"/>
      <c r="J98" s="219"/>
      <c r="K98" s="6"/>
    </row>
    <row r="99" spans="1:11" s="47" customFormat="1" ht="49.5" customHeight="1" thickBot="1" x14ac:dyDescent="0.3">
      <c r="A99" s="147" t="s">
        <v>91</v>
      </c>
      <c r="B99" s="219" t="s">
        <v>126</v>
      </c>
      <c r="C99" s="219"/>
      <c r="D99" s="219"/>
      <c r="E99" s="219"/>
      <c r="F99" s="219"/>
      <c r="G99" s="219"/>
      <c r="H99" s="219"/>
      <c r="I99" s="219"/>
      <c r="J99" s="219"/>
    </row>
    <row r="100" spans="1:11" ht="42.75" customHeight="1" thickBot="1" x14ac:dyDescent="0.3">
      <c r="A100" s="145" t="s">
        <v>93</v>
      </c>
      <c r="B100" s="219" t="s">
        <v>127</v>
      </c>
      <c r="C100" s="219"/>
      <c r="D100" s="219"/>
      <c r="E100" s="219"/>
      <c r="F100" s="219"/>
      <c r="G100" s="219"/>
      <c r="H100" s="219"/>
      <c r="I100" s="219"/>
      <c r="J100" s="219"/>
      <c r="K100" s="6"/>
    </row>
    <row r="101" spans="1:11" ht="16.5" thickBot="1" x14ac:dyDescent="0.3">
      <c r="A101" s="197" t="s">
        <v>95</v>
      </c>
      <c r="B101" s="197"/>
      <c r="C101" s="197"/>
      <c r="D101" s="197"/>
      <c r="E101" s="197"/>
      <c r="F101" s="197"/>
      <c r="G101" s="197"/>
      <c r="H101" s="197"/>
      <c r="I101" s="197"/>
      <c r="J101" s="197"/>
    </row>
    <row r="102" spans="1:11" ht="16.5" customHeight="1" thickBot="1" x14ac:dyDescent="0.3">
      <c r="A102" s="225" t="s">
        <v>96</v>
      </c>
      <c r="B102" s="225"/>
      <c r="C102" s="225"/>
      <c r="D102" s="225"/>
      <c r="E102" s="225"/>
      <c r="F102" s="225"/>
      <c r="G102" s="225"/>
      <c r="H102" s="225"/>
      <c r="I102" s="225"/>
      <c r="J102" s="225"/>
    </row>
    <row r="103" spans="1:11" ht="57" customHeight="1" thickBot="1" x14ac:dyDescent="0.3">
      <c r="A103" s="219" t="s">
        <v>128</v>
      </c>
      <c r="B103" s="219"/>
      <c r="C103" s="219"/>
      <c r="D103" s="219"/>
      <c r="E103" s="219"/>
      <c r="F103" s="219"/>
      <c r="G103" s="219"/>
      <c r="H103" s="219"/>
      <c r="I103" s="219"/>
      <c r="J103" s="219"/>
    </row>
    <row r="105" spans="1:11" x14ac:dyDescent="0.25">
      <c r="A105" s="130"/>
      <c r="I105" s="130"/>
      <c r="J105" s="130"/>
    </row>
    <row r="106" spans="1:11" x14ac:dyDescent="0.25">
      <c r="A106" s="131" t="s">
        <v>129</v>
      </c>
      <c r="I106" s="194" t="s">
        <v>130</v>
      </c>
      <c r="J106" s="194"/>
    </row>
    <row r="107" spans="1:11" x14ac:dyDescent="0.25">
      <c r="A107" s="132" t="s">
        <v>131</v>
      </c>
      <c r="I107" s="195" t="s">
        <v>132</v>
      </c>
      <c r="J107" s="195"/>
    </row>
  </sheetData>
  <mergeCells count="114">
    <mergeCell ref="A101:J101"/>
    <mergeCell ref="A102:J102"/>
    <mergeCell ref="A103:J103"/>
    <mergeCell ref="A95:J95"/>
    <mergeCell ref="A96:J96"/>
    <mergeCell ref="B97:J97"/>
    <mergeCell ref="B98:J98"/>
    <mergeCell ref="B99:J99"/>
    <mergeCell ref="B100:J100"/>
    <mergeCell ref="B87:J87"/>
    <mergeCell ref="A88:J88"/>
    <mergeCell ref="A89:J89"/>
    <mergeCell ref="A90:J90"/>
    <mergeCell ref="A91:J91"/>
    <mergeCell ref="C92:D92"/>
    <mergeCell ref="E92:F92"/>
    <mergeCell ref="G92:H92"/>
    <mergeCell ref="I92:J92"/>
    <mergeCell ref="A82:J82"/>
    <mergeCell ref="A83:J83"/>
    <mergeCell ref="B84:J84"/>
    <mergeCell ref="B85:J85"/>
    <mergeCell ref="B86:J86"/>
    <mergeCell ref="B74:J74"/>
    <mergeCell ref="A75:J75"/>
    <mergeCell ref="A76:J76"/>
    <mergeCell ref="A77:J77"/>
    <mergeCell ref="A78:J78"/>
    <mergeCell ref="C79:D79"/>
    <mergeCell ref="E79:F79"/>
    <mergeCell ref="G79:H79"/>
    <mergeCell ref="I79:J79"/>
    <mergeCell ref="A69:J69"/>
    <mergeCell ref="A70:J70"/>
    <mergeCell ref="B71:J71"/>
    <mergeCell ref="B72:J72"/>
    <mergeCell ref="B73:J73"/>
    <mergeCell ref="B61:J61"/>
    <mergeCell ref="A62:J62"/>
    <mergeCell ref="A63:J63"/>
    <mergeCell ref="A64:J64"/>
    <mergeCell ref="A65:J65"/>
    <mergeCell ref="C66:D66"/>
    <mergeCell ref="E66:F66"/>
    <mergeCell ref="G66:H66"/>
    <mergeCell ref="I66:J66"/>
    <mergeCell ref="A56:J56"/>
    <mergeCell ref="A57:J57"/>
    <mergeCell ref="B58:J58"/>
    <mergeCell ref="B59:J59"/>
    <mergeCell ref="B60:J60"/>
    <mergeCell ref="A49:J49"/>
    <mergeCell ref="A50:J50"/>
    <mergeCell ref="A51:J51"/>
    <mergeCell ref="A52:J52"/>
    <mergeCell ref="C53:D53"/>
    <mergeCell ref="E53:F53"/>
    <mergeCell ref="G53:H53"/>
    <mergeCell ref="I53:J53"/>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B18:J18"/>
    <mergeCell ref="B19:J19"/>
    <mergeCell ref="B20:J2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I106:J106"/>
    <mergeCell ref="I107:J107"/>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s>
  <dataValidations count="6">
    <dataValidation allowBlank="1" showInputMessage="1" showErrorMessage="1" prompt="Nombre de cada producto" sqref="A28 A41 A54 A67 A80 A93"/>
    <dataValidation allowBlank="1" showInputMessage="1" showErrorMessage="1" prompt="Nombre del indicador" sqref="B28 B41 B54 B67 B80 B93"/>
    <dataValidation allowBlank="1" showInputMessage="1" showErrorMessage="1" prompt="Meta anual del indicador" sqref="E28 C28 E41 C41:C42 E54 C54:C55 E67 C93:C94 E80 C67 E93 C80"/>
    <dataValidation allowBlank="1" showInputMessage="1" showErrorMessage="1" prompt="Monto presupuestado para el producto" sqref="F28 D28 F41 D41 F54 D93:D94 F67 D54 F80 D67 F93 D80"/>
    <dataValidation allowBlank="1" showInputMessage="1" showErrorMessage="1" prompt="Meta alcanzada en el trimestre" sqref="G28 G41 G54 G67 G80 G93"/>
    <dataValidation allowBlank="1" showInputMessage="1" showErrorMessage="1" prompt="Monto ejecutado en el trimestre" sqref="H28 H41 H54 H67 H80 H93 E55:F55 E68:F68 E81:F81"/>
  </dataValidations>
  <printOptions horizontalCentered="1"/>
  <pageMargins left="0.39370078740157483" right="0.39370078740157483" top="0.39370078740157483" bottom="0.59055118110236227" header="0.31496062992125984" footer="0.31496062992125984"/>
  <pageSetup scale="70" fitToHeight="0" orientation="portrait" r:id="rId1"/>
  <headerFooter>
    <oddFooter>&amp;C&amp;10&amp;P de &amp;N</oddFooter>
  </headerFooter>
  <rowBreaks count="2" manualBreakCount="2">
    <brk id="42" max="9" man="1"/>
    <brk id="77" max="9" man="1"/>
  </rowBreaks>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3"/>
  <sheetViews>
    <sheetView topLeftCell="A55" zoomScaleNormal="100" workbookViewId="0">
      <selection activeCell="B61" sqref="B61:J61"/>
    </sheetView>
  </sheetViews>
  <sheetFormatPr baseColWidth="10" defaultColWidth="9.140625" defaultRowHeight="15" x14ac:dyDescent="0.25"/>
  <cols>
    <col min="1" max="1" width="21.85546875" customWidth="1"/>
    <col min="2" max="3" width="12.7109375" customWidth="1"/>
    <col min="4" max="4" width="14.42578125" customWidth="1"/>
    <col min="5" max="10" width="12.7109375" customWidth="1"/>
  </cols>
  <sheetData>
    <row r="1" spans="1:10" ht="21.75" thickBot="1" x14ac:dyDescent="0.4">
      <c r="A1" s="26" t="s">
        <v>31</v>
      </c>
      <c r="B1" s="201" t="s">
        <v>133</v>
      </c>
      <c r="C1" s="202"/>
      <c r="D1" s="202"/>
      <c r="E1" s="202"/>
      <c r="F1" s="202"/>
      <c r="G1" s="202"/>
      <c r="H1" s="202"/>
      <c r="I1" s="202"/>
      <c r="J1" s="244"/>
    </row>
    <row r="2" spans="1:10" ht="21.75" thickBot="1" x14ac:dyDescent="0.4">
      <c r="A2" s="27" t="s">
        <v>31</v>
      </c>
      <c r="B2" s="205" t="s">
        <v>33</v>
      </c>
      <c r="C2" s="206"/>
      <c r="D2" s="205" t="s">
        <v>34</v>
      </c>
      <c r="E2" s="206"/>
      <c r="F2" s="206"/>
      <c r="G2" s="206"/>
      <c r="H2" s="245"/>
      <c r="I2" s="28" t="s">
        <v>35</v>
      </c>
      <c r="J2" s="28" t="s">
        <v>36</v>
      </c>
    </row>
    <row r="3" spans="1:10" ht="32.25" customHeight="1" thickBot="1" x14ac:dyDescent="0.4">
      <c r="A3" s="29" t="s">
        <v>31</v>
      </c>
      <c r="B3" s="207" t="s">
        <v>37</v>
      </c>
      <c r="C3" s="208"/>
      <c r="D3" s="207" t="s">
        <v>38</v>
      </c>
      <c r="E3" s="208"/>
      <c r="F3" s="208"/>
      <c r="G3" s="208"/>
      <c r="H3" s="246"/>
      <c r="I3" s="30" t="s">
        <v>39</v>
      </c>
      <c r="J3" s="30">
        <v>0</v>
      </c>
    </row>
    <row r="4" spans="1:10" x14ac:dyDescent="0.25">
      <c r="A4" s="209" t="s">
        <v>31</v>
      </c>
      <c r="B4" s="210"/>
      <c r="C4" s="210"/>
      <c r="D4" s="210"/>
      <c r="E4" s="210"/>
      <c r="F4" s="210"/>
      <c r="G4" s="210"/>
      <c r="H4" s="210"/>
      <c r="I4" s="210"/>
      <c r="J4" s="247"/>
    </row>
    <row r="5" spans="1:10" x14ac:dyDescent="0.25">
      <c r="A5" s="230" t="s">
        <v>31</v>
      </c>
      <c r="B5" s="231"/>
      <c r="C5" s="231"/>
      <c r="D5" s="231"/>
      <c r="E5" s="231"/>
      <c r="F5" s="231"/>
      <c r="G5" s="231"/>
      <c r="H5" s="231"/>
      <c r="I5" s="231"/>
      <c r="J5" s="232"/>
    </row>
    <row r="6" spans="1:10" ht="15.75" x14ac:dyDescent="0.25">
      <c r="A6" s="233" t="s">
        <v>40</v>
      </c>
      <c r="B6" s="234"/>
      <c r="C6" s="234"/>
      <c r="D6" s="234"/>
      <c r="E6" s="234"/>
      <c r="F6" s="234"/>
      <c r="G6" s="234"/>
      <c r="H6" s="234"/>
      <c r="I6" s="234"/>
      <c r="J6" s="235"/>
    </row>
    <row r="7" spans="1:10" ht="15.75" x14ac:dyDescent="0.25">
      <c r="A7" s="236" t="s">
        <v>41</v>
      </c>
      <c r="B7" s="237"/>
      <c r="C7" s="237"/>
      <c r="D7" s="237"/>
      <c r="E7" s="237"/>
      <c r="F7" s="237"/>
      <c r="G7" s="237"/>
      <c r="H7" s="237"/>
      <c r="I7" s="237"/>
      <c r="J7" s="238"/>
    </row>
    <row r="8" spans="1:10" x14ac:dyDescent="0.25">
      <c r="A8" s="31" t="s">
        <v>1</v>
      </c>
      <c r="B8" s="32" t="s">
        <v>2</v>
      </c>
      <c r="C8" s="32"/>
      <c r="D8" s="32"/>
      <c r="E8" s="32"/>
      <c r="F8" s="32"/>
      <c r="G8" s="32"/>
      <c r="H8" s="32"/>
      <c r="I8" s="32"/>
      <c r="J8" s="33"/>
    </row>
    <row r="9" spans="1:10" x14ac:dyDescent="0.25">
      <c r="A9" s="31" t="s">
        <v>42</v>
      </c>
      <c r="B9" s="32" t="s">
        <v>4</v>
      </c>
      <c r="C9" s="32"/>
      <c r="D9" s="32"/>
      <c r="E9" s="32"/>
      <c r="F9" s="32"/>
      <c r="G9" s="32"/>
      <c r="H9" s="32"/>
      <c r="I9" s="32"/>
      <c r="J9" s="33"/>
    </row>
    <row r="10" spans="1:10" x14ac:dyDescent="0.25">
      <c r="A10" s="31" t="s">
        <v>5</v>
      </c>
      <c r="B10" s="32" t="s">
        <v>6</v>
      </c>
      <c r="C10" s="32"/>
      <c r="D10" s="32"/>
      <c r="E10" s="32"/>
      <c r="F10" s="32"/>
      <c r="G10" s="32"/>
      <c r="H10" s="32"/>
      <c r="I10" s="32"/>
      <c r="J10" s="33"/>
    </row>
    <row r="11" spans="1:10" x14ac:dyDescent="0.25">
      <c r="A11" s="31" t="s">
        <v>43</v>
      </c>
      <c r="B11" s="32" t="s">
        <v>44</v>
      </c>
      <c r="C11" s="32"/>
      <c r="D11" s="32"/>
      <c r="E11" s="32"/>
      <c r="F11" s="32"/>
      <c r="G11" s="32"/>
      <c r="H11" s="32"/>
      <c r="I11" s="32"/>
      <c r="J11" s="33"/>
    </row>
    <row r="12" spans="1:10" x14ac:dyDescent="0.25">
      <c r="A12" s="31" t="s">
        <v>45</v>
      </c>
      <c r="B12" s="239" t="s">
        <v>46</v>
      </c>
      <c r="C12" s="239"/>
      <c r="D12" s="239"/>
      <c r="E12" s="239"/>
      <c r="F12" s="239"/>
      <c r="G12" s="239"/>
      <c r="H12" s="239"/>
      <c r="I12" s="239"/>
      <c r="J12" s="240"/>
    </row>
    <row r="13" spans="1:10" ht="15.75" x14ac:dyDescent="0.25">
      <c r="A13" s="233" t="s">
        <v>47</v>
      </c>
      <c r="B13" s="234"/>
      <c r="C13" s="234"/>
      <c r="D13" s="234"/>
      <c r="E13" s="234"/>
      <c r="F13" s="234"/>
      <c r="G13" s="234"/>
      <c r="H13" s="234"/>
      <c r="I13" s="234"/>
      <c r="J13" s="235"/>
    </row>
    <row r="14" spans="1:10" x14ac:dyDescent="0.25">
      <c r="A14" s="31" t="s">
        <v>48</v>
      </c>
      <c r="B14" s="34">
        <v>3</v>
      </c>
      <c r="C14" s="241" t="s">
        <v>49</v>
      </c>
      <c r="D14" s="242"/>
      <c r="E14" s="242"/>
      <c r="F14" s="242"/>
      <c r="G14" s="242"/>
      <c r="H14" s="242"/>
      <c r="I14" s="242"/>
      <c r="J14" s="243"/>
    </row>
    <row r="15" spans="1:10" x14ac:dyDescent="0.25">
      <c r="A15" s="31" t="s">
        <v>50</v>
      </c>
      <c r="B15" s="35">
        <v>3.3</v>
      </c>
      <c r="C15" s="264" t="s">
        <v>51</v>
      </c>
      <c r="D15" s="265"/>
      <c r="E15" s="265"/>
      <c r="F15" s="265"/>
      <c r="G15" s="265"/>
      <c r="H15" s="265"/>
      <c r="I15" s="265"/>
      <c r="J15" s="266"/>
    </row>
    <row r="16" spans="1:10" x14ac:dyDescent="0.25">
      <c r="A16" s="31" t="s">
        <v>52</v>
      </c>
      <c r="B16" s="36" t="s">
        <v>53</v>
      </c>
      <c r="C16" s="267" t="s">
        <v>54</v>
      </c>
      <c r="D16" s="268"/>
      <c r="E16" s="268"/>
      <c r="F16" s="268"/>
      <c r="G16" s="268"/>
      <c r="H16" s="268"/>
      <c r="I16" s="268"/>
      <c r="J16" s="269"/>
    </row>
    <row r="17" spans="1:11" ht="15.75" x14ac:dyDescent="0.25">
      <c r="A17" s="233" t="s">
        <v>55</v>
      </c>
      <c r="B17" s="234"/>
      <c r="C17" s="234"/>
      <c r="D17" s="234"/>
      <c r="E17" s="234"/>
      <c r="F17" s="234"/>
      <c r="G17" s="234"/>
      <c r="H17" s="234"/>
      <c r="I17" s="234"/>
      <c r="J17" s="235"/>
    </row>
    <row r="18" spans="1:11" x14ac:dyDescent="0.25">
      <c r="A18" s="31" t="s">
        <v>56</v>
      </c>
      <c r="B18" s="239" t="s">
        <v>134</v>
      </c>
      <c r="C18" s="239"/>
      <c r="D18" s="239"/>
      <c r="E18" s="239"/>
      <c r="F18" s="239"/>
      <c r="G18" s="239"/>
      <c r="H18" s="239"/>
      <c r="I18" s="239"/>
      <c r="J18" s="240"/>
    </row>
    <row r="19" spans="1:11" ht="63.75" customHeight="1" x14ac:dyDescent="0.25">
      <c r="A19" s="46" t="s">
        <v>58</v>
      </c>
      <c r="B19" s="270" t="s">
        <v>59</v>
      </c>
      <c r="C19" s="270"/>
      <c r="D19" s="270"/>
      <c r="E19" s="270"/>
      <c r="F19" s="270"/>
      <c r="G19" s="270"/>
      <c r="H19" s="270"/>
      <c r="I19" s="270"/>
      <c r="J19" s="271"/>
    </row>
    <row r="20" spans="1:11" ht="18" customHeight="1" x14ac:dyDescent="0.25">
      <c r="A20" s="37" t="s">
        <v>135</v>
      </c>
      <c r="B20" s="239" t="s">
        <v>61</v>
      </c>
      <c r="C20" s="239"/>
      <c r="D20" s="239"/>
      <c r="E20" s="239"/>
      <c r="F20" s="239"/>
      <c r="G20" s="239"/>
      <c r="H20" s="239"/>
      <c r="I20" s="239"/>
      <c r="J20" s="240"/>
    </row>
    <row r="21" spans="1:11" ht="22.5" customHeight="1" x14ac:dyDescent="0.25">
      <c r="A21" s="46" t="s">
        <v>62</v>
      </c>
      <c r="B21" s="248" t="s">
        <v>63</v>
      </c>
      <c r="C21" s="248"/>
      <c r="D21" s="248"/>
      <c r="E21" s="248"/>
      <c r="F21" s="248"/>
      <c r="G21" s="248"/>
      <c r="H21" s="248"/>
      <c r="I21" s="248"/>
      <c r="J21" s="249"/>
    </row>
    <row r="22" spans="1:11" ht="19.5" customHeight="1" x14ac:dyDescent="0.25">
      <c r="A22" s="250" t="s">
        <v>64</v>
      </c>
      <c r="B22" s="251"/>
      <c r="C22" s="251"/>
      <c r="D22" s="251"/>
      <c r="E22" s="251"/>
      <c r="F22" s="251"/>
      <c r="G22" s="251"/>
      <c r="H22" s="251"/>
      <c r="I22" s="251"/>
      <c r="J22" s="252"/>
      <c r="K22" s="6"/>
    </row>
    <row r="23" spans="1:11" ht="15.75" x14ac:dyDescent="0.25">
      <c r="A23" s="253" t="s">
        <v>65</v>
      </c>
      <c r="B23" s="254"/>
      <c r="C23" s="254"/>
      <c r="D23" s="254"/>
      <c r="E23" s="254"/>
      <c r="F23" s="254"/>
      <c r="G23" s="254"/>
      <c r="H23" s="254"/>
      <c r="I23" s="254"/>
      <c r="J23" s="255"/>
      <c r="K23" s="1"/>
    </row>
    <row r="24" spans="1:11" ht="35.25" customHeight="1" x14ac:dyDescent="0.25">
      <c r="A24" s="256" t="s">
        <v>66</v>
      </c>
      <c r="B24" s="257"/>
      <c r="C24" s="258" t="s">
        <v>67</v>
      </c>
      <c r="D24" s="259"/>
      <c r="E24" s="259"/>
      <c r="F24" s="260" t="s">
        <v>68</v>
      </c>
      <c r="G24" s="261"/>
      <c r="H24" s="262"/>
      <c r="I24" s="258" t="s">
        <v>69</v>
      </c>
      <c r="J24" s="263"/>
      <c r="K24" s="6"/>
    </row>
    <row r="25" spans="1:11" ht="21" customHeight="1" x14ac:dyDescent="0.25">
      <c r="A25" s="276">
        <v>4219452478</v>
      </c>
      <c r="B25" s="277"/>
      <c r="C25" s="278">
        <f>+A25-F25</f>
        <v>4153322128.73</v>
      </c>
      <c r="D25" s="278"/>
      <c r="E25" s="277"/>
      <c r="F25" s="284">
        <f>Tabla134[Financiera 
 (F)]+Tabla1345[Financiera 
 (F)]+Tabla13456[Financiera 
 (F)]+Tabla134567[Financiera 
 (F)]+Tabla1345678[Financiera 
 (F)]+Tabla13456789[Financiera 
 (F)]</f>
        <v>66130349.269999996</v>
      </c>
      <c r="G25" s="278"/>
      <c r="H25" s="285"/>
      <c r="I25" s="279">
        <f>IF(F25&gt;0,F25/C25,0)</f>
        <v>1.5922277930852737E-2</v>
      </c>
      <c r="J25" s="280"/>
      <c r="K25" s="6"/>
    </row>
    <row r="26" spans="1:11" ht="18.75" customHeight="1" x14ac:dyDescent="0.25">
      <c r="A26" s="253" t="s">
        <v>70</v>
      </c>
      <c r="B26" s="254"/>
      <c r="C26" s="254"/>
      <c r="D26" s="254"/>
      <c r="E26" s="254"/>
      <c r="F26" s="254"/>
      <c r="G26" s="254"/>
      <c r="H26" s="254"/>
      <c r="I26" s="254"/>
      <c r="J26" s="255"/>
      <c r="K26" s="1"/>
    </row>
    <row r="27" spans="1:11" ht="25.5" customHeight="1" x14ac:dyDescent="0.25">
      <c r="A27" s="38"/>
      <c r="C27" s="281" t="s">
        <v>71</v>
      </c>
      <c r="D27" s="282"/>
      <c r="E27" s="281" t="s">
        <v>98</v>
      </c>
      <c r="F27" s="282"/>
      <c r="G27" s="281" t="s">
        <v>73</v>
      </c>
      <c r="H27" s="281"/>
      <c r="I27" s="281" t="s">
        <v>74</v>
      </c>
      <c r="J27" s="283"/>
      <c r="K27" s="6"/>
    </row>
    <row r="28" spans="1:11" ht="38.25" x14ac:dyDescent="0.25">
      <c r="A28" s="9" t="s">
        <v>7</v>
      </c>
      <c r="B28" s="10" t="s">
        <v>75</v>
      </c>
      <c r="C28" s="10" t="s">
        <v>76</v>
      </c>
      <c r="D28" s="10" t="s">
        <v>77</v>
      </c>
      <c r="E28" s="10" t="s">
        <v>78</v>
      </c>
      <c r="F28" s="10" t="s">
        <v>79</v>
      </c>
      <c r="G28" s="10" t="s">
        <v>80</v>
      </c>
      <c r="H28" s="10" t="s">
        <v>81</v>
      </c>
      <c r="I28" s="10" t="s">
        <v>82</v>
      </c>
      <c r="J28" s="11" t="s">
        <v>83</v>
      </c>
      <c r="K28" s="6"/>
    </row>
    <row r="29" spans="1:11" ht="45.75" customHeight="1" x14ac:dyDescent="0.25">
      <c r="A29" s="39" t="s">
        <v>84</v>
      </c>
      <c r="B29" s="40" t="s">
        <v>19</v>
      </c>
      <c r="C29" s="41">
        <v>9683</v>
      </c>
      <c r="D29" s="42">
        <v>280785175</v>
      </c>
      <c r="E29" s="41">
        <v>2253</v>
      </c>
      <c r="F29" s="42">
        <v>70196293.75</v>
      </c>
      <c r="G29" s="119">
        <v>2221</v>
      </c>
      <c r="H29" s="42">
        <v>15777342.34</v>
      </c>
      <c r="I29" s="44">
        <f>IF(G29&gt;0,G29/E29,0)</f>
        <v>0.98579671549045722</v>
      </c>
      <c r="J29" s="45">
        <f>IF(H29&gt;0,H29/F29,0)</f>
        <v>0.22476033273480339</v>
      </c>
      <c r="K29" s="6"/>
    </row>
    <row r="30" spans="1:11" ht="15.75" x14ac:dyDescent="0.25">
      <c r="A30" s="233" t="s">
        <v>85</v>
      </c>
      <c r="B30" s="234"/>
      <c r="C30" s="234"/>
      <c r="D30" s="234"/>
      <c r="E30" s="234"/>
      <c r="F30" s="234"/>
      <c r="G30" s="234"/>
      <c r="H30" s="234"/>
      <c r="I30" s="234"/>
      <c r="J30" s="235"/>
    </row>
    <row r="31" spans="1:11" ht="15.75" x14ac:dyDescent="0.25">
      <c r="A31" s="236" t="s">
        <v>86</v>
      </c>
      <c r="B31" s="237"/>
      <c r="C31" s="237"/>
      <c r="D31" s="237"/>
      <c r="E31" s="237"/>
      <c r="F31" s="237"/>
      <c r="G31" s="237"/>
      <c r="H31" s="237"/>
      <c r="I31" s="237"/>
      <c r="J31" s="238"/>
    </row>
    <row r="32" spans="1:11" s="47" customFormat="1" ht="18.75" customHeight="1" x14ac:dyDescent="0.25">
      <c r="A32" s="46" t="s">
        <v>87</v>
      </c>
      <c r="B32" s="272" t="s">
        <v>88</v>
      </c>
      <c r="C32" s="272"/>
      <c r="D32" s="272"/>
      <c r="E32" s="272"/>
      <c r="F32" s="272"/>
      <c r="G32" s="272"/>
      <c r="H32" s="272"/>
      <c r="I32" s="272"/>
      <c r="J32" s="273"/>
    </row>
    <row r="33" spans="1:12" ht="34.5" customHeight="1" x14ac:dyDescent="0.25">
      <c r="A33" s="48" t="s">
        <v>89</v>
      </c>
      <c r="B33" s="274" t="s">
        <v>90</v>
      </c>
      <c r="C33" s="274"/>
      <c r="D33" s="274"/>
      <c r="E33" s="274"/>
      <c r="F33" s="274"/>
      <c r="G33" s="274"/>
      <c r="H33" s="274"/>
      <c r="I33" s="274"/>
      <c r="J33" s="275"/>
      <c r="K33" s="6"/>
    </row>
    <row r="34" spans="1:12" s="47" customFormat="1" ht="50.25" customHeight="1" x14ac:dyDescent="0.25">
      <c r="A34" s="98" t="s">
        <v>91</v>
      </c>
      <c r="B34" s="274" t="s">
        <v>136</v>
      </c>
      <c r="C34" s="274"/>
      <c r="D34" s="274"/>
      <c r="E34" s="274"/>
      <c r="F34" s="274"/>
      <c r="G34" s="274"/>
      <c r="H34" s="274"/>
      <c r="I34" s="274"/>
      <c r="J34" s="275"/>
    </row>
    <row r="35" spans="1:12" ht="94.5" customHeight="1" x14ac:dyDescent="0.25">
      <c r="A35" s="48" t="s">
        <v>93</v>
      </c>
      <c r="B35" s="274" t="s">
        <v>137</v>
      </c>
      <c r="C35" s="274"/>
      <c r="D35" s="274"/>
      <c r="E35" s="274"/>
      <c r="F35" s="274"/>
      <c r="G35" s="274"/>
      <c r="H35" s="274"/>
      <c r="I35" s="274"/>
      <c r="J35" s="275"/>
      <c r="K35" s="6"/>
    </row>
    <row r="36" spans="1:12" ht="15.75" x14ac:dyDescent="0.25">
      <c r="A36" s="233" t="s">
        <v>95</v>
      </c>
      <c r="B36" s="234"/>
      <c r="C36" s="234"/>
      <c r="D36" s="234"/>
      <c r="E36" s="234"/>
      <c r="F36" s="234"/>
      <c r="G36" s="234"/>
      <c r="H36" s="234"/>
      <c r="I36" s="234"/>
      <c r="J36" s="235"/>
    </row>
    <row r="37" spans="1:12" ht="15.75" x14ac:dyDescent="0.25">
      <c r="A37" s="288" t="s">
        <v>96</v>
      </c>
      <c r="B37" s="289"/>
      <c r="C37" s="289"/>
      <c r="D37" s="289"/>
      <c r="E37" s="289"/>
      <c r="F37" s="289"/>
      <c r="G37" s="289"/>
      <c r="H37" s="289"/>
      <c r="I37" s="289"/>
      <c r="J37" s="290"/>
    </row>
    <row r="38" spans="1:12" ht="37.5" customHeight="1" thickBot="1" x14ac:dyDescent="0.3">
      <c r="A38" s="291" t="s">
        <v>97</v>
      </c>
      <c r="B38" s="292"/>
      <c r="C38" s="292"/>
      <c r="D38" s="292"/>
      <c r="E38" s="292"/>
      <c r="F38" s="292"/>
      <c r="G38" s="292"/>
      <c r="H38" s="292"/>
      <c r="I38" s="292"/>
      <c r="J38" s="293"/>
    </row>
    <row r="39" spans="1:12" ht="15.75" x14ac:dyDescent="0.25">
      <c r="A39" s="253" t="s">
        <v>70</v>
      </c>
      <c r="B39" s="254"/>
      <c r="C39" s="254"/>
      <c r="D39" s="254"/>
      <c r="E39" s="254"/>
      <c r="F39" s="254"/>
      <c r="G39" s="254"/>
      <c r="H39" s="254"/>
      <c r="I39" s="254"/>
      <c r="J39" s="255"/>
      <c r="K39" s="1"/>
    </row>
    <row r="40" spans="1:12" x14ac:dyDescent="0.25">
      <c r="A40" s="38"/>
      <c r="C40" s="281" t="s">
        <v>71</v>
      </c>
      <c r="D40" s="282"/>
      <c r="E40" s="281" t="s">
        <v>98</v>
      </c>
      <c r="F40" s="282"/>
      <c r="G40" s="281" t="s">
        <v>73</v>
      </c>
      <c r="H40" s="281"/>
      <c r="I40" s="281" t="s">
        <v>74</v>
      </c>
      <c r="J40" s="283"/>
      <c r="K40" s="6"/>
    </row>
    <row r="41" spans="1:12" ht="39" thickBot="1" x14ac:dyDescent="0.3">
      <c r="A41" s="9" t="s">
        <v>7</v>
      </c>
      <c r="B41" s="10" t="s">
        <v>75</v>
      </c>
      <c r="C41" s="10" t="s">
        <v>76</v>
      </c>
      <c r="D41" s="10" t="s">
        <v>77</v>
      </c>
      <c r="E41" s="10" t="s">
        <v>78</v>
      </c>
      <c r="F41" s="10" t="s">
        <v>79</v>
      </c>
      <c r="G41" s="10" t="s">
        <v>80</v>
      </c>
      <c r="H41" s="10" t="s">
        <v>81</v>
      </c>
      <c r="I41" s="10" t="s">
        <v>82</v>
      </c>
      <c r="J41" s="11" t="s">
        <v>83</v>
      </c>
      <c r="K41" s="6"/>
    </row>
    <row r="42" spans="1:12" ht="66" customHeight="1" x14ac:dyDescent="0.25">
      <c r="A42" s="39" t="s">
        <v>99</v>
      </c>
      <c r="B42" s="40" t="s">
        <v>21</v>
      </c>
      <c r="C42" s="41">
        <v>11583</v>
      </c>
      <c r="D42" s="42">
        <v>50431359</v>
      </c>
      <c r="E42" s="41">
        <v>3140</v>
      </c>
      <c r="F42" s="42">
        <v>12607839.75</v>
      </c>
      <c r="G42" s="120">
        <v>3.4750000000000001</v>
      </c>
      <c r="H42" s="42">
        <v>9226645.4600000009</v>
      </c>
      <c r="I42" s="44">
        <f>IF(G42&gt;0,G42/E42,0)</f>
        <v>1.1066878980891719E-3</v>
      </c>
      <c r="J42" s="45">
        <f>IF(H42&gt;0,H42/F42,0)</f>
        <v>0.73181811023573651</v>
      </c>
      <c r="K42" s="6"/>
    </row>
    <row r="43" spans="1:12" ht="15.75" x14ac:dyDescent="0.25">
      <c r="A43" s="233" t="s">
        <v>85</v>
      </c>
      <c r="B43" s="234"/>
      <c r="C43" s="234"/>
      <c r="D43" s="234"/>
      <c r="E43" s="234"/>
      <c r="F43" s="234"/>
      <c r="G43" s="234"/>
      <c r="H43" s="234"/>
      <c r="I43" s="234"/>
      <c r="J43" s="235"/>
    </row>
    <row r="44" spans="1:12" ht="15.75" x14ac:dyDescent="0.25">
      <c r="A44" s="236" t="s">
        <v>86</v>
      </c>
      <c r="B44" s="237"/>
      <c r="C44" s="237"/>
      <c r="D44" s="237"/>
      <c r="E44" s="237"/>
      <c r="F44" s="237"/>
      <c r="G44" s="237"/>
      <c r="H44" s="237"/>
      <c r="I44" s="237"/>
      <c r="J44" s="238"/>
    </row>
    <row r="45" spans="1:12" ht="18.75" customHeight="1" x14ac:dyDescent="0.25">
      <c r="A45" s="49" t="s">
        <v>87</v>
      </c>
      <c r="B45" s="286" t="s">
        <v>100</v>
      </c>
      <c r="C45" s="286"/>
      <c r="D45" s="286"/>
      <c r="E45" s="286"/>
      <c r="F45" s="286"/>
      <c r="G45" s="286"/>
      <c r="H45" s="286"/>
      <c r="I45" s="286"/>
      <c r="J45" s="287"/>
      <c r="K45" s="6"/>
    </row>
    <row r="46" spans="1:12" x14ac:dyDescent="0.25">
      <c r="A46" s="49" t="s">
        <v>89</v>
      </c>
      <c r="B46" s="274" t="s">
        <v>138</v>
      </c>
      <c r="C46" s="274"/>
      <c r="D46" s="274"/>
      <c r="E46" s="274"/>
      <c r="F46" s="274"/>
      <c r="G46" s="274"/>
      <c r="H46" s="274"/>
      <c r="I46" s="274"/>
      <c r="J46" s="275"/>
      <c r="K46" s="6"/>
      <c r="L46" t="s">
        <v>139</v>
      </c>
    </row>
    <row r="47" spans="1:12" ht="122.25" customHeight="1" x14ac:dyDescent="0.25">
      <c r="A47" s="49" t="s">
        <v>91</v>
      </c>
      <c r="B47" s="274" t="s">
        <v>140</v>
      </c>
      <c r="C47" s="274"/>
      <c r="D47" s="274"/>
      <c r="E47" s="274"/>
      <c r="F47" s="274"/>
      <c r="G47" s="274"/>
      <c r="H47" s="274"/>
      <c r="I47" s="274"/>
      <c r="J47" s="275"/>
      <c r="K47" s="6"/>
    </row>
    <row r="48" spans="1:12" ht="51" customHeight="1" x14ac:dyDescent="0.25">
      <c r="A48" s="49" t="s">
        <v>93</v>
      </c>
      <c r="B48" s="274" t="s">
        <v>141</v>
      </c>
      <c r="C48" s="274"/>
      <c r="D48" s="274"/>
      <c r="E48" s="274"/>
      <c r="F48" s="274"/>
      <c r="G48" s="274"/>
      <c r="H48" s="274"/>
      <c r="I48" s="274"/>
      <c r="J48" s="275"/>
      <c r="K48" s="6"/>
    </row>
    <row r="49" spans="1:12" ht="15.75" x14ac:dyDescent="0.25">
      <c r="A49" s="233" t="s">
        <v>95</v>
      </c>
      <c r="B49" s="234"/>
      <c r="C49" s="234"/>
      <c r="D49" s="234"/>
      <c r="E49" s="234"/>
      <c r="F49" s="234"/>
      <c r="G49" s="234"/>
      <c r="H49" s="234"/>
      <c r="I49" s="234"/>
      <c r="J49" s="235"/>
    </row>
    <row r="50" spans="1:12" ht="15.75" x14ac:dyDescent="0.25">
      <c r="A50" s="288" t="s">
        <v>96</v>
      </c>
      <c r="B50" s="289"/>
      <c r="C50" s="289"/>
      <c r="D50" s="289"/>
      <c r="E50" s="289"/>
      <c r="F50" s="289"/>
      <c r="G50" s="289"/>
      <c r="H50" s="289"/>
      <c r="I50" s="289"/>
      <c r="J50" s="290"/>
    </row>
    <row r="51" spans="1:12" ht="47.25" customHeight="1" x14ac:dyDescent="0.25">
      <c r="A51" s="294" t="s">
        <v>104</v>
      </c>
      <c r="B51" s="292"/>
      <c r="C51" s="292"/>
      <c r="D51" s="292"/>
      <c r="E51" s="292"/>
      <c r="F51" s="292"/>
      <c r="G51" s="292"/>
      <c r="H51" s="292"/>
      <c r="I51" s="292"/>
      <c r="J51" s="293"/>
    </row>
    <row r="52" spans="1:12" ht="15.75" x14ac:dyDescent="0.25">
      <c r="A52" s="253" t="s">
        <v>70</v>
      </c>
      <c r="B52" s="254"/>
      <c r="C52" s="254"/>
      <c r="D52" s="254"/>
      <c r="E52" s="254"/>
      <c r="F52" s="254"/>
      <c r="G52" s="254"/>
      <c r="H52" s="254"/>
      <c r="I52" s="254"/>
      <c r="J52" s="255"/>
      <c r="K52" s="1"/>
    </row>
    <row r="53" spans="1:12" x14ac:dyDescent="0.25">
      <c r="A53" s="38"/>
      <c r="C53" s="281" t="s">
        <v>71</v>
      </c>
      <c r="D53" s="282"/>
      <c r="E53" s="281" t="s">
        <v>98</v>
      </c>
      <c r="F53" s="282"/>
      <c r="G53" s="281" t="s">
        <v>73</v>
      </c>
      <c r="H53" s="281"/>
      <c r="I53" s="281" t="s">
        <v>74</v>
      </c>
      <c r="J53" s="283"/>
      <c r="K53" s="6"/>
    </row>
    <row r="54" spans="1:12" ht="38.25" x14ac:dyDescent="0.25">
      <c r="A54" s="9" t="s">
        <v>7</v>
      </c>
      <c r="B54" s="10" t="s">
        <v>75</v>
      </c>
      <c r="C54" s="10" t="s">
        <v>76</v>
      </c>
      <c r="D54" s="10" t="s">
        <v>77</v>
      </c>
      <c r="E54" s="10" t="s">
        <v>78</v>
      </c>
      <c r="F54" s="10" t="s">
        <v>79</v>
      </c>
      <c r="G54" s="10" t="s">
        <v>80</v>
      </c>
      <c r="H54" s="10" t="s">
        <v>81</v>
      </c>
      <c r="I54" s="10" t="s">
        <v>82</v>
      </c>
      <c r="J54" s="11" t="s">
        <v>83</v>
      </c>
      <c r="K54" s="123" t="s">
        <v>142</v>
      </c>
      <c r="L54" s="10" t="s">
        <v>143</v>
      </c>
    </row>
    <row r="55" spans="1:12" ht="45" customHeight="1" x14ac:dyDescent="0.25">
      <c r="A55" s="39" t="s">
        <v>105</v>
      </c>
      <c r="B55" s="40" t="s">
        <v>23</v>
      </c>
      <c r="C55" s="41">
        <v>2620</v>
      </c>
      <c r="D55" s="42">
        <v>103657207</v>
      </c>
      <c r="E55" s="41">
        <v>658</v>
      </c>
      <c r="F55" s="42">
        <v>25914301.75</v>
      </c>
      <c r="G55" s="120">
        <f>232+182</f>
        <v>414</v>
      </c>
      <c r="H55" s="43">
        <v>17354258.120000001</v>
      </c>
      <c r="I55" s="44">
        <f>IF(G55&gt;0,G55/E55,0)</f>
        <v>0.62917933130699089</v>
      </c>
      <c r="J55" s="45">
        <f>IF(H55&gt;0,H55/F55,0)</f>
        <v>0.66967878538344183</v>
      </c>
      <c r="K55" s="122">
        <v>232</v>
      </c>
      <c r="L55" t="s">
        <v>144</v>
      </c>
    </row>
    <row r="56" spans="1:12" ht="15.75" x14ac:dyDescent="0.25">
      <c r="A56" s="233" t="s">
        <v>85</v>
      </c>
      <c r="B56" s="234"/>
      <c r="C56" s="234"/>
      <c r="D56" s="234"/>
      <c r="E56" s="234"/>
      <c r="F56" s="234"/>
      <c r="G56" s="234"/>
      <c r="H56" s="234"/>
      <c r="I56" s="234"/>
      <c r="J56" s="235"/>
      <c r="K56" s="97">
        <v>182</v>
      </c>
      <c r="L56" t="s">
        <v>145</v>
      </c>
    </row>
    <row r="57" spans="1:12" ht="15.75" x14ac:dyDescent="0.25">
      <c r="A57" s="236" t="s">
        <v>86</v>
      </c>
      <c r="B57" s="237"/>
      <c r="C57" s="237"/>
      <c r="D57" s="237"/>
      <c r="E57" s="237"/>
      <c r="F57" s="237"/>
      <c r="G57" s="237"/>
      <c r="H57" s="237"/>
      <c r="I57" s="237"/>
      <c r="J57" s="238"/>
    </row>
    <row r="58" spans="1:12" x14ac:dyDescent="0.25">
      <c r="A58" s="48" t="s">
        <v>87</v>
      </c>
      <c r="B58" s="272" t="s">
        <v>107</v>
      </c>
      <c r="C58" s="272"/>
      <c r="D58" s="272"/>
      <c r="E58" s="272"/>
      <c r="F58" s="272"/>
      <c r="G58" s="272"/>
      <c r="H58" s="272"/>
      <c r="I58" s="272"/>
      <c r="J58" s="273"/>
      <c r="K58" s="6"/>
    </row>
    <row r="59" spans="1:12" ht="30" x14ac:dyDescent="0.25">
      <c r="A59" s="48" t="s">
        <v>89</v>
      </c>
      <c r="B59" s="274" t="s">
        <v>108</v>
      </c>
      <c r="C59" s="274"/>
      <c r="D59" s="274"/>
      <c r="E59" s="274"/>
      <c r="F59" s="274"/>
      <c r="G59" s="274"/>
      <c r="H59" s="274"/>
      <c r="I59" s="274"/>
      <c r="J59" s="275"/>
      <c r="K59" s="6"/>
    </row>
    <row r="60" spans="1:12" s="47" customFormat="1" ht="60.75" customHeight="1" x14ac:dyDescent="0.25">
      <c r="A60" s="98" t="s">
        <v>91</v>
      </c>
      <c r="B60" s="274" t="s">
        <v>146</v>
      </c>
      <c r="C60" s="274"/>
      <c r="D60" s="274"/>
      <c r="E60" s="274"/>
      <c r="F60" s="274"/>
      <c r="G60" s="274"/>
      <c r="H60" s="274"/>
      <c r="I60" s="274"/>
      <c r="J60" s="275"/>
    </row>
    <row r="61" spans="1:12" ht="61.5" customHeight="1" x14ac:dyDescent="0.25">
      <c r="A61" s="48" t="s">
        <v>93</v>
      </c>
      <c r="B61" s="274" t="s">
        <v>147</v>
      </c>
      <c r="C61" s="274"/>
      <c r="D61" s="274"/>
      <c r="E61" s="274"/>
      <c r="F61" s="274"/>
      <c r="G61" s="274"/>
      <c r="H61" s="274"/>
      <c r="I61" s="274"/>
      <c r="J61" s="275"/>
      <c r="K61" s="6"/>
    </row>
    <row r="62" spans="1:12" ht="15.75" x14ac:dyDescent="0.25">
      <c r="A62" s="233" t="s">
        <v>95</v>
      </c>
      <c r="B62" s="234"/>
      <c r="C62" s="234"/>
      <c r="D62" s="234"/>
      <c r="E62" s="234"/>
      <c r="F62" s="234"/>
      <c r="G62" s="234"/>
      <c r="H62" s="234"/>
      <c r="I62" s="234"/>
      <c r="J62" s="235"/>
    </row>
    <row r="63" spans="1:12" ht="15.75" x14ac:dyDescent="0.25">
      <c r="A63" s="288" t="s">
        <v>96</v>
      </c>
      <c r="B63" s="289"/>
      <c r="C63" s="289"/>
      <c r="D63" s="289"/>
      <c r="E63" s="289"/>
      <c r="F63" s="289"/>
      <c r="G63" s="289"/>
      <c r="H63" s="289"/>
      <c r="I63" s="289"/>
      <c r="J63" s="290"/>
    </row>
    <row r="64" spans="1:12" ht="33.75" customHeight="1" thickBot="1" x14ac:dyDescent="0.3">
      <c r="A64" s="291" t="s">
        <v>111</v>
      </c>
      <c r="B64" s="292"/>
      <c r="C64" s="292"/>
      <c r="D64" s="292"/>
      <c r="E64" s="292"/>
      <c r="F64" s="292"/>
      <c r="G64" s="292"/>
      <c r="H64" s="292"/>
      <c r="I64" s="292"/>
      <c r="J64" s="293"/>
    </row>
    <row r="65" spans="1:11" ht="15.75" x14ac:dyDescent="0.25">
      <c r="A65" s="253" t="s">
        <v>70</v>
      </c>
      <c r="B65" s="254"/>
      <c r="C65" s="254"/>
      <c r="D65" s="254"/>
      <c r="E65" s="254"/>
      <c r="F65" s="254"/>
      <c r="G65" s="254"/>
      <c r="H65" s="254"/>
      <c r="I65" s="254"/>
      <c r="J65" s="255"/>
      <c r="K65" s="1"/>
    </row>
    <row r="66" spans="1:11" x14ac:dyDescent="0.25">
      <c r="A66" s="38"/>
      <c r="C66" s="281" t="s">
        <v>71</v>
      </c>
      <c r="D66" s="282"/>
      <c r="E66" s="281" t="s">
        <v>98</v>
      </c>
      <c r="F66" s="282"/>
      <c r="G66" s="281" t="s">
        <v>73</v>
      </c>
      <c r="H66" s="281"/>
      <c r="I66" s="281" t="s">
        <v>74</v>
      </c>
      <c r="J66" s="283"/>
      <c r="K66" s="6"/>
    </row>
    <row r="67" spans="1:11" ht="39" thickBot="1" x14ac:dyDescent="0.3">
      <c r="A67" s="9" t="s">
        <v>7</v>
      </c>
      <c r="B67" s="10" t="s">
        <v>75</v>
      </c>
      <c r="C67" s="10" t="s">
        <v>76</v>
      </c>
      <c r="D67" s="10" t="s">
        <v>77</v>
      </c>
      <c r="E67" s="10" t="s">
        <v>78</v>
      </c>
      <c r="F67" s="10" t="s">
        <v>79</v>
      </c>
      <c r="G67" s="10" t="s">
        <v>80</v>
      </c>
      <c r="H67" s="10" t="s">
        <v>81</v>
      </c>
      <c r="I67" s="10" t="s">
        <v>82</v>
      </c>
      <c r="J67" s="11" t="s">
        <v>83</v>
      </c>
      <c r="K67" s="6"/>
    </row>
    <row r="68" spans="1:11" ht="44.25" customHeight="1" x14ac:dyDescent="0.25">
      <c r="A68" s="39" t="s">
        <v>112</v>
      </c>
      <c r="B68" s="40" t="s">
        <v>25</v>
      </c>
      <c r="C68" s="41">
        <v>18000</v>
      </c>
      <c r="D68" s="42">
        <v>59525386</v>
      </c>
      <c r="E68" s="41">
        <v>4500</v>
      </c>
      <c r="F68" s="42">
        <v>14881346.5</v>
      </c>
      <c r="G68" s="121">
        <v>1285</v>
      </c>
      <c r="H68" s="42">
        <v>12550601.379999999</v>
      </c>
      <c r="I68" s="44">
        <f>IF(G68&gt;0,G68/E68,0)</f>
        <v>0.28555555555555556</v>
      </c>
      <c r="J68" s="45">
        <f>IF(H68&gt;0,H68/F68,0)</f>
        <v>0.84337807603633175</v>
      </c>
      <c r="K68" s="6"/>
    </row>
    <row r="69" spans="1:11" ht="18" customHeight="1" x14ac:dyDescent="0.25">
      <c r="A69" s="233" t="s">
        <v>85</v>
      </c>
      <c r="B69" s="234"/>
      <c r="C69" s="234"/>
      <c r="D69" s="234"/>
      <c r="E69" s="234"/>
      <c r="F69" s="234"/>
      <c r="G69" s="234"/>
      <c r="H69" s="234"/>
      <c r="I69" s="234"/>
      <c r="J69" s="235"/>
    </row>
    <row r="70" spans="1:11" ht="15.75" x14ac:dyDescent="0.25">
      <c r="A70" s="236" t="s">
        <v>86</v>
      </c>
      <c r="B70" s="237"/>
      <c r="C70" s="237"/>
      <c r="D70" s="237"/>
      <c r="E70" s="237"/>
      <c r="F70" s="237"/>
      <c r="G70" s="237"/>
      <c r="H70" s="237"/>
      <c r="I70" s="237"/>
      <c r="J70" s="238"/>
    </row>
    <row r="71" spans="1:11" ht="19.5" customHeight="1" x14ac:dyDescent="0.25">
      <c r="A71" s="48" t="s">
        <v>87</v>
      </c>
      <c r="B71" s="272" t="s">
        <v>113</v>
      </c>
      <c r="C71" s="272"/>
      <c r="D71" s="272"/>
      <c r="E71" s="272"/>
      <c r="F71" s="272"/>
      <c r="G71" s="272"/>
      <c r="H71" s="272"/>
      <c r="I71" s="272"/>
      <c r="J71" s="273"/>
      <c r="K71" s="6"/>
    </row>
    <row r="72" spans="1:11" ht="30" x14ac:dyDescent="0.25">
      <c r="A72" s="48" t="s">
        <v>89</v>
      </c>
      <c r="B72" s="274" t="s">
        <v>148</v>
      </c>
      <c r="C72" s="274"/>
      <c r="D72" s="274"/>
      <c r="E72" s="274"/>
      <c r="F72" s="274"/>
      <c r="G72" s="274"/>
      <c r="H72" s="274"/>
      <c r="I72" s="274"/>
      <c r="J72" s="275"/>
      <c r="K72" s="6"/>
    </row>
    <row r="73" spans="1:11" s="47" customFormat="1" ht="31.5" customHeight="1" x14ac:dyDescent="0.25">
      <c r="A73" s="98" t="s">
        <v>91</v>
      </c>
      <c r="B73" s="274" t="s">
        <v>149</v>
      </c>
      <c r="C73" s="274"/>
      <c r="D73" s="274"/>
      <c r="E73" s="274"/>
      <c r="F73" s="274"/>
      <c r="G73" s="274"/>
      <c r="H73" s="274"/>
      <c r="I73" s="274"/>
      <c r="J73" s="275"/>
    </row>
    <row r="74" spans="1:11" ht="48" customHeight="1" x14ac:dyDescent="0.25">
      <c r="A74" s="48" t="s">
        <v>93</v>
      </c>
      <c r="B74" s="274" t="s">
        <v>150</v>
      </c>
      <c r="C74" s="274"/>
      <c r="D74" s="274"/>
      <c r="E74" s="274"/>
      <c r="F74" s="274"/>
      <c r="G74" s="274"/>
      <c r="H74" s="274"/>
      <c r="I74" s="274"/>
      <c r="J74" s="275"/>
      <c r="K74" s="6"/>
    </row>
    <row r="75" spans="1:11" ht="15.75" x14ac:dyDescent="0.25">
      <c r="A75" s="233" t="s">
        <v>95</v>
      </c>
      <c r="B75" s="234"/>
      <c r="C75" s="234"/>
      <c r="D75" s="234"/>
      <c r="E75" s="234"/>
      <c r="F75" s="234"/>
      <c r="G75" s="234"/>
      <c r="H75" s="234"/>
      <c r="I75" s="234"/>
      <c r="J75" s="235"/>
    </row>
    <row r="76" spans="1:11" ht="19.5" customHeight="1" x14ac:dyDescent="0.25">
      <c r="A76" s="288" t="s">
        <v>96</v>
      </c>
      <c r="B76" s="289"/>
      <c r="C76" s="289"/>
      <c r="D76" s="289"/>
      <c r="E76" s="289"/>
      <c r="F76" s="289"/>
      <c r="G76" s="289"/>
      <c r="H76" s="289"/>
      <c r="I76" s="289"/>
      <c r="J76" s="290"/>
    </row>
    <row r="77" spans="1:11" ht="20.25" customHeight="1" thickBot="1" x14ac:dyDescent="0.3">
      <c r="A77" s="291" t="s">
        <v>151</v>
      </c>
      <c r="B77" s="292"/>
      <c r="C77" s="292"/>
      <c r="D77" s="292"/>
      <c r="E77" s="292"/>
      <c r="F77" s="292"/>
      <c r="G77" s="292"/>
      <c r="H77" s="292"/>
      <c r="I77" s="292"/>
      <c r="J77" s="293"/>
    </row>
    <row r="78" spans="1:11" ht="15.75" x14ac:dyDescent="0.25">
      <c r="A78" s="253" t="s">
        <v>70</v>
      </c>
      <c r="B78" s="254"/>
      <c r="C78" s="254"/>
      <c r="D78" s="254"/>
      <c r="E78" s="254"/>
      <c r="F78" s="254"/>
      <c r="G78" s="254"/>
      <c r="H78" s="254"/>
      <c r="I78" s="254"/>
      <c r="J78" s="255"/>
      <c r="K78" s="1"/>
    </row>
    <row r="79" spans="1:11" x14ac:dyDescent="0.25">
      <c r="A79" s="38"/>
      <c r="C79" s="281" t="s">
        <v>71</v>
      </c>
      <c r="D79" s="282"/>
      <c r="E79" s="281" t="s">
        <v>98</v>
      </c>
      <c r="F79" s="282"/>
      <c r="G79" s="281" t="s">
        <v>73</v>
      </c>
      <c r="H79" s="281"/>
      <c r="I79" s="281" t="s">
        <v>74</v>
      </c>
      <c r="J79" s="283"/>
      <c r="K79" s="6"/>
    </row>
    <row r="80" spans="1:11" ht="41.25" customHeight="1" thickBot="1" x14ac:dyDescent="0.3">
      <c r="A80" s="9" t="s">
        <v>7</v>
      </c>
      <c r="B80" s="10" t="s">
        <v>75</v>
      </c>
      <c r="C80" s="10" t="s">
        <v>76</v>
      </c>
      <c r="D80" s="10" t="s">
        <v>77</v>
      </c>
      <c r="E80" s="10" t="s">
        <v>78</v>
      </c>
      <c r="F80" s="10" t="s">
        <v>79</v>
      </c>
      <c r="G80" s="10" t="s">
        <v>80</v>
      </c>
      <c r="H80" s="10" t="s">
        <v>81</v>
      </c>
      <c r="I80" s="10" t="s">
        <v>82</v>
      </c>
      <c r="J80" s="11" t="s">
        <v>83</v>
      </c>
      <c r="K80" s="6"/>
    </row>
    <row r="81" spans="1:11" ht="61.5" customHeight="1" x14ac:dyDescent="0.25">
      <c r="A81" s="39" t="s">
        <v>118</v>
      </c>
      <c r="B81" s="40" t="s">
        <v>119</v>
      </c>
      <c r="C81" s="41">
        <v>6</v>
      </c>
      <c r="D81" s="42">
        <v>41331899</v>
      </c>
      <c r="E81" s="41">
        <v>1</v>
      </c>
      <c r="F81" s="42">
        <v>10332974.75</v>
      </c>
      <c r="G81" s="120">
        <v>2</v>
      </c>
      <c r="H81" s="43">
        <v>6868661.6500000004</v>
      </c>
      <c r="I81" s="44">
        <f>IF(G81&gt;0,G81/E81,0)</f>
        <v>2</v>
      </c>
      <c r="J81" s="45">
        <f>IF(H81&gt;0,H81/F81,0)</f>
        <v>0.6647322592170275</v>
      </c>
      <c r="K81" s="6"/>
    </row>
    <row r="82" spans="1:11" ht="15.75" x14ac:dyDescent="0.25">
      <c r="A82" s="233" t="s">
        <v>85</v>
      </c>
      <c r="B82" s="234"/>
      <c r="C82" s="234"/>
      <c r="D82" s="234"/>
      <c r="E82" s="234"/>
      <c r="F82" s="234"/>
      <c r="G82" s="234"/>
      <c r="H82" s="234"/>
      <c r="I82" s="234"/>
      <c r="J82" s="235"/>
    </row>
    <row r="83" spans="1:11" ht="15.75" x14ac:dyDescent="0.25">
      <c r="A83" s="236" t="s">
        <v>86</v>
      </c>
      <c r="B83" s="237"/>
      <c r="C83" s="237"/>
      <c r="D83" s="237"/>
      <c r="E83" s="237"/>
      <c r="F83" s="237"/>
      <c r="G83" s="237"/>
      <c r="H83" s="237"/>
      <c r="I83" s="237"/>
      <c r="J83" s="238"/>
    </row>
    <row r="84" spans="1:11" s="51" customFormat="1" ht="18.75" customHeight="1" x14ac:dyDescent="0.2">
      <c r="A84" s="49" t="s">
        <v>87</v>
      </c>
      <c r="B84" s="272" t="s">
        <v>118</v>
      </c>
      <c r="C84" s="272"/>
      <c r="D84" s="272"/>
      <c r="E84" s="272"/>
      <c r="F84" s="272"/>
      <c r="G84" s="272"/>
      <c r="H84" s="272"/>
      <c r="I84" s="272"/>
      <c r="J84" s="273"/>
      <c r="K84" s="50"/>
    </row>
    <row r="85" spans="1:11" s="51" customFormat="1" ht="58.5" customHeight="1" x14ac:dyDescent="0.2">
      <c r="A85" s="49" t="s">
        <v>89</v>
      </c>
      <c r="B85" s="274" t="s">
        <v>152</v>
      </c>
      <c r="C85" s="274"/>
      <c r="D85" s="274"/>
      <c r="E85" s="274"/>
      <c r="F85" s="274"/>
      <c r="G85" s="274"/>
      <c r="H85" s="274"/>
      <c r="I85" s="274"/>
      <c r="J85" s="275"/>
      <c r="K85" s="50" t="s">
        <v>153</v>
      </c>
    </row>
    <row r="86" spans="1:11" s="52" customFormat="1" ht="31.5" customHeight="1" x14ac:dyDescent="0.25">
      <c r="A86" s="53" t="s">
        <v>91</v>
      </c>
      <c r="B86" s="274" t="s">
        <v>154</v>
      </c>
      <c r="C86" s="274"/>
      <c r="D86" s="274"/>
      <c r="E86" s="274"/>
      <c r="F86" s="274"/>
      <c r="G86" s="274"/>
      <c r="H86" s="274"/>
      <c r="I86" s="274"/>
      <c r="J86" s="275"/>
      <c r="K86" s="118" t="s">
        <v>155</v>
      </c>
    </row>
    <row r="87" spans="1:11" s="51" customFormat="1" ht="36" customHeight="1" x14ac:dyDescent="0.25">
      <c r="A87" s="49" t="s">
        <v>93</v>
      </c>
      <c r="B87" s="274" t="s">
        <v>156</v>
      </c>
      <c r="C87" s="274"/>
      <c r="D87" s="274"/>
      <c r="E87" s="274"/>
      <c r="F87" s="274"/>
      <c r="G87" s="274"/>
      <c r="H87" s="274"/>
      <c r="I87" s="274"/>
      <c r="J87" s="275"/>
      <c r="K87" s="117" t="s">
        <v>157</v>
      </c>
    </row>
    <row r="88" spans="1:11" ht="15.75" x14ac:dyDescent="0.25">
      <c r="A88" s="233" t="s">
        <v>95</v>
      </c>
      <c r="B88" s="234"/>
      <c r="C88" s="234"/>
      <c r="D88" s="234"/>
      <c r="E88" s="234"/>
      <c r="F88" s="234"/>
      <c r="G88" s="234"/>
      <c r="H88" s="234"/>
      <c r="I88" s="234"/>
      <c r="J88" s="235"/>
    </row>
    <row r="89" spans="1:11" ht="15.75" x14ac:dyDescent="0.25">
      <c r="A89" s="288" t="s">
        <v>96</v>
      </c>
      <c r="B89" s="289"/>
      <c r="C89" s="289"/>
      <c r="D89" s="289"/>
      <c r="E89" s="289"/>
      <c r="F89" s="289"/>
      <c r="G89" s="289"/>
      <c r="H89" s="289"/>
      <c r="I89" s="289"/>
      <c r="J89" s="290"/>
    </row>
    <row r="90" spans="1:11" ht="21" customHeight="1" x14ac:dyDescent="0.25">
      <c r="A90" s="291" t="s">
        <v>158</v>
      </c>
      <c r="B90" s="292"/>
      <c r="C90" s="292"/>
      <c r="D90" s="292"/>
      <c r="E90" s="292"/>
      <c r="F90" s="292"/>
      <c r="G90" s="292"/>
      <c r="H90" s="292"/>
      <c r="I90" s="292"/>
      <c r="J90" s="293"/>
    </row>
    <row r="91" spans="1:11" ht="15.75" x14ac:dyDescent="0.25">
      <c r="A91" s="253" t="s">
        <v>70</v>
      </c>
      <c r="B91" s="254"/>
      <c r="C91" s="254"/>
      <c r="D91" s="254"/>
      <c r="E91" s="254"/>
      <c r="F91" s="254"/>
      <c r="G91" s="254"/>
      <c r="H91" s="254"/>
      <c r="I91" s="254"/>
      <c r="J91" s="255"/>
      <c r="K91" s="1"/>
    </row>
    <row r="92" spans="1:11" x14ac:dyDescent="0.25">
      <c r="A92" s="38"/>
      <c r="C92" s="281" t="s">
        <v>71</v>
      </c>
      <c r="D92" s="282"/>
      <c r="E92" s="281" t="s">
        <v>98</v>
      </c>
      <c r="F92" s="282"/>
      <c r="G92" s="281" t="s">
        <v>73</v>
      </c>
      <c r="H92" s="281"/>
      <c r="I92" s="281" t="s">
        <v>74</v>
      </c>
      <c r="J92" s="283"/>
      <c r="K92" s="6"/>
    </row>
    <row r="93" spans="1:11" ht="42" customHeight="1" thickBot="1" x14ac:dyDescent="0.3">
      <c r="A93" s="9" t="s">
        <v>7</v>
      </c>
      <c r="B93" s="10" t="s">
        <v>75</v>
      </c>
      <c r="C93" s="10" t="s">
        <v>76</v>
      </c>
      <c r="D93" s="10" t="s">
        <v>77</v>
      </c>
      <c r="E93" s="10" t="s">
        <v>78</v>
      </c>
      <c r="F93" s="10" t="s">
        <v>79</v>
      </c>
      <c r="G93" s="10" t="s">
        <v>80</v>
      </c>
      <c r="H93" s="10" t="s">
        <v>81</v>
      </c>
      <c r="I93" s="10" t="s">
        <v>82</v>
      </c>
      <c r="J93" s="11" t="s">
        <v>83</v>
      </c>
      <c r="K93" s="6"/>
    </row>
    <row r="94" spans="1:11" ht="74.25" customHeight="1" x14ac:dyDescent="0.25">
      <c r="A94" s="39" t="s">
        <v>124</v>
      </c>
      <c r="B94" s="40" t="s">
        <v>29</v>
      </c>
      <c r="C94" s="41">
        <v>2</v>
      </c>
      <c r="D94" s="42">
        <v>39923558</v>
      </c>
      <c r="E94" s="41">
        <v>0</v>
      </c>
      <c r="F94" s="42">
        <v>5808304</v>
      </c>
      <c r="G94" s="120">
        <v>2</v>
      </c>
      <c r="H94" s="43">
        <v>4352840.32</v>
      </c>
      <c r="I94" s="44">
        <f>IF(G94&gt;0,G94)</f>
        <v>2</v>
      </c>
      <c r="J94" s="45">
        <f>IF(H94&gt;0,H94/F94,0)</f>
        <v>0.74941675229120241</v>
      </c>
      <c r="K94" s="6"/>
    </row>
    <row r="95" spans="1:11" ht="15.75" x14ac:dyDescent="0.25">
      <c r="A95" s="233" t="s">
        <v>85</v>
      </c>
      <c r="B95" s="234"/>
      <c r="C95" s="234"/>
      <c r="D95" s="234"/>
      <c r="E95" s="234"/>
      <c r="F95" s="234"/>
      <c r="G95" s="234"/>
      <c r="H95" s="234"/>
      <c r="I95" s="234"/>
      <c r="J95" s="235"/>
    </row>
    <row r="96" spans="1:11" ht="15.75" x14ac:dyDescent="0.25">
      <c r="A96" s="236" t="s">
        <v>86</v>
      </c>
      <c r="B96" s="237"/>
      <c r="C96" s="237"/>
      <c r="D96" s="237"/>
      <c r="E96" s="237"/>
      <c r="F96" s="237"/>
      <c r="G96" s="237"/>
      <c r="H96" s="237"/>
      <c r="I96" s="237"/>
      <c r="J96" s="238"/>
    </row>
    <row r="97" spans="1:11" ht="21.75" customHeight="1" x14ac:dyDescent="0.25">
      <c r="A97" s="49" t="s">
        <v>87</v>
      </c>
      <c r="B97" s="272" t="s">
        <v>124</v>
      </c>
      <c r="C97" s="272"/>
      <c r="D97" s="272"/>
      <c r="E97" s="272"/>
      <c r="F97" s="272"/>
      <c r="G97" s="272"/>
      <c r="H97" s="272"/>
      <c r="I97" s="272"/>
      <c r="J97" s="273"/>
      <c r="K97" s="6"/>
    </row>
    <row r="98" spans="1:11" ht="60.75" customHeight="1" x14ac:dyDescent="0.25">
      <c r="A98" s="49" t="s">
        <v>89</v>
      </c>
      <c r="B98" s="274" t="s">
        <v>159</v>
      </c>
      <c r="C98" s="274"/>
      <c r="D98" s="274"/>
      <c r="E98" s="274"/>
      <c r="F98" s="274"/>
      <c r="G98" s="274"/>
      <c r="H98" s="274"/>
      <c r="I98" s="274"/>
      <c r="J98" s="275"/>
      <c r="K98" s="6"/>
    </row>
    <row r="99" spans="1:11" s="47" customFormat="1" ht="38.25" customHeight="1" x14ac:dyDescent="0.25">
      <c r="A99" s="53" t="s">
        <v>91</v>
      </c>
      <c r="B99" s="274" t="s">
        <v>160</v>
      </c>
      <c r="C99" s="274"/>
      <c r="D99" s="274"/>
      <c r="E99" s="274"/>
      <c r="F99" s="274"/>
      <c r="G99" s="274"/>
      <c r="H99" s="274"/>
      <c r="I99" s="274"/>
      <c r="J99" s="275"/>
    </row>
    <row r="100" spans="1:11" ht="35.25" customHeight="1" x14ac:dyDescent="0.25">
      <c r="A100" s="49" t="s">
        <v>93</v>
      </c>
      <c r="B100" s="274" t="s">
        <v>161</v>
      </c>
      <c r="C100" s="274"/>
      <c r="D100" s="274"/>
      <c r="E100" s="274"/>
      <c r="F100" s="274"/>
      <c r="G100" s="274"/>
      <c r="H100" s="274"/>
      <c r="I100" s="274"/>
      <c r="J100" s="275"/>
      <c r="K100" s="6"/>
    </row>
    <row r="101" spans="1:11" ht="15.75" x14ac:dyDescent="0.25">
      <c r="A101" s="233" t="s">
        <v>95</v>
      </c>
      <c r="B101" s="234"/>
      <c r="C101" s="234"/>
      <c r="D101" s="234"/>
      <c r="E101" s="234"/>
      <c r="F101" s="234"/>
      <c r="G101" s="234"/>
      <c r="H101" s="234"/>
      <c r="I101" s="234"/>
      <c r="J101" s="235"/>
    </row>
    <row r="102" spans="1:11" ht="15.75" x14ac:dyDescent="0.25">
      <c r="A102" s="288" t="s">
        <v>96</v>
      </c>
      <c r="B102" s="289"/>
      <c r="C102" s="289"/>
      <c r="D102" s="289"/>
      <c r="E102" s="289"/>
      <c r="F102" s="289"/>
      <c r="G102" s="289"/>
      <c r="H102" s="289"/>
      <c r="I102" s="289"/>
      <c r="J102" s="290"/>
    </row>
    <row r="103" spans="1:11" ht="51" customHeight="1" x14ac:dyDescent="0.25">
      <c r="A103" s="291" t="s">
        <v>162</v>
      </c>
      <c r="B103" s="292"/>
      <c r="C103" s="292"/>
      <c r="D103" s="292"/>
      <c r="E103" s="292"/>
      <c r="F103" s="292"/>
      <c r="G103" s="292"/>
      <c r="H103" s="292"/>
      <c r="I103" s="292"/>
      <c r="J103" s="293"/>
    </row>
  </sheetData>
  <mergeCells count="113">
    <mergeCell ref="A101:J101"/>
    <mergeCell ref="A102:J102"/>
    <mergeCell ref="A103:J103"/>
    <mergeCell ref="A95:J95"/>
    <mergeCell ref="A96:J96"/>
    <mergeCell ref="B97:J97"/>
    <mergeCell ref="B98:J98"/>
    <mergeCell ref="B99:J99"/>
    <mergeCell ref="B100:J100"/>
    <mergeCell ref="B87:J87"/>
    <mergeCell ref="A88:J88"/>
    <mergeCell ref="A89:J89"/>
    <mergeCell ref="A90:J90"/>
    <mergeCell ref="A91:J91"/>
    <mergeCell ref="C92:D92"/>
    <mergeCell ref="E92:F92"/>
    <mergeCell ref="G92:H92"/>
    <mergeCell ref="I92:J92"/>
    <mergeCell ref="A82:J82"/>
    <mergeCell ref="A83:J83"/>
    <mergeCell ref="B84:J84"/>
    <mergeCell ref="B85:J85"/>
    <mergeCell ref="B86:J86"/>
    <mergeCell ref="B74:J74"/>
    <mergeCell ref="A75:J75"/>
    <mergeCell ref="A76:J76"/>
    <mergeCell ref="A77:J77"/>
    <mergeCell ref="A78:J78"/>
    <mergeCell ref="C79:D79"/>
    <mergeCell ref="E79:F79"/>
    <mergeCell ref="G79:H79"/>
    <mergeCell ref="I79:J79"/>
    <mergeCell ref="A69:J69"/>
    <mergeCell ref="A70:J70"/>
    <mergeCell ref="B71:J71"/>
    <mergeCell ref="B72:J72"/>
    <mergeCell ref="B73:J73"/>
    <mergeCell ref="B61:J61"/>
    <mergeCell ref="A62:J62"/>
    <mergeCell ref="A63:J63"/>
    <mergeCell ref="A64:J64"/>
    <mergeCell ref="A65:J65"/>
    <mergeCell ref="C66:D66"/>
    <mergeCell ref="E66:F66"/>
    <mergeCell ref="G66:H66"/>
    <mergeCell ref="I66:J66"/>
    <mergeCell ref="A56:J56"/>
    <mergeCell ref="A57:J57"/>
    <mergeCell ref="B58:J58"/>
    <mergeCell ref="B59:J59"/>
    <mergeCell ref="B60:J60"/>
    <mergeCell ref="A49:J49"/>
    <mergeCell ref="A50:J50"/>
    <mergeCell ref="A51:J51"/>
    <mergeCell ref="A52:J52"/>
    <mergeCell ref="C53:D53"/>
    <mergeCell ref="E53:F53"/>
    <mergeCell ref="G53:H53"/>
    <mergeCell ref="I53:J53"/>
    <mergeCell ref="A43:J43"/>
    <mergeCell ref="A44:J44"/>
    <mergeCell ref="B45:J45"/>
    <mergeCell ref="B46:J46"/>
    <mergeCell ref="B47:J47"/>
    <mergeCell ref="B48:J48"/>
    <mergeCell ref="B35:J35"/>
    <mergeCell ref="A36:J36"/>
    <mergeCell ref="A37:J37"/>
    <mergeCell ref="A38:J38"/>
    <mergeCell ref="A39:J39"/>
    <mergeCell ref="C40:D40"/>
    <mergeCell ref="E40:F40"/>
    <mergeCell ref="G40:H40"/>
    <mergeCell ref="I40:J40"/>
    <mergeCell ref="A30:J30"/>
    <mergeCell ref="A31:J31"/>
    <mergeCell ref="B32:J32"/>
    <mergeCell ref="B33:J33"/>
    <mergeCell ref="B34:J34"/>
    <mergeCell ref="A25:B25"/>
    <mergeCell ref="C25:E25"/>
    <mergeCell ref="I25:J25"/>
    <mergeCell ref="A26:J26"/>
    <mergeCell ref="C27:D27"/>
    <mergeCell ref="E27:F27"/>
    <mergeCell ref="G27:H27"/>
    <mergeCell ref="I27:J27"/>
    <mergeCell ref="F25:H25"/>
    <mergeCell ref="B21:J21"/>
    <mergeCell ref="A22:J22"/>
    <mergeCell ref="A23:J23"/>
    <mergeCell ref="A24:B24"/>
    <mergeCell ref="C24:E24"/>
    <mergeCell ref="F24:H24"/>
    <mergeCell ref="I24:J24"/>
    <mergeCell ref="C15:J15"/>
    <mergeCell ref="C16:J16"/>
    <mergeCell ref="A17:J17"/>
    <mergeCell ref="B18:J18"/>
    <mergeCell ref="B19:J19"/>
    <mergeCell ref="B20:J20"/>
    <mergeCell ref="A5:J5"/>
    <mergeCell ref="A6:J6"/>
    <mergeCell ref="A7:J7"/>
    <mergeCell ref="B12:J12"/>
    <mergeCell ref="A13:J13"/>
    <mergeCell ref="C14:J14"/>
    <mergeCell ref="B1:J1"/>
    <mergeCell ref="B2:C2"/>
    <mergeCell ref="D2:H2"/>
    <mergeCell ref="B3:C3"/>
    <mergeCell ref="D3:H3"/>
    <mergeCell ref="A4:J4"/>
  </mergeCells>
  <dataValidations count="6">
    <dataValidation allowBlank="1" showInputMessage="1" showErrorMessage="1" prompt="Monto ejecutado en el trimestre" sqref="H28 H41 H54 H67 H80 H93"/>
    <dataValidation allowBlank="1" showInputMessage="1" showErrorMessage="1" prompt="Meta alcanzada en el trimestre" sqref="G28 G41 G54 G67 G80 G93"/>
    <dataValidation allowBlank="1" showInputMessage="1" showErrorMessage="1" prompt="Monto presupuestado para el producto" sqref="F28 D28 F41 D41 F54 D54:D55 F67 D67:D68 F80 D80:D81 F93 D93:D94"/>
    <dataValidation allowBlank="1" showInputMessage="1" showErrorMessage="1" prompt="Meta anual del indicador" sqref="E28 C28 E41 C41:C42 E54 C54:C55 E67 C67:C68 E80 C80:C81 E93 C93:C94"/>
    <dataValidation allowBlank="1" showInputMessage="1" showErrorMessage="1" prompt="Nombre del indicador" sqref="B28 B41 B54 B67 B80 B93"/>
    <dataValidation allowBlank="1" showInputMessage="1" showErrorMessage="1" prompt="Nombre de cada producto" sqref="A28 A41 A54 A67 A80 A93"/>
  </dataValidations>
  <hyperlinks>
    <hyperlink ref="K87" r:id="rId1"/>
    <hyperlink ref="K86" r:id="rId2"/>
  </hyperlinks>
  <printOptions horizontalCentered="1"/>
  <pageMargins left="0.39370078740157483" right="0.39370078740157483" top="0.74803149606299213" bottom="0.74803149606299213" header="0.31496062992125984" footer="0.31496062992125984"/>
  <pageSetup scale="71" fitToHeight="0" orientation="portrait" r:id="rId3"/>
  <headerFooter>
    <oddFooter>&amp;C&amp;8&amp;P de &amp;N</oddFooter>
  </headerFooter>
  <rowBreaks count="2" manualBreakCount="2">
    <brk id="38" max="9" man="1"/>
    <brk id="68" max="9" man="1"/>
  </rowBreaks>
  <drawing r:id="rId4"/>
  <legacyDrawing r:id="rId5"/>
  <tableParts count="6">
    <tablePart r:id="rId6"/>
    <tablePart r:id="rId7"/>
    <tablePart r:id="rId8"/>
    <tablePart r:id="rId9"/>
    <tablePart r:id="rId10"/>
    <tablePart r:id="rId1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4"/>
  <sheetViews>
    <sheetView zoomScaleNormal="100" workbookViewId="0">
      <selection activeCell="F135" sqref="F135"/>
    </sheetView>
  </sheetViews>
  <sheetFormatPr baseColWidth="10" defaultColWidth="11.42578125" defaultRowHeight="15" x14ac:dyDescent="0.25"/>
  <cols>
    <col min="1" max="1" width="23" style="6" customWidth="1"/>
    <col min="2" max="3" width="12.7109375" style="6" customWidth="1"/>
    <col min="4" max="4" width="13.85546875" style="6" customWidth="1"/>
    <col min="5" max="5" width="14.28515625" style="6" customWidth="1"/>
    <col min="6" max="6" width="13.7109375" style="6" customWidth="1"/>
    <col min="7" max="10" width="12.7109375" style="6" customWidth="1"/>
    <col min="11" max="11" width="11.42578125" style="6"/>
  </cols>
  <sheetData>
    <row r="1" spans="1:11" ht="15.75" thickBot="1" x14ac:dyDescent="0.3"/>
    <row r="2" spans="1:11" ht="21.75" thickBot="1" x14ac:dyDescent="0.3">
      <c r="A2" s="16"/>
      <c r="B2" s="296" t="s">
        <v>163</v>
      </c>
      <c r="C2" s="297"/>
      <c r="D2" s="297"/>
      <c r="E2" s="297"/>
      <c r="F2" s="297"/>
      <c r="G2" s="297"/>
      <c r="H2" s="297"/>
      <c r="I2" s="297"/>
      <c r="J2" s="298"/>
      <c r="K2" s="1"/>
    </row>
    <row r="3" spans="1:11" ht="15.75" customHeight="1" thickBot="1" x14ac:dyDescent="0.3">
      <c r="A3" s="17"/>
      <c r="B3" s="299" t="s">
        <v>33</v>
      </c>
      <c r="C3" s="300"/>
      <c r="D3" s="301" t="s">
        <v>34</v>
      </c>
      <c r="E3" s="302"/>
      <c r="F3" s="302"/>
      <c r="G3" s="302"/>
      <c r="H3" s="302"/>
      <c r="I3" s="2" t="s">
        <v>35</v>
      </c>
      <c r="J3" s="2" t="s">
        <v>36</v>
      </c>
      <c r="K3" s="1"/>
    </row>
    <row r="4" spans="1:11" ht="21.75" customHeight="1" thickBot="1" x14ac:dyDescent="0.3">
      <c r="A4" s="18"/>
      <c r="B4" s="303" t="s">
        <v>37</v>
      </c>
      <c r="C4" s="304"/>
      <c r="D4" s="303" t="s">
        <v>38</v>
      </c>
      <c r="E4" s="304"/>
      <c r="F4" s="304"/>
      <c r="G4" s="304"/>
      <c r="H4" s="304"/>
      <c r="I4" s="24">
        <v>43552</v>
      </c>
      <c r="J4" s="3">
        <v>0</v>
      </c>
      <c r="K4" s="1"/>
    </row>
    <row r="5" spans="1:11" ht="15.75" thickBot="1" x14ac:dyDescent="0.3">
      <c r="A5" s="305"/>
      <c r="B5" s="306"/>
      <c r="C5" s="306"/>
      <c r="D5" s="191"/>
      <c r="E5" s="191"/>
      <c r="F5" s="191"/>
      <c r="G5" s="191"/>
      <c r="H5" s="191"/>
      <c r="I5" s="306"/>
      <c r="J5" s="307"/>
      <c r="K5" s="1"/>
    </row>
    <row r="6" spans="1:11" ht="8.25" customHeight="1" thickBot="1" x14ac:dyDescent="0.3">
      <c r="A6" s="295"/>
      <c r="B6" s="295"/>
      <c r="C6" s="295"/>
      <c r="D6" s="295"/>
      <c r="E6" s="295"/>
      <c r="F6" s="295"/>
      <c r="G6" s="295"/>
      <c r="H6" s="295"/>
      <c r="I6" s="295"/>
      <c r="J6" s="295"/>
      <c r="K6" s="1"/>
    </row>
    <row r="7" spans="1:11" ht="16.5" thickBot="1" x14ac:dyDescent="0.3">
      <c r="A7" s="214" t="s">
        <v>40</v>
      </c>
      <c r="B7" s="214"/>
      <c r="C7" s="214"/>
      <c r="D7" s="214"/>
      <c r="E7" s="214"/>
      <c r="F7" s="214"/>
      <c r="G7" s="214"/>
      <c r="H7" s="214"/>
      <c r="I7" s="214"/>
      <c r="J7" s="214"/>
      <c r="K7" s="1"/>
    </row>
    <row r="8" spans="1:11" ht="16.5" thickBot="1" x14ac:dyDescent="0.3">
      <c r="A8" s="215" t="s">
        <v>41</v>
      </c>
      <c r="B8" s="215"/>
      <c r="C8" s="215"/>
      <c r="D8" s="215"/>
      <c r="E8" s="215"/>
      <c r="F8" s="215"/>
      <c r="G8" s="215"/>
      <c r="H8" s="215"/>
      <c r="I8" s="215"/>
      <c r="J8" s="215"/>
      <c r="K8" s="1"/>
    </row>
    <row r="9" spans="1:11" ht="15" customHeight="1" thickBot="1" x14ac:dyDescent="0.3">
      <c r="A9" s="102" t="s">
        <v>1</v>
      </c>
      <c r="B9" s="188" t="s">
        <v>2</v>
      </c>
      <c r="C9" s="188"/>
      <c r="D9" s="188"/>
      <c r="E9" s="188"/>
      <c r="F9" s="188"/>
      <c r="G9" s="188"/>
      <c r="H9" s="188"/>
      <c r="I9" s="188"/>
      <c r="J9" s="188"/>
      <c r="K9" s="1"/>
    </row>
    <row r="10" spans="1:11" ht="15" customHeight="1" thickBot="1" x14ac:dyDescent="0.3">
      <c r="A10" s="153" t="s">
        <v>3</v>
      </c>
      <c r="B10" s="188" t="s">
        <v>4</v>
      </c>
      <c r="C10" s="188"/>
      <c r="D10" s="188"/>
      <c r="E10" s="188"/>
      <c r="F10" s="188"/>
      <c r="G10" s="188"/>
      <c r="H10" s="188"/>
      <c r="I10" s="188"/>
      <c r="J10" s="188"/>
      <c r="K10" s="1"/>
    </row>
    <row r="11" spans="1:11" ht="15" customHeight="1" thickBot="1" x14ac:dyDescent="0.3">
      <c r="A11" s="153" t="s">
        <v>5</v>
      </c>
      <c r="B11" s="188" t="s">
        <v>6</v>
      </c>
      <c r="C11" s="188"/>
      <c r="D11" s="188"/>
      <c r="E11" s="188"/>
      <c r="F11" s="188"/>
      <c r="G11" s="188"/>
      <c r="H11" s="188"/>
      <c r="I11" s="188"/>
      <c r="J11" s="188"/>
      <c r="K11" s="1"/>
    </row>
    <row r="12" spans="1:11" ht="18" customHeight="1" thickBot="1" x14ac:dyDescent="0.3">
      <c r="A12" s="102" t="s">
        <v>43</v>
      </c>
      <c r="B12" s="188" t="s">
        <v>44</v>
      </c>
      <c r="C12" s="188"/>
      <c r="D12" s="188"/>
      <c r="E12" s="188"/>
      <c r="F12" s="188"/>
      <c r="G12" s="188"/>
      <c r="H12" s="188"/>
      <c r="I12" s="188"/>
      <c r="J12" s="188"/>
    </row>
    <row r="13" spans="1:11" ht="31.5" customHeight="1" thickBot="1" x14ac:dyDescent="0.3">
      <c r="A13" s="102" t="s">
        <v>45</v>
      </c>
      <c r="B13" s="213" t="s">
        <v>46</v>
      </c>
      <c r="C13" s="213"/>
      <c r="D13" s="213"/>
      <c r="E13" s="213"/>
      <c r="F13" s="213"/>
      <c r="G13" s="213"/>
      <c r="H13" s="213"/>
      <c r="I13" s="213"/>
      <c r="J13" s="213"/>
    </row>
    <row r="14" spans="1:11" ht="16.5" thickBot="1" x14ac:dyDescent="0.3">
      <c r="A14" s="214" t="s">
        <v>47</v>
      </c>
      <c r="B14" s="214"/>
      <c r="C14" s="214"/>
      <c r="D14" s="214"/>
      <c r="E14" s="214"/>
      <c r="F14" s="214"/>
      <c r="G14" s="214"/>
      <c r="H14" s="214"/>
      <c r="I14" s="214"/>
      <c r="J14" s="214"/>
    </row>
    <row r="15" spans="1:11" ht="15.75" customHeight="1" thickBot="1" x14ac:dyDescent="0.3">
      <c r="A15" s="102" t="s">
        <v>48</v>
      </c>
      <c r="B15" s="154">
        <v>3</v>
      </c>
      <c r="C15" s="309" t="s">
        <v>49</v>
      </c>
      <c r="D15" s="309"/>
      <c r="E15" s="309"/>
      <c r="F15" s="309"/>
      <c r="G15" s="309"/>
      <c r="H15" s="309"/>
      <c r="I15" s="309"/>
      <c r="J15" s="309"/>
    </row>
    <row r="16" spans="1:11" ht="19.5" customHeight="1" thickBot="1" x14ac:dyDescent="0.3">
      <c r="A16" s="102" t="s">
        <v>50</v>
      </c>
      <c r="B16" s="155">
        <v>3.3</v>
      </c>
      <c r="C16" s="309" t="s">
        <v>51</v>
      </c>
      <c r="D16" s="309"/>
      <c r="E16" s="309"/>
      <c r="F16" s="309"/>
      <c r="G16" s="309"/>
      <c r="H16" s="309"/>
      <c r="I16" s="309"/>
      <c r="J16" s="309"/>
    </row>
    <row r="17" spans="1:41" ht="24.75" customHeight="1" thickBot="1" x14ac:dyDescent="0.3">
      <c r="A17" s="102" t="s">
        <v>52</v>
      </c>
      <c r="B17" s="156" t="s">
        <v>53</v>
      </c>
      <c r="C17" s="309" t="s">
        <v>54</v>
      </c>
      <c r="D17" s="309"/>
      <c r="E17" s="309"/>
      <c r="F17" s="309"/>
      <c r="G17" s="309"/>
      <c r="H17" s="309"/>
      <c r="I17" s="309"/>
      <c r="J17" s="309"/>
    </row>
    <row r="18" spans="1:41" ht="16.5" thickBot="1" x14ac:dyDescent="0.3">
      <c r="A18" s="214" t="s">
        <v>55</v>
      </c>
      <c r="B18" s="214"/>
      <c r="C18" s="214"/>
      <c r="D18" s="214"/>
      <c r="E18" s="214"/>
      <c r="F18" s="214"/>
      <c r="G18" s="214"/>
      <c r="H18" s="214"/>
      <c r="I18" s="214"/>
      <c r="J18" s="214"/>
    </row>
    <row r="19" spans="1:41" ht="21" customHeight="1" thickBot="1" x14ac:dyDescent="0.3">
      <c r="A19" s="102" t="s">
        <v>56</v>
      </c>
      <c r="B19" s="308" t="s">
        <v>57</v>
      </c>
      <c r="C19" s="308"/>
      <c r="D19" s="308"/>
      <c r="E19" s="308"/>
      <c r="F19" s="308"/>
      <c r="G19" s="308"/>
      <c r="H19" s="308"/>
      <c r="I19" s="308"/>
      <c r="J19" s="308"/>
    </row>
    <row r="20" spans="1:41" ht="45" customHeight="1" thickBot="1" x14ac:dyDescent="0.3">
      <c r="A20" s="157" t="s">
        <v>58</v>
      </c>
      <c r="B20" s="308" t="s">
        <v>59</v>
      </c>
      <c r="C20" s="308"/>
      <c r="D20" s="308"/>
      <c r="E20" s="308"/>
      <c r="F20" s="308"/>
      <c r="G20" s="308"/>
      <c r="H20" s="308"/>
      <c r="I20" s="308"/>
      <c r="J20" s="308"/>
    </row>
    <row r="21" spans="1:41" ht="23.25" customHeight="1" thickBot="1" x14ac:dyDescent="0.3">
      <c r="A21" s="157" t="s">
        <v>135</v>
      </c>
      <c r="B21" s="308" t="s">
        <v>164</v>
      </c>
      <c r="C21" s="308"/>
      <c r="D21" s="308"/>
      <c r="E21" s="308"/>
      <c r="F21" s="308"/>
      <c r="G21" s="308"/>
      <c r="H21" s="308"/>
      <c r="I21" s="308"/>
      <c r="J21" s="308"/>
    </row>
    <row r="22" spans="1:41" ht="29.25" customHeight="1" thickBot="1" x14ac:dyDescent="0.3">
      <c r="A22" s="157" t="s">
        <v>62</v>
      </c>
      <c r="B22" s="308" t="s">
        <v>165</v>
      </c>
      <c r="C22" s="308"/>
      <c r="D22" s="308"/>
      <c r="E22" s="308"/>
      <c r="F22" s="308"/>
      <c r="G22" s="308"/>
      <c r="H22" s="308"/>
      <c r="I22" s="308"/>
      <c r="J22" s="308"/>
      <c r="K22" s="1"/>
      <c r="L22" s="22"/>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16.5" thickBot="1" x14ac:dyDescent="0.3">
      <c r="A23" s="214" t="s">
        <v>64</v>
      </c>
      <c r="B23" s="214"/>
      <c r="C23" s="214"/>
      <c r="D23" s="214"/>
      <c r="E23" s="214"/>
      <c r="F23" s="214"/>
      <c r="G23" s="214"/>
      <c r="H23" s="214"/>
      <c r="I23" s="214"/>
      <c r="J23" s="214"/>
    </row>
    <row r="24" spans="1:41" ht="16.5" thickBot="1" x14ac:dyDescent="0.3">
      <c r="A24" s="215" t="s">
        <v>65</v>
      </c>
      <c r="B24" s="215"/>
      <c r="C24" s="215"/>
      <c r="D24" s="215"/>
      <c r="E24" s="215"/>
      <c r="F24" s="215"/>
      <c r="G24" s="215"/>
      <c r="H24" s="215"/>
      <c r="I24" s="215"/>
      <c r="J24" s="215"/>
      <c r="K24" s="1"/>
    </row>
    <row r="25" spans="1:41" ht="15" customHeight="1" thickBot="1" x14ac:dyDescent="0.3">
      <c r="A25" s="216" t="s">
        <v>66</v>
      </c>
      <c r="B25" s="216"/>
      <c r="C25" s="216" t="s">
        <v>67</v>
      </c>
      <c r="D25" s="216"/>
      <c r="E25" s="216"/>
      <c r="F25" s="216" t="s">
        <v>68</v>
      </c>
      <c r="G25" s="216"/>
      <c r="H25" s="216"/>
      <c r="I25" s="216" t="s">
        <v>69</v>
      </c>
      <c r="J25" s="216"/>
    </row>
    <row r="26" spans="1:41" ht="30" customHeight="1" thickBot="1" x14ac:dyDescent="0.3">
      <c r="A26" s="310">
        <v>2016354532</v>
      </c>
      <c r="B26" s="310"/>
      <c r="C26" s="310">
        <v>2016354532</v>
      </c>
      <c r="D26" s="310"/>
      <c r="E26" s="310"/>
      <c r="F26" s="310">
        <f>SUM(Tabla13222[Financiera 
 (F)])</f>
        <v>205339625.19999999</v>
      </c>
      <c r="G26" s="310"/>
      <c r="H26" s="310"/>
      <c r="I26" s="222">
        <f>IF(F26&gt;0,F26/C26,0)</f>
        <v>0.10183706384031872</v>
      </c>
      <c r="J26" s="222"/>
    </row>
    <row r="27" spans="1:41" ht="21" customHeight="1" thickBot="1" x14ac:dyDescent="0.3">
      <c r="A27" s="215" t="s">
        <v>70</v>
      </c>
      <c r="B27" s="215"/>
      <c r="C27" s="215"/>
      <c r="D27" s="215"/>
      <c r="E27" s="215"/>
      <c r="F27" s="215"/>
      <c r="G27" s="215"/>
      <c r="H27" s="215"/>
      <c r="I27" s="215"/>
      <c r="J27" s="215"/>
      <c r="K27" s="1"/>
    </row>
    <row r="28" spans="1:41" ht="15.75" thickBot="1" x14ac:dyDescent="0.3">
      <c r="A28" s="139"/>
      <c r="B28" s="139"/>
      <c r="C28" s="192" t="s">
        <v>166</v>
      </c>
      <c r="D28" s="223"/>
      <c r="E28" s="192" t="s">
        <v>167</v>
      </c>
      <c r="F28" s="223"/>
      <c r="G28" s="192" t="s">
        <v>168</v>
      </c>
      <c r="H28" s="192"/>
      <c r="I28" s="192" t="s">
        <v>74</v>
      </c>
      <c r="J28" s="223"/>
    </row>
    <row r="29" spans="1:41" ht="39" thickBot="1" x14ac:dyDescent="0.3">
      <c r="A29" s="105" t="s">
        <v>7</v>
      </c>
      <c r="B29" s="105" t="s">
        <v>75</v>
      </c>
      <c r="C29" s="105" t="s">
        <v>76</v>
      </c>
      <c r="D29" s="105" t="s">
        <v>77</v>
      </c>
      <c r="E29" s="105" t="s">
        <v>78</v>
      </c>
      <c r="F29" s="105" t="s">
        <v>79</v>
      </c>
      <c r="G29" s="105" t="s">
        <v>80</v>
      </c>
      <c r="H29" s="105" t="s">
        <v>81</v>
      </c>
      <c r="I29" s="105" t="s">
        <v>82</v>
      </c>
      <c r="J29" s="105" t="s">
        <v>83</v>
      </c>
    </row>
    <row r="30" spans="1:41" ht="39" thickBot="1" x14ac:dyDescent="0.3">
      <c r="A30" s="106" t="s">
        <v>18</v>
      </c>
      <c r="B30" s="107" t="s">
        <v>19</v>
      </c>
      <c r="C30" s="112">
        <v>9683</v>
      </c>
      <c r="D30" s="158">
        <v>280785175</v>
      </c>
      <c r="E30" s="112">
        <f>+Tabla134[Física
(C)]+Tabla1310[Física
(C)]</f>
        <v>4505</v>
      </c>
      <c r="F30" s="112">
        <f>+Tabla134[Financiera
(D)]+Tabla1310[Financiera
(D)]</f>
        <v>140392587.5</v>
      </c>
      <c r="G30" s="112">
        <f>+Tabla134[Física 
(E)]+Tabla1310[Física 
(E)]</f>
        <v>4274</v>
      </c>
      <c r="H30" s="112">
        <f>+Tabla134[Financiera 
 (F)]+Tabla1310[Financiera 
 (F)]</f>
        <v>53161109.519999996</v>
      </c>
      <c r="I30" s="159">
        <f>IF(G30&gt;0,G30/C30,0)</f>
        <v>0.44139213053805637</v>
      </c>
      <c r="J30" s="159">
        <f>IF(H30&gt;0,H30/D30,0)</f>
        <v>0.18933018639605884</v>
      </c>
    </row>
    <row r="31" spans="1:41" ht="53.25" customHeight="1" thickBot="1" x14ac:dyDescent="0.3">
      <c r="A31" s="106" t="s">
        <v>169</v>
      </c>
      <c r="B31" s="107" t="s">
        <v>21</v>
      </c>
      <c r="C31" s="112">
        <v>11583</v>
      </c>
      <c r="D31" s="158">
        <v>50431359</v>
      </c>
      <c r="E31" s="112">
        <f>Tabla1345[Física
(C)]+Tabla13411[Física
(C)]</f>
        <v>6123</v>
      </c>
      <c r="F31" s="112">
        <f>Tabla1345[Financiera
(D)]+Tabla13411[Financiera
(D)]</f>
        <v>25215679.5</v>
      </c>
      <c r="G31" s="112">
        <f>3475+3091</f>
        <v>6566</v>
      </c>
      <c r="H31" s="112">
        <f>9226645.46+18494944.96</f>
        <v>27721590.420000002</v>
      </c>
      <c r="I31" s="159">
        <f>IF(G31&gt;0,G31/C31,0)</f>
        <v>0.56686523353190021</v>
      </c>
      <c r="J31" s="159">
        <f>IF(H31&gt;0,H31/D31,0)</f>
        <v>0.54968953781316898</v>
      </c>
    </row>
    <row r="32" spans="1:41" ht="40.5" customHeight="1" thickBot="1" x14ac:dyDescent="0.3">
      <c r="A32" s="106" t="s">
        <v>22</v>
      </c>
      <c r="B32" s="107" t="s">
        <v>23</v>
      </c>
      <c r="C32" s="112">
        <v>2620</v>
      </c>
      <c r="D32" s="158">
        <v>103657207</v>
      </c>
      <c r="E32" s="112">
        <v>1315</v>
      </c>
      <c r="F32" s="158">
        <v>51828603.5</v>
      </c>
      <c r="G32" s="112">
        <f>+Tabla13456[Física 
(E)]+Tabla134512[Física 
(E)]</f>
        <v>1277</v>
      </c>
      <c r="H32" s="112">
        <f>+Tabla13456[Financiera 
 (F)]+Tabla134512[Financiera 
 (F)]</f>
        <v>57374005.769999996</v>
      </c>
      <c r="I32" s="159">
        <f t="shared" ref="I32:J33" si="0">IF(G32&gt;0,G32/C32,0)</f>
        <v>0.48740458015267174</v>
      </c>
      <c r="J32" s="159">
        <f t="shared" si="0"/>
        <v>0.5534975080893314</v>
      </c>
    </row>
    <row r="33" spans="1:11" ht="39" thickBot="1" x14ac:dyDescent="0.3">
      <c r="A33" s="106" t="s">
        <v>24</v>
      </c>
      <c r="B33" s="107" t="s">
        <v>25</v>
      </c>
      <c r="C33" s="112">
        <v>18000</v>
      </c>
      <c r="D33" s="158">
        <v>59525386</v>
      </c>
      <c r="E33" s="112">
        <v>9000</v>
      </c>
      <c r="F33" s="158">
        <v>29762693</v>
      </c>
      <c r="G33" s="112">
        <f>+Tabla134567[Física 
(E)]+Tabla1345613[Física 
(E)]</f>
        <v>2690</v>
      </c>
      <c r="H33" s="112">
        <f>+Tabla134567[Financiera 
 (F)]+Tabla1345613[Financiera 
 (F)]</f>
        <v>40056256.149999999</v>
      </c>
      <c r="I33" s="159">
        <f t="shared" si="0"/>
        <v>0.14944444444444444</v>
      </c>
      <c r="J33" s="159">
        <f>IF(H33&gt;0,H33/D33,0)</f>
        <v>0.67292728097554877</v>
      </c>
    </row>
    <row r="34" spans="1:11" ht="51.75" thickBot="1" x14ac:dyDescent="0.3">
      <c r="A34" s="106" t="s">
        <v>26</v>
      </c>
      <c r="B34" s="107" t="s">
        <v>119</v>
      </c>
      <c r="C34" s="112">
        <v>6</v>
      </c>
      <c r="D34" s="158">
        <v>41331899</v>
      </c>
      <c r="E34" s="112">
        <f>+Tabla13456720[Física
(C)]+Tabla13456732[Física
(C)]</f>
        <v>4</v>
      </c>
      <c r="F34" s="158">
        <v>20665949.5</v>
      </c>
      <c r="G34" s="112">
        <f>+Tabla1345678[Física 
(E)]+Tabla13456714[Física 
(E)]</f>
        <v>4</v>
      </c>
      <c r="H34" s="112">
        <f>+Tabla1345678[Financiera 
 (F)]+Tabla13456714[Financiera 
 (F)]</f>
        <v>21816840.710000001</v>
      </c>
      <c r="I34" s="159">
        <f>IF(G34&gt;0,G34/C34,0)</f>
        <v>0.66666666666666663</v>
      </c>
      <c r="J34" s="159">
        <f>IF(H34&gt;0,H34/D34,0)</f>
        <v>0.52784510844759402</v>
      </c>
    </row>
    <row r="35" spans="1:11" ht="64.5" thickBot="1" x14ac:dyDescent="0.3">
      <c r="A35" s="106" t="s">
        <v>28</v>
      </c>
      <c r="B35" s="107" t="s">
        <v>29</v>
      </c>
      <c r="C35" s="112">
        <v>2</v>
      </c>
      <c r="D35" s="158">
        <v>39923558</v>
      </c>
      <c r="E35" s="112">
        <v>1</v>
      </c>
      <c r="F35" s="158">
        <v>15789193.5</v>
      </c>
      <c r="G35" s="112">
        <f>Tabla13456789[Física 
(E)]+Tabla134567815[Física 
(E)]</f>
        <v>5</v>
      </c>
      <c r="H35" s="112">
        <v>5209822.63</v>
      </c>
      <c r="I35" s="159">
        <f>IF(G35&gt;0,G35/C35,0)</f>
        <v>2.5</v>
      </c>
      <c r="J35" s="159">
        <f>IF(H35&gt;0,H35/D35,0)</f>
        <v>0.13049494812060589</v>
      </c>
    </row>
    <row r="36" spans="1:11" ht="16.5" thickBot="1" x14ac:dyDescent="0.3">
      <c r="A36" s="214" t="s">
        <v>85</v>
      </c>
      <c r="B36" s="214"/>
      <c r="C36" s="214"/>
      <c r="D36" s="214"/>
      <c r="E36" s="214"/>
      <c r="F36" s="214"/>
      <c r="G36" s="214"/>
      <c r="H36" s="214"/>
      <c r="I36" s="214"/>
      <c r="J36" s="214"/>
    </row>
    <row r="37" spans="1:11" ht="16.5" thickBot="1" x14ac:dyDescent="0.3">
      <c r="A37" s="215" t="s">
        <v>86</v>
      </c>
      <c r="B37" s="215"/>
      <c r="C37" s="215"/>
      <c r="D37" s="215"/>
      <c r="E37" s="215"/>
      <c r="F37" s="215"/>
      <c r="G37" s="215"/>
      <c r="H37" s="215"/>
      <c r="I37" s="215"/>
      <c r="J37" s="215"/>
      <c r="K37" s="1"/>
    </row>
    <row r="38" spans="1:11" ht="18.75" customHeight="1" thickBot="1" x14ac:dyDescent="0.3">
      <c r="A38" s="160" t="s">
        <v>87</v>
      </c>
      <c r="B38" s="311" t="s">
        <v>88</v>
      </c>
      <c r="C38" s="311"/>
      <c r="D38" s="311"/>
      <c r="E38" s="311"/>
      <c r="F38" s="311"/>
      <c r="G38" s="311"/>
      <c r="H38" s="311"/>
      <c r="I38" s="311"/>
      <c r="J38" s="311"/>
    </row>
    <row r="39" spans="1:11" ht="56.25" customHeight="1" thickBot="1" x14ac:dyDescent="0.3">
      <c r="A39" s="160" t="s">
        <v>89</v>
      </c>
      <c r="B39" s="226" t="s">
        <v>170</v>
      </c>
      <c r="C39" s="226"/>
      <c r="D39" s="226"/>
      <c r="E39" s="226"/>
      <c r="F39" s="226"/>
      <c r="G39" s="226"/>
      <c r="H39" s="226"/>
      <c r="I39" s="226"/>
      <c r="J39" s="226"/>
    </row>
    <row r="40" spans="1:11" ht="18.75" customHeight="1" thickBot="1" x14ac:dyDescent="0.3">
      <c r="A40" s="312" t="s">
        <v>91</v>
      </c>
      <c r="B40" s="311" t="s">
        <v>171</v>
      </c>
      <c r="C40" s="311"/>
      <c r="D40" s="311"/>
      <c r="E40" s="311"/>
      <c r="F40" s="311"/>
      <c r="G40" s="311"/>
      <c r="H40" s="311"/>
      <c r="I40" s="311"/>
      <c r="J40" s="311"/>
    </row>
    <row r="41" spans="1:11" ht="51" customHeight="1" thickBot="1" x14ac:dyDescent="0.3">
      <c r="A41" s="312"/>
      <c r="B41" s="313" t="str">
        <f>'T1 Ene-Mar'!B34:J34</f>
        <v xml:space="preserve">Durante el trimestre enero-marzo de 2023 se continúo realizando el pago de la Canasta Digital Social para 2,000 beneficiarias jefas de hogar. De estas, se capacitaron 169 a través del Programa de Alfabetización Digital con Enfoque de Género, y se continúo realizando el pago de los 52 puntos de acceso Wi-Fi gratuitos. </v>
      </c>
      <c r="C41" s="313"/>
      <c r="D41" s="313"/>
      <c r="E41" s="313"/>
      <c r="F41" s="313"/>
      <c r="G41" s="313"/>
      <c r="H41" s="313"/>
      <c r="I41" s="313"/>
      <c r="J41" s="313"/>
    </row>
    <row r="42" spans="1:11" ht="18.75" customHeight="1" thickBot="1" x14ac:dyDescent="0.3">
      <c r="A42" s="312"/>
      <c r="B42" s="311" t="s">
        <v>172</v>
      </c>
      <c r="C42" s="311"/>
      <c r="D42" s="311"/>
      <c r="E42" s="311"/>
      <c r="F42" s="311"/>
      <c r="G42" s="311"/>
      <c r="H42" s="311"/>
      <c r="I42" s="311"/>
      <c r="J42" s="311"/>
    </row>
    <row r="43" spans="1:11" ht="47.25" customHeight="1" thickBot="1" x14ac:dyDescent="0.3">
      <c r="A43" s="312"/>
      <c r="B43" s="314" t="str">
        <f>+'T2 Abr-Jun'!B34:J34</f>
        <v xml:space="preserve">Durante el trimestre abril-junio de 2023 se continuó realizando el pago mensual de la Canasta Digital Social para 2,000 beneficiarias jefas de hogar, y de igual manera se continuó realizando el pago de los 52 puntos de acceso Wi-Fi gratuitos. Adicionalmente, el Consejo Directivo del INDOTEL aprobó de manera definitiva el Plan Bianual de Proyectos de Desarrollo 2023-2024 mediante Resolución No. 056-2023.	</v>
      </c>
      <c r="C43" s="314"/>
      <c r="D43" s="314"/>
      <c r="E43" s="314"/>
      <c r="F43" s="314"/>
      <c r="G43" s="314"/>
      <c r="H43" s="314"/>
      <c r="I43" s="314"/>
      <c r="J43" s="314"/>
    </row>
    <row r="44" spans="1:11" ht="18.75" customHeight="1" thickBot="1" x14ac:dyDescent="0.3">
      <c r="A44" s="312" t="s">
        <v>93</v>
      </c>
      <c r="B44" s="311" t="s">
        <v>171</v>
      </c>
      <c r="C44" s="311"/>
      <c r="D44" s="311"/>
      <c r="E44" s="311"/>
      <c r="F44" s="311"/>
      <c r="G44" s="311"/>
      <c r="H44" s="311"/>
      <c r="I44" s="311"/>
      <c r="J44" s="311"/>
    </row>
    <row r="45" spans="1:11" ht="81" customHeight="1" thickBot="1" x14ac:dyDescent="0.3">
      <c r="A45" s="312"/>
      <c r="B45" s="316" t="str">
        <f>'T1 Ene-Mar'!B35:J35</f>
        <v xml:space="preserve">Para el trimestre enero-marzo de 2023 se capacitaron 169 de las 500 mujeres jefas de hogar beneficiarias de la Canasta Digital Social debido a que, de acuerdo con la información provista por SUPERATE, estas no han acogido las convocatorias para formar las grupos de capacitación por distintas razones. Se está a la espera de recibir el reporte formal de parte de SUPERATE el cual fue solicitado por el FDT en fecha 27 de marzo de 2023. Igualmente, el Plan Bianual de Proyectos 2023-2024, originalmente programado para el primer trimestre de 2023 se encuentra en un 75% porciento de avance, con miras a su finalización para inicios del mes de mayo 2023. </v>
      </c>
      <c r="C45" s="316"/>
      <c r="D45" s="316"/>
      <c r="E45" s="316"/>
      <c r="F45" s="316"/>
      <c r="G45" s="316"/>
      <c r="H45" s="316"/>
      <c r="I45" s="316"/>
      <c r="J45" s="316"/>
    </row>
    <row r="46" spans="1:11" ht="18.75" customHeight="1" thickBot="1" x14ac:dyDescent="0.3">
      <c r="A46" s="312"/>
      <c r="B46" s="311" t="s">
        <v>172</v>
      </c>
      <c r="C46" s="311"/>
      <c r="D46" s="311"/>
      <c r="E46" s="311"/>
      <c r="F46" s="311"/>
      <c r="G46" s="311"/>
      <c r="H46" s="311"/>
      <c r="I46" s="311"/>
      <c r="J46" s="311"/>
    </row>
    <row r="47" spans="1:11" ht="74.25" customHeight="1" thickBot="1" x14ac:dyDescent="0.3">
      <c r="A47" s="312"/>
      <c r="B47" s="314" t="str">
        <f>+'T2 Abr-Jun'!B35:J35</f>
        <v xml:space="preserve">Para el trimestre abril-junio de 2023 se tenía programado la capacitación de 500 mujeres jefas de hogar beneficiarias de la Canasta Digital Social; sin embargo, no fue posible realizar nuevos grupos de beneficiarias para la capacitación. De acuerdo con la información provista por SUPERATE, estas no han acogido las convocatorias para formar los grupos de capacitación por distintas razones, entre ellas, conflicto de horarios con sus trabajos, no disponer de cuidado para niños, preferencia por la capacitación virtual. </v>
      </c>
      <c r="C47" s="314"/>
      <c r="D47" s="314"/>
      <c r="E47" s="314"/>
      <c r="F47" s="314"/>
      <c r="G47" s="314"/>
      <c r="H47" s="314"/>
      <c r="I47" s="314"/>
      <c r="J47" s="314"/>
    </row>
    <row r="48" spans="1:11" ht="16.5" thickBot="1" x14ac:dyDescent="0.3">
      <c r="A48" s="214" t="s">
        <v>173</v>
      </c>
      <c r="B48" s="214"/>
      <c r="C48" s="214"/>
      <c r="D48" s="214"/>
      <c r="E48" s="214"/>
      <c r="F48" s="214"/>
      <c r="G48" s="214"/>
      <c r="H48" s="214"/>
      <c r="I48" s="214"/>
      <c r="J48" s="214"/>
    </row>
    <row r="49" spans="1:41" ht="16.5" thickBot="1" x14ac:dyDescent="0.3">
      <c r="A49" s="315" t="s">
        <v>96</v>
      </c>
      <c r="B49" s="315"/>
      <c r="C49" s="315"/>
      <c r="D49" s="315"/>
      <c r="E49" s="315"/>
      <c r="F49" s="315"/>
      <c r="G49" s="315"/>
      <c r="H49" s="315"/>
      <c r="I49" s="315"/>
      <c r="J49" s="315"/>
    </row>
    <row r="50" spans="1:41" ht="45" customHeight="1" thickBot="1" x14ac:dyDescent="0.3">
      <c r="A50" s="161" t="s">
        <v>171</v>
      </c>
      <c r="B50" s="314" t="s">
        <v>97</v>
      </c>
      <c r="C50" s="314"/>
      <c r="D50" s="314"/>
      <c r="E50" s="314"/>
      <c r="F50" s="314"/>
      <c r="G50" s="314"/>
      <c r="H50" s="314"/>
      <c r="I50" s="314"/>
      <c r="J50" s="314"/>
    </row>
    <row r="51" spans="1:41" ht="35.25" customHeight="1" thickBot="1" x14ac:dyDescent="0.3">
      <c r="A51" s="161" t="s">
        <v>172</v>
      </c>
      <c r="B51" s="314" t="s">
        <v>97</v>
      </c>
      <c r="C51" s="314"/>
      <c r="D51" s="314"/>
      <c r="E51" s="314"/>
      <c r="F51" s="314"/>
      <c r="G51" s="314"/>
      <c r="H51" s="314"/>
      <c r="I51" s="314"/>
      <c r="J51" s="314"/>
    </row>
    <row r="52" spans="1:41" ht="16.5" thickBot="1" x14ac:dyDescent="0.3">
      <c r="A52" s="215" t="s">
        <v>86</v>
      </c>
      <c r="B52" s="215"/>
      <c r="C52" s="215"/>
      <c r="D52" s="215"/>
      <c r="E52" s="215"/>
      <c r="F52" s="215"/>
      <c r="G52" s="215"/>
      <c r="H52" s="215"/>
      <c r="I52" s="215"/>
      <c r="J52" s="215"/>
    </row>
    <row r="53" spans="1:41" ht="18.75" customHeight="1" thickBot="1" x14ac:dyDescent="0.3">
      <c r="A53" s="160" t="s">
        <v>87</v>
      </c>
      <c r="B53" s="311" t="s">
        <v>100</v>
      </c>
      <c r="C53" s="311"/>
      <c r="D53" s="311"/>
      <c r="E53" s="311"/>
      <c r="F53" s="311"/>
      <c r="G53" s="311"/>
      <c r="H53" s="311"/>
      <c r="I53" s="311"/>
      <c r="J53" s="311"/>
    </row>
    <row r="54" spans="1:41" ht="30" customHeight="1" thickBot="1" x14ac:dyDescent="0.3">
      <c r="A54" s="160" t="s">
        <v>89</v>
      </c>
      <c r="B54" s="229" t="s">
        <v>101</v>
      </c>
      <c r="C54" s="229"/>
      <c r="D54" s="229"/>
      <c r="E54" s="229"/>
      <c r="F54" s="229"/>
      <c r="G54" s="229"/>
      <c r="H54" s="229"/>
      <c r="I54" s="229"/>
      <c r="J54" s="229"/>
    </row>
    <row r="55" spans="1:41" s="6" customFormat="1" ht="18.75" customHeight="1" thickBot="1" x14ac:dyDescent="0.3">
      <c r="A55" s="317" t="s">
        <v>91</v>
      </c>
      <c r="B55" s="311" t="s">
        <v>171</v>
      </c>
      <c r="C55" s="311"/>
      <c r="D55" s="311"/>
      <c r="E55" s="311"/>
      <c r="F55" s="311"/>
      <c r="G55" s="311"/>
      <c r="H55" s="311"/>
      <c r="I55" s="311"/>
      <c r="J55" s="311"/>
      <c r="L55"/>
      <c r="M55"/>
      <c r="N55"/>
      <c r="O55"/>
      <c r="P55"/>
      <c r="Q55"/>
      <c r="R55"/>
      <c r="S55"/>
      <c r="T55"/>
      <c r="U55"/>
      <c r="V55"/>
      <c r="W55"/>
      <c r="X55"/>
      <c r="Y55"/>
      <c r="Z55"/>
      <c r="AA55"/>
      <c r="AB55"/>
      <c r="AC55"/>
      <c r="AD55"/>
      <c r="AE55"/>
      <c r="AF55"/>
      <c r="AG55"/>
      <c r="AH55"/>
      <c r="AI55"/>
      <c r="AJ55"/>
      <c r="AK55"/>
      <c r="AL55"/>
      <c r="AM55"/>
      <c r="AN55"/>
      <c r="AO55"/>
    </row>
    <row r="56" spans="1:41" s="6" customFormat="1" ht="30.75" customHeight="1" thickBot="1" x14ac:dyDescent="0.3">
      <c r="A56" s="317"/>
      <c r="B56" s="313" t="s">
        <v>174</v>
      </c>
      <c r="C56" s="313"/>
      <c r="D56" s="313"/>
      <c r="E56" s="313"/>
      <c r="F56" s="313"/>
      <c r="G56" s="313"/>
      <c r="H56" s="313"/>
      <c r="I56" s="313"/>
      <c r="J56" s="313"/>
      <c r="L56"/>
      <c r="M56"/>
      <c r="N56"/>
      <c r="O56"/>
      <c r="P56"/>
      <c r="Q56"/>
      <c r="R56"/>
      <c r="S56"/>
      <c r="T56"/>
      <c r="U56"/>
      <c r="V56"/>
      <c r="W56"/>
      <c r="X56"/>
      <c r="Y56"/>
      <c r="Z56"/>
      <c r="AA56"/>
      <c r="AB56"/>
      <c r="AC56"/>
      <c r="AD56"/>
      <c r="AE56"/>
      <c r="AF56"/>
      <c r="AG56"/>
      <c r="AH56"/>
      <c r="AI56"/>
      <c r="AJ56"/>
      <c r="AK56"/>
      <c r="AL56"/>
      <c r="AM56"/>
      <c r="AN56"/>
      <c r="AO56"/>
    </row>
    <row r="57" spans="1:41" s="6" customFormat="1" ht="18.75" customHeight="1" thickBot="1" x14ac:dyDescent="0.3">
      <c r="A57" s="317"/>
      <c r="B57" s="311" t="s">
        <v>172</v>
      </c>
      <c r="C57" s="311"/>
      <c r="D57" s="311"/>
      <c r="E57" s="311"/>
      <c r="F57" s="311"/>
      <c r="G57" s="311"/>
      <c r="H57" s="311"/>
      <c r="I57" s="311"/>
      <c r="J57" s="311"/>
      <c r="L57"/>
      <c r="M57"/>
      <c r="N57"/>
      <c r="O57"/>
      <c r="P57"/>
      <c r="Q57"/>
      <c r="R57"/>
      <c r="S57"/>
      <c r="T57"/>
      <c r="U57"/>
      <c r="V57"/>
      <c r="W57"/>
      <c r="X57"/>
      <c r="Y57"/>
      <c r="Z57"/>
      <c r="AA57"/>
      <c r="AB57"/>
      <c r="AC57"/>
      <c r="AD57"/>
      <c r="AE57"/>
      <c r="AF57"/>
      <c r="AG57"/>
      <c r="AH57"/>
      <c r="AI57"/>
      <c r="AJ57"/>
      <c r="AK57"/>
      <c r="AL57"/>
      <c r="AM57"/>
      <c r="AN57"/>
      <c r="AO57"/>
    </row>
    <row r="58" spans="1:41" s="6" customFormat="1" ht="43.5" customHeight="1" thickBot="1" x14ac:dyDescent="0.3">
      <c r="A58" s="317"/>
      <c r="B58" s="318" t="s">
        <v>175</v>
      </c>
      <c r="C58" s="318"/>
      <c r="D58" s="318"/>
      <c r="E58" s="318"/>
      <c r="F58" s="318"/>
      <c r="G58" s="318"/>
      <c r="H58" s="318"/>
      <c r="I58" s="318"/>
      <c r="J58" s="318"/>
      <c r="L58"/>
      <c r="M58"/>
      <c r="N58"/>
      <c r="O58"/>
      <c r="P58"/>
      <c r="Q58"/>
      <c r="R58"/>
      <c r="S58"/>
      <c r="T58"/>
      <c r="U58"/>
      <c r="V58"/>
      <c r="W58"/>
      <c r="X58"/>
      <c r="Y58"/>
      <c r="Z58"/>
      <c r="AA58"/>
      <c r="AB58"/>
      <c r="AC58"/>
      <c r="AD58"/>
      <c r="AE58"/>
      <c r="AF58"/>
      <c r="AG58"/>
      <c r="AH58"/>
      <c r="AI58"/>
      <c r="AJ58"/>
      <c r="AK58"/>
      <c r="AL58"/>
      <c r="AM58"/>
      <c r="AN58"/>
      <c r="AO58"/>
    </row>
    <row r="59" spans="1:41" s="6" customFormat="1" ht="18.75" customHeight="1" thickBot="1" x14ac:dyDescent="0.3">
      <c r="A59" s="312" t="s">
        <v>93</v>
      </c>
      <c r="B59" s="311" t="s">
        <v>171</v>
      </c>
      <c r="C59" s="311"/>
      <c r="D59" s="311"/>
      <c r="E59" s="311"/>
      <c r="F59" s="311"/>
      <c r="G59" s="311"/>
      <c r="H59" s="311"/>
      <c r="I59" s="311"/>
      <c r="J59" s="311"/>
      <c r="L59"/>
      <c r="M59"/>
      <c r="N59"/>
      <c r="O59"/>
      <c r="P59"/>
      <c r="Q59"/>
      <c r="R59"/>
      <c r="S59"/>
      <c r="T59"/>
      <c r="U59"/>
      <c r="V59"/>
      <c r="W59"/>
      <c r="X59"/>
      <c r="Y59"/>
      <c r="Z59"/>
      <c r="AA59"/>
      <c r="AB59"/>
      <c r="AC59"/>
      <c r="AD59"/>
      <c r="AE59"/>
      <c r="AF59"/>
      <c r="AG59"/>
      <c r="AH59"/>
      <c r="AI59"/>
      <c r="AJ59"/>
      <c r="AK59"/>
      <c r="AL59"/>
      <c r="AM59"/>
      <c r="AN59"/>
      <c r="AO59"/>
    </row>
    <row r="60" spans="1:41" s="6" customFormat="1" ht="38.25" customHeight="1" thickBot="1" x14ac:dyDescent="0.3">
      <c r="A60" s="312"/>
      <c r="B60" s="313" t="s">
        <v>176</v>
      </c>
      <c r="C60" s="313"/>
      <c r="D60" s="313"/>
      <c r="E60" s="313"/>
      <c r="F60" s="313"/>
      <c r="G60" s="313"/>
      <c r="H60" s="313"/>
      <c r="I60" s="313"/>
      <c r="J60" s="313"/>
      <c r="L60"/>
      <c r="M60"/>
      <c r="N60"/>
      <c r="O60"/>
      <c r="P60"/>
      <c r="Q60"/>
      <c r="R60"/>
      <c r="S60"/>
      <c r="T60"/>
      <c r="U60"/>
      <c r="V60"/>
      <c r="W60"/>
      <c r="X60"/>
      <c r="Y60"/>
      <c r="Z60"/>
      <c r="AA60"/>
      <c r="AB60"/>
      <c r="AC60"/>
      <c r="AD60"/>
      <c r="AE60"/>
      <c r="AF60"/>
      <c r="AG60"/>
      <c r="AH60"/>
      <c r="AI60"/>
      <c r="AJ60"/>
      <c r="AK60"/>
      <c r="AL60"/>
      <c r="AM60"/>
      <c r="AN60"/>
      <c r="AO60"/>
    </row>
    <row r="61" spans="1:41" s="6" customFormat="1" ht="18.75" customHeight="1" thickBot="1" x14ac:dyDescent="0.3">
      <c r="A61" s="312"/>
      <c r="B61" s="311" t="s">
        <v>172</v>
      </c>
      <c r="C61" s="311"/>
      <c r="D61" s="311"/>
      <c r="E61" s="311"/>
      <c r="F61" s="311"/>
      <c r="G61" s="311"/>
      <c r="H61" s="311"/>
      <c r="I61" s="311"/>
      <c r="J61" s="311"/>
      <c r="L61"/>
      <c r="M61"/>
      <c r="N61"/>
      <c r="O61"/>
      <c r="P61"/>
      <c r="Q61"/>
      <c r="R61"/>
      <c r="S61"/>
      <c r="T61"/>
      <c r="U61"/>
      <c r="V61"/>
      <c r="W61"/>
      <c r="X61"/>
      <c r="Y61"/>
      <c r="Z61"/>
      <c r="AA61"/>
      <c r="AB61"/>
      <c r="AC61"/>
      <c r="AD61"/>
      <c r="AE61"/>
      <c r="AF61"/>
      <c r="AG61"/>
      <c r="AH61"/>
      <c r="AI61"/>
      <c r="AJ61"/>
      <c r="AK61"/>
      <c r="AL61"/>
      <c r="AM61"/>
      <c r="AN61"/>
      <c r="AO61"/>
    </row>
    <row r="62" spans="1:41" s="6" customFormat="1" ht="43.5" customHeight="1" thickBot="1" x14ac:dyDescent="0.3">
      <c r="A62" s="312"/>
      <c r="B62" s="318" t="s">
        <v>177</v>
      </c>
      <c r="C62" s="318"/>
      <c r="D62" s="318"/>
      <c r="E62" s="318"/>
      <c r="F62" s="318"/>
      <c r="G62" s="318"/>
      <c r="H62" s="318"/>
      <c r="I62" s="318"/>
      <c r="J62" s="318"/>
      <c r="L62"/>
      <c r="M62"/>
      <c r="N62"/>
      <c r="O62"/>
      <c r="P62"/>
      <c r="Q62"/>
      <c r="R62"/>
      <c r="S62"/>
      <c r="T62"/>
      <c r="U62"/>
      <c r="V62"/>
      <c r="W62"/>
      <c r="X62"/>
      <c r="Y62"/>
      <c r="Z62"/>
      <c r="AA62"/>
      <c r="AB62"/>
      <c r="AC62"/>
      <c r="AD62"/>
      <c r="AE62"/>
      <c r="AF62"/>
      <c r="AG62"/>
      <c r="AH62"/>
      <c r="AI62"/>
      <c r="AJ62"/>
      <c r="AK62"/>
      <c r="AL62"/>
      <c r="AM62"/>
      <c r="AN62"/>
      <c r="AO62"/>
    </row>
    <row r="63" spans="1:41" ht="16.5" thickBot="1" x14ac:dyDescent="0.3">
      <c r="A63" s="214" t="s">
        <v>173</v>
      </c>
      <c r="B63" s="214"/>
      <c r="C63" s="214"/>
      <c r="D63" s="214"/>
      <c r="E63" s="214"/>
      <c r="F63" s="214"/>
      <c r="G63" s="214"/>
      <c r="H63" s="214"/>
      <c r="I63" s="214"/>
      <c r="J63" s="214"/>
    </row>
    <row r="64" spans="1:41" ht="16.5" thickBot="1" x14ac:dyDescent="0.3">
      <c r="A64" s="315" t="s">
        <v>96</v>
      </c>
      <c r="B64" s="315"/>
      <c r="C64" s="315"/>
      <c r="D64" s="315"/>
      <c r="E64" s="315"/>
      <c r="F64" s="315"/>
      <c r="G64" s="315"/>
      <c r="H64" s="315"/>
      <c r="I64" s="315"/>
      <c r="J64" s="315"/>
      <c r="K64" s="1"/>
    </row>
    <row r="65" spans="1:11" ht="23.25" customHeight="1" thickBot="1" x14ac:dyDescent="0.3">
      <c r="A65" s="161" t="s">
        <v>171</v>
      </c>
      <c r="B65" s="308" t="s">
        <v>17</v>
      </c>
      <c r="C65" s="308"/>
      <c r="D65" s="308"/>
      <c r="E65" s="308"/>
      <c r="F65" s="308"/>
      <c r="G65" s="308"/>
      <c r="H65" s="308"/>
      <c r="I65" s="308"/>
      <c r="J65" s="308"/>
    </row>
    <row r="66" spans="1:11" ht="48.75" customHeight="1" thickBot="1" x14ac:dyDescent="0.3">
      <c r="A66" s="161" t="s">
        <v>172</v>
      </c>
      <c r="B66" s="318" t="s">
        <v>178</v>
      </c>
      <c r="C66" s="318"/>
      <c r="D66" s="318"/>
      <c r="E66" s="318"/>
      <c r="F66" s="318"/>
      <c r="G66" s="318"/>
      <c r="H66" s="318"/>
      <c r="I66" s="318"/>
      <c r="J66" s="318"/>
    </row>
    <row r="67" spans="1:11" ht="16.5" thickBot="1" x14ac:dyDescent="0.3">
      <c r="A67" s="215" t="s">
        <v>86</v>
      </c>
      <c r="B67" s="215"/>
      <c r="C67" s="215"/>
      <c r="D67" s="215"/>
      <c r="E67" s="215"/>
      <c r="F67" s="215"/>
      <c r="G67" s="215"/>
      <c r="H67" s="215"/>
      <c r="I67" s="215"/>
      <c r="J67" s="215"/>
      <c r="K67" s="1"/>
    </row>
    <row r="68" spans="1:11" ht="17.25" customHeight="1" thickBot="1" x14ac:dyDescent="0.3">
      <c r="A68" s="160" t="s">
        <v>87</v>
      </c>
      <c r="B68" s="311" t="s">
        <v>107</v>
      </c>
      <c r="C68" s="311"/>
      <c r="D68" s="311"/>
      <c r="E68" s="311"/>
      <c r="F68" s="311"/>
      <c r="G68" s="311"/>
      <c r="H68" s="311"/>
      <c r="I68" s="311"/>
      <c r="J68" s="311"/>
    </row>
    <row r="69" spans="1:11" ht="30" customHeight="1" thickBot="1" x14ac:dyDescent="0.3">
      <c r="A69" s="160" t="s">
        <v>89</v>
      </c>
      <c r="B69" s="313" t="s">
        <v>108</v>
      </c>
      <c r="C69" s="313"/>
      <c r="D69" s="313"/>
      <c r="E69" s="313"/>
      <c r="F69" s="313"/>
      <c r="G69" s="313"/>
      <c r="H69" s="313"/>
      <c r="I69" s="313"/>
      <c r="J69" s="313"/>
    </row>
    <row r="70" spans="1:11" ht="18.75" customHeight="1" thickBot="1" x14ac:dyDescent="0.3">
      <c r="A70" s="312" t="s">
        <v>91</v>
      </c>
      <c r="B70" s="311" t="s">
        <v>171</v>
      </c>
      <c r="C70" s="311"/>
      <c r="D70" s="311"/>
      <c r="E70" s="311"/>
      <c r="F70" s="311"/>
      <c r="G70" s="311"/>
      <c r="H70" s="311"/>
      <c r="I70" s="311"/>
      <c r="J70" s="311"/>
    </row>
    <row r="71" spans="1:11" ht="32.25" customHeight="1" thickBot="1" x14ac:dyDescent="0.3">
      <c r="A71" s="312"/>
      <c r="B71" s="313" t="s">
        <v>179</v>
      </c>
      <c r="C71" s="313"/>
      <c r="D71" s="313"/>
      <c r="E71" s="313"/>
      <c r="F71" s="313"/>
      <c r="G71" s="313"/>
      <c r="H71" s="313"/>
      <c r="I71" s="313"/>
      <c r="J71" s="313"/>
    </row>
    <row r="72" spans="1:11" ht="18.75" customHeight="1" thickBot="1" x14ac:dyDescent="0.3">
      <c r="A72" s="312"/>
      <c r="B72" s="311" t="s">
        <v>172</v>
      </c>
      <c r="C72" s="311"/>
      <c r="D72" s="311"/>
      <c r="E72" s="311"/>
      <c r="F72" s="311"/>
      <c r="G72" s="311"/>
      <c r="H72" s="311"/>
      <c r="I72" s="311"/>
      <c r="J72" s="311"/>
    </row>
    <row r="73" spans="1:11" ht="29.25" customHeight="1" thickBot="1" x14ac:dyDescent="0.3">
      <c r="A73" s="312"/>
      <c r="B73" s="318" t="s">
        <v>180</v>
      </c>
      <c r="C73" s="318"/>
      <c r="D73" s="318"/>
      <c r="E73" s="318"/>
      <c r="F73" s="318"/>
      <c r="G73" s="318"/>
      <c r="H73" s="318"/>
      <c r="I73" s="318"/>
      <c r="J73" s="318"/>
    </row>
    <row r="74" spans="1:11" ht="18.75" customHeight="1" thickBot="1" x14ac:dyDescent="0.3">
      <c r="A74" s="312" t="s">
        <v>93</v>
      </c>
      <c r="B74" s="311" t="s">
        <v>171</v>
      </c>
      <c r="C74" s="311"/>
      <c r="D74" s="311"/>
      <c r="E74" s="311"/>
      <c r="F74" s="311"/>
      <c r="G74" s="311"/>
      <c r="H74" s="311"/>
      <c r="I74" s="311"/>
      <c r="J74" s="311"/>
    </row>
    <row r="75" spans="1:11" ht="42.75" customHeight="1" thickBot="1" x14ac:dyDescent="0.3">
      <c r="A75" s="312"/>
      <c r="B75" s="313" t="s">
        <v>181</v>
      </c>
      <c r="C75" s="313"/>
      <c r="D75" s="313"/>
      <c r="E75" s="313"/>
      <c r="F75" s="313"/>
      <c r="G75" s="313"/>
      <c r="H75" s="313"/>
      <c r="I75" s="313"/>
      <c r="J75" s="313"/>
    </row>
    <row r="76" spans="1:11" ht="18.75" customHeight="1" thickBot="1" x14ac:dyDescent="0.3">
      <c r="A76" s="312"/>
      <c r="B76" s="311" t="s">
        <v>172</v>
      </c>
      <c r="C76" s="311"/>
      <c r="D76" s="311"/>
      <c r="E76" s="311"/>
      <c r="F76" s="311"/>
      <c r="G76" s="311"/>
      <c r="H76" s="311"/>
      <c r="I76" s="311"/>
      <c r="J76" s="311"/>
    </row>
    <row r="77" spans="1:11" ht="43.5" customHeight="1" thickBot="1" x14ac:dyDescent="0.3">
      <c r="A77" s="312"/>
      <c r="B77" s="318" t="s">
        <v>181</v>
      </c>
      <c r="C77" s="318"/>
      <c r="D77" s="318"/>
      <c r="E77" s="318"/>
      <c r="F77" s="318"/>
      <c r="G77" s="318"/>
      <c r="H77" s="318"/>
      <c r="I77" s="318"/>
      <c r="J77" s="318"/>
    </row>
    <row r="78" spans="1:11" ht="16.5" thickBot="1" x14ac:dyDescent="0.3">
      <c r="A78" s="214" t="s">
        <v>173</v>
      </c>
      <c r="B78" s="214"/>
      <c r="C78" s="214"/>
      <c r="D78" s="214"/>
      <c r="E78" s="214"/>
      <c r="F78" s="214"/>
      <c r="G78" s="214"/>
      <c r="H78" s="214"/>
      <c r="I78" s="214"/>
      <c r="J78" s="214"/>
    </row>
    <row r="79" spans="1:11" ht="16.5" thickBot="1" x14ac:dyDescent="0.3">
      <c r="A79" s="315" t="s">
        <v>96</v>
      </c>
      <c r="B79" s="315"/>
      <c r="C79" s="315"/>
      <c r="D79" s="315"/>
      <c r="E79" s="315"/>
      <c r="F79" s="315"/>
      <c r="G79" s="315"/>
      <c r="H79" s="315"/>
      <c r="I79" s="315"/>
      <c r="J79" s="315"/>
      <c r="K79" s="1"/>
    </row>
    <row r="80" spans="1:11" ht="23.25" customHeight="1" thickBot="1" x14ac:dyDescent="0.3">
      <c r="A80" s="161" t="s">
        <v>171</v>
      </c>
      <c r="B80" s="308" t="s">
        <v>182</v>
      </c>
      <c r="C80" s="308"/>
      <c r="D80" s="308"/>
      <c r="E80" s="308"/>
      <c r="F80" s="308"/>
      <c r="G80" s="308"/>
      <c r="H80" s="308"/>
      <c r="I80" s="308"/>
      <c r="J80" s="308"/>
    </row>
    <row r="81" spans="1:41" ht="23.25" customHeight="1" thickBot="1" x14ac:dyDescent="0.3">
      <c r="A81" s="161" t="s">
        <v>172</v>
      </c>
      <c r="B81" s="308" t="s">
        <v>183</v>
      </c>
      <c r="C81" s="308"/>
      <c r="D81" s="308"/>
      <c r="E81" s="308"/>
      <c r="F81" s="308"/>
      <c r="G81" s="308"/>
      <c r="H81" s="308"/>
      <c r="I81" s="308"/>
      <c r="J81" s="308"/>
    </row>
    <row r="82" spans="1:41" ht="16.5" thickBot="1" x14ac:dyDescent="0.3">
      <c r="A82" s="215" t="s">
        <v>86</v>
      </c>
      <c r="B82" s="215"/>
      <c r="C82" s="215"/>
      <c r="D82" s="215"/>
      <c r="E82" s="215"/>
      <c r="F82" s="215"/>
      <c r="G82" s="215"/>
      <c r="H82" s="215"/>
      <c r="I82" s="215"/>
      <c r="J82" s="215"/>
      <c r="K82" s="1"/>
    </row>
    <row r="83" spans="1:41" s="6" customFormat="1" ht="15" customHeight="1" thickBot="1" x14ac:dyDescent="0.3">
      <c r="A83" s="160" t="s">
        <v>87</v>
      </c>
      <c r="B83" s="311" t="s">
        <v>113</v>
      </c>
      <c r="C83" s="311"/>
      <c r="D83" s="311"/>
      <c r="E83" s="311"/>
      <c r="F83" s="311"/>
      <c r="G83" s="311"/>
      <c r="H83" s="311"/>
      <c r="I83" s="311"/>
      <c r="J83" s="311"/>
      <c r="L83"/>
      <c r="M83"/>
      <c r="N83"/>
      <c r="O83"/>
      <c r="P83"/>
      <c r="Q83"/>
      <c r="R83"/>
      <c r="S83"/>
      <c r="T83"/>
      <c r="U83"/>
      <c r="V83"/>
      <c r="W83"/>
      <c r="X83"/>
      <c r="Y83"/>
      <c r="Z83"/>
      <c r="AA83"/>
      <c r="AB83"/>
      <c r="AC83"/>
      <c r="AD83"/>
      <c r="AE83"/>
      <c r="AF83"/>
      <c r="AG83"/>
      <c r="AH83"/>
      <c r="AI83"/>
      <c r="AJ83"/>
      <c r="AK83"/>
      <c r="AL83"/>
      <c r="AM83"/>
      <c r="AN83"/>
      <c r="AO83"/>
    </row>
    <row r="84" spans="1:41" s="6" customFormat="1" ht="30" customHeight="1" thickBot="1" x14ac:dyDescent="0.3">
      <c r="A84" s="160" t="s">
        <v>89</v>
      </c>
      <c r="B84" s="229" t="s">
        <v>114</v>
      </c>
      <c r="C84" s="229"/>
      <c r="D84" s="229"/>
      <c r="E84" s="229"/>
      <c r="F84" s="229"/>
      <c r="G84" s="229"/>
      <c r="H84" s="229"/>
      <c r="I84" s="229"/>
      <c r="J84" s="229"/>
      <c r="L84"/>
      <c r="M84"/>
      <c r="N84"/>
      <c r="O84"/>
      <c r="P84"/>
      <c r="Q84"/>
      <c r="R84"/>
      <c r="S84"/>
      <c r="T84"/>
      <c r="U84"/>
      <c r="V84"/>
      <c r="W84"/>
      <c r="X84"/>
      <c r="Y84"/>
      <c r="Z84"/>
      <c r="AA84"/>
      <c r="AB84"/>
      <c r="AC84"/>
      <c r="AD84"/>
      <c r="AE84"/>
      <c r="AF84"/>
      <c r="AG84"/>
      <c r="AH84"/>
      <c r="AI84"/>
      <c r="AJ84"/>
      <c r="AK84"/>
      <c r="AL84"/>
      <c r="AM84"/>
      <c r="AN84"/>
      <c r="AO84"/>
    </row>
    <row r="85" spans="1:41" s="6" customFormat="1" ht="18.75" hidden="1" customHeight="1" x14ac:dyDescent="0.25">
      <c r="A85" s="162"/>
      <c r="B85" s="311" t="s">
        <v>184</v>
      </c>
      <c r="C85" s="311"/>
      <c r="D85" s="311"/>
      <c r="E85" s="311"/>
      <c r="F85" s="311"/>
      <c r="G85" s="311"/>
      <c r="H85" s="311"/>
      <c r="I85" s="311"/>
      <c r="J85" s="311"/>
      <c r="L85"/>
      <c r="M85"/>
      <c r="N85"/>
      <c r="O85"/>
      <c r="P85"/>
      <c r="Q85"/>
      <c r="R85"/>
      <c r="S85"/>
      <c r="T85"/>
      <c r="U85"/>
      <c r="V85"/>
      <c r="W85"/>
      <c r="X85"/>
      <c r="Y85"/>
      <c r="Z85"/>
      <c r="AA85"/>
      <c r="AB85"/>
      <c r="AC85"/>
      <c r="AD85"/>
      <c r="AE85"/>
      <c r="AF85"/>
      <c r="AG85"/>
      <c r="AH85"/>
      <c r="AI85"/>
      <c r="AJ85"/>
      <c r="AK85"/>
      <c r="AL85"/>
      <c r="AM85"/>
      <c r="AN85"/>
      <c r="AO85"/>
    </row>
    <row r="86" spans="1:41" s="6" customFormat="1" ht="17.25" hidden="1" customHeight="1" x14ac:dyDescent="0.25">
      <c r="A86" s="163"/>
      <c r="B86" s="308" t="s">
        <v>17</v>
      </c>
      <c r="C86" s="308"/>
      <c r="D86" s="308"/>
      <c r="E86" s="308"/>
      <c r="F86" s="308"/>
      <c r="G86" s="308"/>
      <c r="H86" s="308"/>
      <c r="I86" s="308"/>
      <c r="J86" s="308"/>
      <c r="L86"/>
      <c r="M86"/>
      <c r="N86"/>
      <c r="O86"/>
      <c r="P86"/>
      <c r="Q86"/>
      <c r="R86"/>
      <c r="S86"/>
      <c r="T86"/>
      <c r="U86"/>
      <c r="V86"/>
      <c r="W86"/>
      <c r="X86"/>
      <c r="Y86"/>
      <c r="Z86"/>
      <c r="AA86"/>
      <c r="AB86"/>
      <c r="AC86"/>
      <c r="AD86"/>
      <c r="AE86"/>
      <c r="AF86"/>
      <c r="AG86"/>
      <c r="AH86"/>
      <c r="AI86"/>
      <c r="AJ86"/>
      <c r="AK86"/>
      <c r="AL86"/>
      <c r="AM86"/>
      <c r="AN86"/>
      <c r="AO86"/>
    </row>
    <row r="87" spans="1:41" s="6" customFormat="1" ht="18.75" hidden="1" customHeight="1" x14ac:dyDescent="0.25">
      <c r="A87" s="163"/>
      <c r="B87" s="311" t="s">
        <v>185</v>
      </c>
      <c r="C87" s="311"/>
      <c r="D87" s="311"/>
      <c r="E87" s="311"/>
      <c r="F87" s="311"/>
      <c r="G87" s="311"/>
      <c r="H87" s="311"/>
      <c r="I87" s="311"/>
      <c r="J87" s="311"/>
      <c r="L87"/>
      <c r="M87"/>
      <c r="N87"/>
      <c r="O87"/>
      <c r="P87"/>
      <c r="Q87"/>
      <c r="R87"/>
      <c r="S87"/>
      <c r="T87"/>
      <c r="U87"/>
      <c r="V87"/>
      <c r="W87"/>
      <c r="X87"/>
      <c r="Y87"/>
      <c r="Z87"/>
      <c r="AA87"/>
      <c r="AB87"/>
      <c r="AC87"/>
      <c r="AD87"/>
      <c r="AE87"/>
      <c r="AF87"/>
      <c r="AG87"/>
      <c r="AH87"/>
      <c r="AI87"/>
      <c r="AJ87"/>
      <c r="AK87"/>
      <c r="AL87"/>
      <c r="AM87"/>
      <c r="AN87"/>
      <c r="AO87"/>
    </row>
    <row r="88" spans="1:41" s="6" customFormat="1" ht="17.25" hidden="1" customHeight="1" x14ac:dyDescent="0.25">
      <c r="A88" s="163"/>
      <c r="B88" s="308" t="s">
        <v>17</v>
      </c>
      <c r="C88" s="308"/>
      <c r="D88" s="308"/>
      <c r="E88" s="308"/>
      <c r="F88" s="308"/>
      <c r="G88" s="308"/>
      <c r="H88" s="308"/>
      <c r="I88" s="308"/>
      <c r="J88" s="308"/>
      <c r="L88"/>
      <c r="M88"/>
      <c r="N88"/>
      <c r="O88"/>
      <c r="P88"/>
      <c r="Q88"/>
      <c r="R88"/>
      <c r="S88"/>
      <c r="T88"/>
      <c r="U88"/>
      <c r="V88"/>
      <c r="W88"/>
      <c r="X88"/>
      <c r="Y88"/>
      <c r="Z88"/>
      <c r="AA88"/>
      <c r="AB88"/>
      <c r="AC88"/>
      <c r="AD88"/>
      <c r="AE88"/>
      <c r="AF88"/>
      <c r="AG88"/>
      <c r="AH88"/>
      <c r="AI88"/>
      <c r="AJ88"/>
      <c r="AK88"/>
      <c r="AL88"/>
      <c r="AM88"/>
      <c r="AN88"/>
      <c r="AO88"/>
    </row>
    <row r="89" spans="1:41" s="6" customFormat="1" ht="18.75" customHeight="1" thickBot="1" x14ac:dyDescent="0.3">
      <c r="A89" s="312" t="s">
        <v>91</v>
      </c>
      <c r="B89" s="311" t="s">
        <v>171</v>
      </c>
      <c r="C89" s="311"/>
      <c r="D89" s="311"/>
      <c r="E89" s="311"/>
      <c r="F89" s="311"/>
      <c r="G89" s="311"/>
      <c r="H89" s="311"/>
      <c r="I89" s="311"/>
      <c r="J89" s="311"/>
      <c r="L89"/>
      <c r="M89"/>
      <c r="N89"/>
      <c r="O89"/>
      <c r="P89"/>
      <c r="Q89"/>
      <c r="R89"/>
      <c r="S89"/>
      <c r="T89"/>
      <c r="U89"/>
      <c r="V89"/>
      <c r="W89"/>
      <c r="X89"/>
      <c r="Y89"/>
      <c r="Z89"/>
      <c r="AA89"/>
      <c r="AB89"/>
      <c r="AC89"/>
      <c r="AD89"/>
      <c r="AE89"/>
      <c r="AF89"/>
      <c r="AG89"/>
      <c r="AH89"/>
      <c r="AI89"/>
      <c r="AJ89"/>
      <c r="AK89"/>
      <c r="AL89"/>
      <c r="AM89"/>
      <c r="AN89"/>
      <c r="AO89"/>
    </row>
    <row r="90" spans="1:41" s="6" customFormat="1" ht="37.5" customHeight="1" thickBot="1" x14ac:dyDescent="0.3">
      <c r="A90" s="312"/>
      <c r="B90" s="313" t="s">
        <v>186</v>
      </c>
      <c r="C90" s="313"/>
      <c r="D90" s="313"/>
      <c r="E90" s="313"/>
      <c r="F90" s="313"/>
      <c r="G90" s="313"/>
      <c r="H90" s="313"/>
      <c r="I90" s="313"/>
      <c r="J90" s="313"/>
      <c r="L90"/>
      <c r="M90"/>
      <c r="N90"/>
      <c r="O90"/>
      <c r="P90"/>
      <c r="Q90"/>
      <c r="R90"/>
      <c r="S90"/>
      <c r="T90"/>
      <c r="U90"/>
      <c r="V90"/>
      <c r="W90"/>
      <c r="X90"/>
      <c r="Y90"/>
      <c r="Z90"/>
      <c r="AA90"/>
      <c r="AB90"/>
      <c r="AC90"/>
      <c r="AD90"/>
      <c r="AE90"/>
      <c r="AF90"/>
      <c r="AG90"/>
      <c r="AH90"/>
      <c r="AI90"/>
      <c r="AJ90"/>
      <c r="AK90"/>
      <c r="AL90"/>
      <c r="AM90"/>
      <c r="AN90"/>
      <c r="AO90"/>
    </row>
    <row r="91" spans="1:41" s="6" customFormat="1" ht="18.75" customHeight="1" thickBot="1" x14ac:dyDescent="0.3">
      <c r="A91" s="312"/>
      <c r="B91" s="311" t="s">
        <v>172</v>
      </c>
      <c r="C91" s="311"/>
      <c r="D91" s="311"/>
      <c r="E91" s="311"/>
      <c r="F91" s="311"/>
      <c r="G91" s="311"/>
      <c r="H91" s="311"/>
      <c r="I91" s="311"/>
      <c r="J91" s="311"/>
      <c r="L91"/>
      <c r="M91"/>
      <c r="N91"/>
      <c r="O91"/>
      <c r="P91"/>
      <c r="Q91"/>
      <c r="R91"/>
      <c r="S91"/>
      <c r="T91"/>
      <c r="U91"/>
      <c r="V91"/>
      <c r="W91"/>
      <c r="X91"/>
      <c r="Y91"/>
      <c r="Z91"/>
      <c r="AA91"/>
      <c r="AB91"/>
      <c r="AC91"/>
      <c r="AD91"/>
      <c r="AE91"/>
      <c r="AF91"/>
      <c r="AG91"/>
      <c r="AH91"/>
      <c r="AI91"/>
      <c r="AJ91"/>
      <c r="AK91"/>
      <c r="AL91"/>
      <c r="AM91"/>
      <c r="AN91"/>
      <c r="AO91"/>
    </row>
    <row r="92" spans="1:41" s="6" customFormat="1" ht="36" customHeight="1" thickBot="1" x14ac:dyDescent="0.3">
      <c r="A92" s="312"/>
      <c r="B92" s="318" t="s">
        <v>187</v>
      </c>
      <c r="C92" s="318"/>
      <c r="D92" s="318"/>
      <c r="E92" s="318"/>
      <c r="F92" s="318"/>
      <c r="G92" s="318"/>
      <c r="H92" s="318"/>
      <c r="I92" s="318"/>
      <c r="J92" s="318"/>
      <c r="L92"/>
      <c r="M92"/>
      <c r="N92"/>
      <c r="O92"/>
      <c r="P92"/>
      <c r="Q92"/>
      <c r="R92"/>
      <c r="S92"/>
      <c r="T92"/>
      <c r="U92"/>
      <c r="V92"/>
      <c r="W92"/>
      <c r="X92"/>
      <c r="Y92"/>
      <c r="Z92"/>
      <c r="AA92"/>
      <c r="AB92"/>
      <c r="AC92"/>
      <c r="AD92"/>
      <c r="AE92"/>
      <c r="AF92"/>
      <c r="AG92"/>
      <c r="AH92"/>
      <c r="AI92"/>
      <c r="AJ92"/>
      <c r="AK92"/>
      <c r="AL92"/>
      <c r="AM92"/>
      <c r="AN92"/>
      <c r="AO92"/>
    </row>
    <row r="93" spans="1:41" s="6" customFormat="1" ht="18.75" customHeight="1" thickBot="1" x14ac:dyDescent="0.3">
      <c r="A93" s="312" t="s">
        <v>93</v>
      </c>
      <c r="B93" s="311" t="s">
        <v>171</v>
      </c>
      <c r="C93" s="311"/>
      <c r="D93" s="311"/>
      <c r="E93" s="311"/>
      <c r="F93" s="311"/>
      <c r="G93" s="311"/>
      <c r="H93" s="311"/>
      <c r="I93" s="311"/>
      <c r="J93" s="311"/>
      <c r="L93"/>
      <c r="M93"/>
      <c r="N93"/>
      <c r="O93"/>
      <c r="P93"/>
      <c r="Q93"/>
      <c r="R93"/>
      <c r="S93"/>
      <c r="T93"/>
      <c r="U93"/>
      <c r="V93"/>
      <c r="W93"/>
      <c r="X93"/>
      <c r="Y93"/>
      <c r="Z93"/>
      <c r="AA93"/>
      <c r="AB93"/>
      <c r="AC93"/>
      <c r="AD93"/>
      <c r="AE93"/>
      <c r="AF93"/>
      <c r="AG93"/>
      <c r="AH93"/>
      <c r="AI93"/>
      <c r="AJ93"/>
      <c r="AK93"/>
      <c r="AL93"/>
      <c r="AM93"/>
      <c r="AN93"/>
      <c r="AO93"/>
    </row>
    <row r="94" spans="1:41" s="6" customFormat="1" ht="39.75" customHeight="1" thickBot="1" x14ac:dyDescent="0.3">
      <c r="A94" s="312"/>
      <c r="B94" s="313" t="s">
        <v>188</v>
      </c>
      <c r="C94" s="313"/>
      <c r="D94" s="313"/>
      <c r="E94" s="313"/>
      <c r="F94" s="313"/>
      <c r="G94" s="313"/>
      <c r="H94" s="313"/>
      <c r="I94" s="313"/>
      <c r="J94" s="313"/>
      <c r="L94"/>
      <c r="M94"/>
      <c r="N94"/>
      <c r="O94"/>
      <c r="P94"/>
      <c r="Q94"/>
      <c r="R94"/>
      <c r="S94"/>
      <c r="T94"/>
      <c r="U94"/>
      <c r="V94"/>
      <c r="W94"/>
      <c r="X94"/>
      <c r="Y94"/>
      <c r="Z94"/>
      <c r="AA94"/>
      <c r="AB94"/>
      <c r="AC94"/>
      <c r="AD94"/>
      <c r="AE94"/>
      <c r="AF94"/>
      <c r="AG94"/>
      <c r="AH94"/>
      <c r="AI94"/>
      <c r="AJ94"/>
      <c r="AK94"/>
      <c r="AL94"/>
      <c r="AM94"/>
      <c r="AN94"/>
      <c r="AO94"/>
    </row>
    <row r="95" spans="1:41" ht="18.75" customHeight="1" thickBot="1" x14ac:dyDescent="0.3">
      <c r="A95" s="312"/>
      <c r="B95" s="311" t="s">
        <v>172</v>
      </c>
      <c r="C95" s="311"/>
      <c r="D95" s="311"/>
      <c r="E95" s="311"/>
      <c r="F95" s="311"/>
      <c r="G95" s="311"/>
      <c r="H95" s="311"/>
      <c r="I95" s="311"/>
      <c r="J95" s="311"/>
    </row>
    <row r="96" spans="1:41" ht="40.5" customHeight="1" thickBot="1" x14ac:dyDescent="0.3">
      <c r="A96" s="312"/>
      <c r="B96" s="318" t="s">
        <v>189</v>
      </c>
      <c r="C96" s="318"/>
      <c r="D96" s="318"/>
      <c r="E96" s="318"/>
      <c r="F96" s="318"/>
      <c r="G96" s="318"/>
      <c r="H96" s="318"/>
      <c r="I96" s="318"/>
      <c r="J96" s="318"/>
    </row>
    <row r="97" spans="1:11" ht="16.5" thickBot="1" x14ac:dyDescent="0.3">
      <c r="A97" s="214" t="s">
        <v>173</v>
      </c>
      <c r="B97" s="214"/>
      <c r="C97" s="214"/>
      <c r="D97" s="214"/>
      <c r="E97" s="214"/>
      <c r="F97" s="214"/>
      <c r="G97" s="214"/>
      <c r="H97" s="214"/>
      <c r="I97" s="214"/>
      <c r="J97" s="214"/>
    </row>
    <row r="98" spans="1:11" ht="16.5" thickBot="1" x14ac:dyDescent="0.3">
      <c r="A98" s="315" t="s">
        <v>96</v>
      </c>
      <c r="B98" s="315"/>
      <c r="C98" s="315"/>
      <c r="D98" s="315"/>
      <c r="E98" s="315"/>
      <c r="F98" s="315"/>
      <c r="G98" s="315"/>
      <c r="H98" s="315"/>
      <c r="I98" s="315"/>
      <c r="J98" s="315"/>
      <c r="K98" s="1"/>
    </row>
    <row r="99" spans="1:11" ht="23.25" customHeight="1" thickBot="1" x14ac:dyDescent="0.3">
      <c r="A99" s="161" t="s">
        <v>171</v>
      </c>
      <c r="B99" s="308" t="s">
        <v>190</v>
      </c>
      <c r="C99" s="308"/>
      <c r="D99" s="308"/>
      <c r="E99" s="308"/>
      <c r="F99" s="308"/>
      <c r="G99" s="308"/>
      <c r="H99" s="308"/>
      <c r="I99" s="308"/>
      <c r="J99" s="308"/>
    </row>
    <row r="100" spans="1:11" ht="23.25" customHeight="1" thickBot="1" x14ac:dyDescent="0.3">
      <c r="A100" s="161" t="s">
        <v>172</v>
      </c>
      <c r="B100" s="308" t="s">
        <v>190</v>
      </c>
      <c r="C100" s="308"/>
      <c r="D100" s="308"/>
      <c r="E100" s="308"/>
      <c r="F100" s="308"/>
      <c r="G100" s="308"/>
      <c r="H100" s="308"/>
      <c r="I100" s="308"/>
      <c r="J100" s="308"/>
    </row>
    <row r="101" spans="1:11" ht="16.5" thickBot="1" x14ac:dyDescent="0.3">
      <c r="A101" s="215" t="s">
        <v>86</v>
      </c>
      <c r="B101" s="215"/>
      <c r="C101" s="215"/>
      <c r="D101" s="215"/>
      <c r="E101" s="215"/>
      <c r="F101" s="215"/>
      <c r="G101" s="215"/>
      <c r="H101" s="215"/>
      <c r="I101" s="215"/>
      <c r="J101" s="215"/>
      <c r="K101" s="1"/>
    </row>
    <row r="102" spans="1:11" ht="21" customHeight="1" thickBot="1" x14ac:dyDescent="0.3">
      <c r="A102" s="160" t="s">
        <v>87</v>
      </c>
      <c r="B102" s="311" t="s">
        <v>118</v>
      </c>
      <c r="C102" s="311"/>
      <c r="D102" s="311"/>
      <c r="E102" s="311"/>
      <c r="F102" s="311"/>
      <c r="G102" s="311"/>
      <c r="H102" s="311"/>
      <c r="I102" s="311"/>
      <c r="J102" s="311"/>
    </row>
    <row r="103" spans="1:11" ht="48.75" customHeight="1" thickBot="1" x14ac:dyDescent="0.3">
      <c r="A103" s="160" t="s">
        <v>89</v>
      </c>
      <c r="B103" s="313" t="s">
        <v>120</v>
      </c>
      <c r="C103" s="313"/>
      <c r="D103" s="313"/>
      <c r="E103" s="313"/>
      <c r="F103" s="313"/>
      <c r="G103" s="313"/>
      <c r="H103" s="313"/>
      <c r="I103" s="313"/>
      <c r="J103" s="313"/>
    </row>
    <row r="104" spans="1:11" ht="18.75" customHeight="1" thickBot="1" x14ac:dyDescent="0.3">
      <c r="A104" s="312" t="s">
        <v>91</v>
      </c>
      <c r="B104" s="311" t="s">
        <v>171</v>
      </c>
      <c r="C104" s="311"/>
      <c r="D104" s="311"/>
      <c r="E104" s="311"/>
      <c r="F104" s="311"/>
      <c r="G104" s="311"/>
      <c r="H104" s="311"/>
      <c r="I104" s="311"/>
      <c r="J104" s="311"/>
    </row>
    <row r="105" spans="1:11" ht="43.5" customHeight="1" thickBot="1" x14ac:dyDescent="0.3">
      <c r="A105" s="312"/>
      <c r="B105" s="313" t="s">
        <v>191</v>
      </c>
      <c r="C105" s="313"/>
      <c r="D105" s="313"/>
      <c r="E105" s="313"/>
      <c r="F105" s="313"/>
      <c r="G105" s="313"/>
      <c r="H105" s="313"/>
      <c r="I105" s="313"/>
      <c r="J105" s="313"/>
    </row>
    <row r="106" spans="1:11" ht="18.75" customHeight="1" thickBot="1" x14ac:dyDescent="0.3">
      <c r="A106" s="312"/>
      <c r="B106" s="311" t="s">
        <v>172</v>
      </c>
      <c r="C106" s="311"/>
      <c r="D106" s="311"/>
      <c r="E106" s="311"/>
      <c r="F106" s="311"/>
      <c r="G106" s="311"/>
      <c r="H106" s="311"/>
      <c r="I106" s="311"/>
      <c r="J106" s="311"/>
    </row>
    <row r="107" spans="1:11" ht="43.5" customHeight="1" thickBot="1" x14ac:dyDescent="0.3">
      <c r="A107" s="312"/>
      <c r="B107" s="318" t="s">
        <v>192</v>
      </c>
      <c r="C107" s="318"/>
      <c r="D107" s="318"/>
      <c r="E107" s="318"/>
      <c r="F107" s="318"/>
      <c r="G107" s="318"/>
      <c r="H107" s="318"/>
      <c r="I107" s="318"/>
      <c r="J107" s="318"/>
    </row>
    <row r="108" spans="1:11" ht="18.75" customHeight="1" thickBot="1" x14ac:dyDescent="0.3">
      <c r="A108" s="312" t="s">
        <v>93</v>
      </c>
      <c r="B108" s="311" t="s">
        <v>171</v>
      </c>
      <c r="C108" s="311"/>
      <c r="D108" s="311"/>
      <c r="E108" s="311"/>
      <c r="F108" s="311"/>
      <c r="G108" s="311"/>
      <c r="H108" s="311"/>
      <c r="I108" s="311"/>
      <c r="J108" s="311"/>
    </row>
    <row r="109" spans="1:11" ht="32.25" customHeight="1" thickBot="1" x14ac:dyDescent="0.3">
      <c r="A109" s="312"/>
      <c r="B109" s="313" t="s">
        <v>193</v>
      </c>
      <c r="C109" s="313"/>
      <c r="D109" s="313"/>
      <c r="E109" s="313"/>
      <c r="F109" s="313"/>
      <c r="G109" s="313"/>
      <c r="H109" s="313"/>
      <c r="I109" s="313"/>
      <c r="J109" s="313"/>
    </row>
    <row r="110" spans="1:11" ht="18.75" customHeight="1" thickBot="1" x14ac:dyDescent="0.3">
      <c r="A110" s="312"/>
      <c r="B110" s="311" t="s">
        <v>172</v>
      </c>
      <c r="C110" s="311"/>
      <c r="D110" s="311"/>
      <c r="E110" s="311"/>
      <c r="F110" s="311"/>
      <c r="G110" s="311"/>
      <c r="H110" s="311"/>
      <c r="I110" s="311"/>
      <c r="J110" s="311"/>
    </row>
    <row r="111" spans="1:11" ht="23.25" customHeight="1" thickBot="1" x14ac:dyDescent="0.3">
      <c r="A111" s="312"/>
      <c r="B111" s="318" t="s">
        <v>194</v>
      </c>
      <c r="C111" s="318"/>
      <c r="D111" s="318"/>
      <c r="E111" s="318"/>
      <c r="F111" s="318"/>
      <c r="G111" s="318"/>
      <c r="H111" s="318"/>
      <c r="I111" s="318"/>
      <c r="J111" s="318"/>
    </row>
    <row r="112" spans="1:11" ht="16.5" thickBot="1" x14ac:dyDescent="0.3">
      <c r="A112" s="214" t="s">
        <v>173</v>
      </c>
      <c r="B112" s="214"/>
      <c r="C112" s="214"/>
      <c r="D112" s="214"/>
      <c r="E112" s="214"/>
      <c r="F112" s="214"/>
      <c r="G112" s="214"/>
      <c r="H112" s="214"/>
      <c r="I112" s="214"/>
      <c r="J112" s="214"/>
    </row>
    <row r="113" spans="1:11" ht="16.5" thickBot="1" x14ac:dyDescent="0.3">
      <c r="A113" s="315" t="s">
        <v>96</v>
      </c>
      <c r="B113" s="315"/>
      <c r="C113" s="315"/>
      <c r="D113" s="315"/>
      <c r="E113" s="315"/>
      <c r="F113" s="315"/>
      <c r="G113" s="315"/>
      <c r="H113" s="315"/>
      <c r="I113" s="315"/>
      <c r="J113" s="315"/>
      <c r="K113" s="1"/>
    </row>
    <row r="114" spans="1:11" ht="23.25" customHeight="1" thickBot="1" x14ac:dyDescent="0.3">
      <c r="A114" s="161" t="s">
        <v>171</v>
      </c>
      <c r="B114" s="308" t="s">
        <v>17</v>
      </c>
      <c r="C114" s="308"/>
      <c r="D114" s="308"/>
      <c r="E114" s="308"/>
      <c r="F114" s="308"/>
      <c r="G114" s="308"/>
      <c r="H114" s="308"/>
      <c r="I114" s="308"/>
      <c r="J114" s="308"/>
    </row>
    <row r="115" spans="1:11" ht="23.25" customHeight="1" thickBot="1" x14ac:dyDescent="0.3">
      <c r="A115" s="161" t="s">
        <v>172</v>
      </c>
      <c r="B115" s="308" t="s">
        <v>17</v>
      </c>
      <c r="C115" s="308"/>
      <c r="D115" s="308"/>
      <c r="E115" s="308"/>
      <c r="F115" s="308"/>
      <c r="G115" s="308"/>
      <c r="H115" s="308"/>
      <c r="I115" s="308"/>
      <c r="J115" s="308"/>
    </row>
    <row r="116" spans="1:11" ht="16.5" thickBot="1" x14ac:dyDescent="0.3">
      <c r="A116" s="215" t="s">
        <v>86</v>
      </c>
      <c r="B116" s="215"/>
      <c r="C116" s="215"/>
      <c r="D116" s="215"/>
      <c r="E116" s="215"/>
      <c r="F116" s="215"/>
      <c r="G116" s="215"/>
      <c r="H116" s="215"/>
      <c r="I116" s="215"/>
      <c r="J116" s="215"/>
      <c r="K116" s="1"/>
    </row>
    <row r="117" spans="1:11" ht="21" customHeight="1" thickBot="1" x14ac:dyDescent="0.3">
      <c r="A117" s="160" t="s">
        <v>87</v>
      </c>
      <c r="B117" s="311" t="s">
        <v>124</v>
      </c>
      <c r="C117" s="311"/>
      <c r="D117" s="311"/>
      <c r="E117" s="311"/>
      <c r="F117" s="311"/>
      <c r="G117" s="311"/>
      <c r="H117" s="311"/>
      <c r="I117" s="311"/>
      <c r="J117" s="311"/>
    </row>
    <row r="118" spans="1:11" ht="48" customHeight="1" thickBot="1" x14ac:dyDescent="0.3">
      <c r="A118" s="160" t="s">
        <v>89</v>
      </c>
      <c r="B118" s="313" t="s">
        <v>125</v>
      </c>
      <c r="C118" s="313"/>
      <c r="D118" s="313"/>
      <c r="E118" s="313"/>
      <c r="F118" s="313"/>
      <c r="G118" s="313"/>
      <c r="H118" s="313"/>
      <c r="I118" s="313"/>
      <c r="J118" s="313"/>
    </row>
    <row r="119" spans="1:11" ht="18.75" customHeight="1" thickBot="1" x14ac:dyDescent="0.3">
      <c r="A119" s="312" t="s">
        <v>91</v>
      </c>
      <c r="B119" s="311" t="s">
        <v>171</v>
      </c>
      <c r="C119" s="311"/>
      <c r="D119" s="311"/>
      <c r="E119" s="311"/>
      <c r="F119" s="311"/>
      <c r="G119" s="311"/>
      <c r="H119" s="311"/>
      <c r="I119" s="311"/>
      <c r="J119" s="311"/>
    </row>
    <row r="120" spans="1:11" ht="101.25" customHeight="1" thickBot="1" x14ac:dyDescent="0.3">
      <c r="A120" s="312"/>
      <c r="B120" s="313" t="s">
        <v>195</v>
      </c>
      <c r="C120" s="313"/>
      <c r="D120" s="313"/>
      <c r="E120" s="313"/>
      <c r="F120" s="313"/>
      <c r="G120" s="313"/>
      <c r="H120" s="313"/>
      <c r="I120" s="313"/>
      <c r="J120" s="313"/>
    </row>
    <row r="121" spans="1:11" ht="18.75" customHeight="1" thickBot="1" x14ac:dyDescent="0.3">
      <c r="A121" s="312"/>
      <c r="B121" s="311" t="s">
        <v>172</v>
      </c>
      <c r="C121" s="311"/>
      <c r="D121" s="311"/>
      <c r="E121" s="311"/>
      <c r="F121" s="311"/>
      <c r="G121" s="311"/>
      <c r="H121" s="311"/>
      <c r="I121" s="311"/>
      <c r="J121" s="311"/>
    </row>
    <row r="122" spans="1:11" ht="43.5" customHeight="1" thickBot="1" x14ac:dyDescent="0.3">
      <c r="A122" s="312"/>
      <c r="B122" s="314" t="s">
        <v>196</v>
      </c>
      <c r="C122" s="314"/>
      <c r="D122" s="314"/>
      <c r="E122" s="314"/>
      <c r="F122" s="314"/>
      <c r="G122" s="314"/>
      <c r="H122" s="314"/>
      <c r="I122" s="314"/>
      <c r="J122" s="314"/>
    </row>
    <row r="123" spans="1:11" ht="18.75" customHeight="1" thickBot="1" x14ac:dyDescent="0.3">
      <c r="A123" s="312" t="s">
        <v>93</v>
      </c>
      <c r="B123" s="311" t="s">
        <v>171</v>
      </c>
      <c r="C123" s="311"/>
      <c r="D123" s="311"/>
      <c r="E123" s="311"/>
      <c r="F123" s="311"/>
      <c r="G123" s="311"/>
      <c r="H123" s="311"/>
      <c r="I123" s="311"/>
      <c r="J123" s="311"/>
    </row>
    <row r="124" spans="1:11" ht="16.5" customHeight="1" thickBot="1" x14ac:dyDescent="0.3">
      <c r="A124" s="312"/>
      <c r="B124" s="313" t="s">
        <v>197</v>
      </c>
      <c r="C124" s="313"/>
      <c r="D124" s="313"/>
      <c r="E124" s="313"/>
      <c r="F124" s="313"/>
      <c r="G124" s="313"/>
      <c r="H124" s="313"/>
      <c r="I124" s="313"/>
      <c r="J124" s="313"/>
    </row>
    <row r="125" spans="1:11" ht="18.75" customHeight="1" thickBot="1" x14ac:dyDescent="0.3">
      <c r="A125" s="312"/>
      <c r="B125" s="311" t="s">
        <v>172</v>
      </c>
      <c r="C125" s="311"/>
      <c r="D125" s="311"/>
      <c r="E125" s="311"/>
      <c r="F125" s="311"/>
      <c r="G125" s="311"/>
      <c r="H125" s="311"/>
      <c r="I125" s="311"/>
      <c r="J125" s="311"/>
    </row>
    <row r="126" spans="1:11" ht="18" customHeight="1" thickBot="1" x14ac:dyDescent="0.3">
      <c r="A126" s="312"/>
      <c r="B126" s="318" t="s">
        <v>198</v>
      </c>
      <c r="C126" s="318"/>
      <c r="D126" s="318"/>
      <c r="E126" s="318"/>
      <c r="F126" s="318"/>
      <c r="G126" s="318"/>
      <c r="H126" s="318"/>
      <c r="I126" s="318"/>
      <c r="J126" s="318"/>
    </row>
    <row r="127" spans="1:11" ht="16.5" thickBot="1" x14ac:dyDescent="0.3">
      <c r="A127" s="214" t="s">
        <v>173</v>
      </c>
      <c r="B127" s="214"/>
      <c r="C127" s="214"/>
      <c r="D127" s="214"/>
      <c r="E127" s="214"/>
      <c r="F127" s="214"/>
      <c r="G127" s="214"/>
      <c r="H127" s="214"/>
      <c r="I127" s="214"/>
      <c r="J127" s="214"/>
    </row>
    <row r="128" spans="1:11" ht="16.5" thickBot="1" x14ac:dyDescent="0.3">
      <c r="A128" s="315" t="s">
        <v>96</v>
      </c>
      <c r="B128" s="315"/>
      <c r="C128" s="315"/>
      <c r="D128" s="315"/>
      <c r="E128" s="315"/>
      <c r="F128" s="315"/>
      <c r="G128" s="315"/>
      <c r="H128" s="315"/>
      <c r="I128" s="315"/>
      <c r="J128" s="315"/>
      <c r="K128" s="1"/>
    </row>
    <row r="129" spans="1:11" ht="36" customHeight="1" thickBot="1" x14ac:dyDescent="0.3">
      <c r="A129" s="161" t="s">
        <v>171</v>
      </c>
      <c r="B129" s="319" t="s">
        <v>199</v>
      </c>
      <c r="C129" s="319"/>
      <c r="D129" s="319"/>
      <c r="E129" s="319"/>
      <c r="F129" s="319"/>
      <c r="G129" s="319"/>
      <c r="H129" s="319"/>
      <c r="I129" s="319"/>
      <c r="J129" s="319"/>
    </row>
    <row r="130" spans="1:11" ht="31.5" customHeight="1" thickBot="1" x14ac:dyDescent="0.3">
      <c r="A130" s="161" t="s">
        <v>172</v>
      </c>
      <c r="B130" s="319" t="s">
        <v>200</v>
      </c>
      <c r="C130" s="319"/>
      <c r="D130" s="319"/>
      <c r="E130" s="319"/>
      <c r="F130" s="319"/>
      <c r="G130" s="319"/>
      <c r="H130" s="319"/>
      <c r="I130" s="319"/>
      <c r="J130" s="319"/>
    </row>
    <row r="132" spans="1:11" x14ac:dyDescent="0.25">
      <c r="A132" s="130"/>
      <c r="B132"/>
      <c r="C132"/>
      <c r="D132"/>
      <c r="E132"/>
      <c r="F132"/>
      <c r="G132"/>
      <c r="H132"/>
      <c r="I132" s="130"/>
      <c r="J132" s="130"/>
      <c r="K132"/>
    </row>
    <row r="133" spans="1:11" x14ac:dyDescent="0.25">
      <c r="A133" s="131" t="s">
        <v>129</v>
      </c>
      <c r="B133"/>
      <c r="C133"/>
      <c r="D133"/>
      <c r="E133"/>
      <c r="F133"/>
      <c r="G133"/>
      <c r="H133"/>
      <c r="I133" s="194" t="s">
        <v>130</v>
      </c>
      <c r="J133" s="194"/>
      <c r="K133"/>
    </row>
    <row r="134" spans="1:11" x14ac:dyDescent="0.25">
      <c r="A134" s="132" t="s">
        <v>131</v>
      </c>
      <c r="B134"/>
      <c r="C134"/>
      <c r="D134"/>
      <c r="E134"/>
      <c r="F134"/>
      <c r="G134"/>
      <c r="H134"/>
      <c r="I134" s="195" t="s">
        <v>132</v>
      </c>
      <c r="J134" s="195"/>
      <c r="K134"/>
    </row>
  </sheetData>
  <mergeCells count="147">
    <mergeCell ref="A128:J128"/>
    <mergeCell ref="B129:J129"/>
    <mergeCell ref="B130:J130"/>
    <mergeCell ref="A123:A126"/>
    <mergeCell ref="B123:J123"/>
    <mergeCell ref="B124:J124"/>
    <mergeCell ref="B125:J125"/>
    <mergeCell ref="B126:J126"/>
    <mergeCell ref="A127:J127"/>
    <mergeCell ref="B118:J118"/>
    <mergeCell ref="A119:A122"/>
    <mergeCell ref="B119:J119"/>
    <mergeCell ref="B120:J120"/>
    <mergeCell ref="B121:J121"/>
    <mergeCell ref="B122:J122"/>
    <mergeCell ref="A112:J112"/>
    <mergeCell ref="A113:J113"/>
    <mergeCell ref="B114:J114"/>
    <mergeCell ref="B115:J115"/>
    <mergeCell ref="A116:J116"/>
    <mergeCell ref="B117:J117"/>
    <mergeCell ref="A104:A107"/>
    <mergeCell ref="B104:J104"/>
    <mergeCell ref="B105:J105"/>
    <mergeCell ref="B106:J106"/>
    <mergeCell ref="B107:J107"/>
    <mergeCell ref="A108:A111"/>
    <mergeCell ref="B108:J108"/>
    <mergeCell ref="B109:J109"/>
    <mergeCell ref="B110:J110"/>
    <mergeCell ref="B111:J111"/>
    <mergeCell ref="A98:J98"/>
    <mergeCell ref="B99:J99"/>
    <mergeCell ref="B100:J100"/>
    <mergeCell ref="A101:J101"/>
    <mergeCell ref="B102:J102"/>
    <mergeCell ref="B103:J103"/>
    <mergeCell ref="A93:A96"/>
    <mergeCell ref="B93:J93"/>
    <mergeCell ref="B94:J94"/>
    <mergeCell ref="B95:J95"/>
    <mergeCell ref="B96:J96"/>
    <mergeCell ref="A97:J97"/>
    <mergeCell ref="B85:J85"/>
    <mergeCell ref="B86:J86"/>
    <mergeCell ref="B87:J87"/>
    <mergeCell ref="B88:J88"/>
    <mergeCell ref="A89:A92"/>
    <mergeCell ref="B89:J89"/>
    <mergeCell ref="B90:J90"/>
    <mergeCell ref="B91:J91"/>
    <mergeCell ref="B92:J92"/>
    <mergeCell ref="A79:J79"/>
    <mergeCell ref="B80:J80"/>
    <mergeCell ref="B81:J81"/>
    <mergeCell ref="A82:J82"/>
    <mergeCell ref="B83:J83"/>
    <mergeCell ref="B84:J84"/>
    <mergeCell ref="A74:A77"/>
    <mergeCell ref="B74:J74"/>
    <mergeCell ref="B75:J75"/>
    <mergeCell ref="B76:J76"/>
    <mergeCell ref="B77:J77"/>
    <mergeCell ref="A78:J78"/>
    <mergeCell ref="B69:J69"/>
    <mergeCell ref="A70:A73"/>
    <mergeCell ref="B70:J70"/>
    <mergeCell ref="B71:J71"/>
    <mergeCell ref="B72:J72"/>
    <mergeCell ref="B73:J73"/>
    <mergeCell ref="A63:J63"/>
    <mergeCell ref="A64:J64"/>
    <mergeCell ref="B65:J65"/>
    <mergeCell ref="B66:J66"/>
    <mergeCell ref="A67:J67"/>
    <mergeCell ref="B68:J68"/>
    <mergeCell ref="A55:A58"/>
    <mergeCell ref="B55:J55"/>
    <mergeCell ref="B56:J56"/>
    <mergeCell ref="B57:J57"/>
    <mergeCell ref="B58:J58"/>
    <mergeCell ref="A59:A62"/>
    <mergeCell ref="B59:J59"/>
    <mergeCell ref="B60:J60"/>
    <mergeCell ref="B61:J61"/>
    <mergeCell ref="B62:J62"/>
    <mergeCell ref="A49:J49"/>
    <mergeCell ref="B50:J50"/>
    <mergeCell ref="B51:J51"/>
    <mergeCell ref="A52:J52"/>
    <mergeCell ref="B53:J53"/>
    <mergeCell ref="B54:J54"/>
    <mergeCell ref="A44:A47"/>
    <mergeCell ref="B44:J44"/>
    <mergeCell ref="B45:J45"/>
    <mergeCell ref="B46:J46"/>
    <mergeCell ref="B47:J47"/>
    <mergeCell ref="A48:J48"/>
    <mergeCell ref="A37:J37"/>
    <mergeCell ref="B38:J38"/>
    <mergeCell ref="B39:J39"/>
    <mergeCell ref="A40:A43"/>
    <mergeCell ref="B40:J40"/>
    <mergeCell ref="B41:J41"/>
    <mergeCell ref="B42:J42"/>
    <mergeCell ref="B43:J43"/>
    <mergeCell ref="A27:J27"/>
    <mergeCell ref="C28:D28"/>
    <mergeCell ref="E28:F28"/>
    <mergeCell ref="G28:H28"/>
    <mergeCell ref="I28:J28"/>
    <mergeCell ref="A36:J36"/>
    <mergeCell ref="C16:J16"/>
    <mergeCell ref="C17:J17"/>
    <mergeCell ref="A24:J24"/>
    <mergeCell ref="A25:B25"/>
    <mergeCell ref="C25:E25"/>
    <mergeCell ref="F25:H25"/>
    <mergeCell ref="I25:J25"/>
    <mergeCell ref="A26:B26"/>
    <mergeCell ref="C26:E26"/>
    <mergeCell ref="F26:H26"/>
    <mergeCell ref="I26:J26"/>
    <mergeCell ref="I133:J133"/>
    <mergeCell ref="I134:J134"/>
    <mergeCell ref="A6:J6"/>
    <mergeCell ref="A7:J7"/>
    <mergeCell ref="A8:J8"/>
    <mergeCell ref="B9:J9"/>
    <mergeCell ref="B10:J10"/>
    <mergeCell ref="B11:J11"/>
    <mergeCell ref="B2:J2"/>
    <mergeCell ref="B3:C3"/>
    <mergeCell ref="D3:H3"/>
    <mergeCell ref="B4:C4"/>
    <mergeCell ref="D4:H4"/>
    <mergeCell ref="A5:J5"/>
    <mergeCell ref="A18:J18"/>
    <mergeCell ref="B19:J19"/>
    <mergeCell ref="B20:J20"/>
    <mergeCell ref="B21:J21"/>
    <mergeCell ref="B22:J22"/>
    <mergeCell ref="A23:J23"/>
    <mergeCell ref="B12:J12"/>
    <mergeCell ref="B13:J13"/>
    <mergeCell ref="A14:J14"/>
    <mergeCell ref="C15:J15"/>
  </mergeCells>
  <dataValidations count="14">
    <dataValidation allowBlank="1" showInputMessage="1" showErrorMessage="1" prompt="Meta alcanzada en el trimestre" sqref="G29 G32:H33 G35:H35"/>
    <dataValidation allowBlank="1" showInputMessage="1" showErrorMessage="1" prompt="Monto ejecutado en el trimestre" sqref="H29"/>
    <dataValidation allowBlank="1" showInputMessage="1" showErrorMessage="1" prompt="Meta anual del indicador" sqref="C29:C35 E29:E35 G34:H34 F30:H31"/>
    <dataValidation allowBlank="1" showInputMessage="1" showErrorMessage="1" prompt="Monto presupuestado para el producto" sqref="D29:D35 F29 F32:F35"/>
    <dataValidation allowBlank="1" showInputMessage="1" showErrorMessage="1" prompt="Nombre de cada producto" sqref="A29"/>
    <dataValidation allowBlank="1" showInputMessage="1" showErrorMessage="1" prompt="Nombre del indicador" sqref="B29"/>
    <dataValidation allowBlank="1" sqref="A9"/>
    <dataValidation allowBlank="1" showInputMessage="1" showErrorMessage="1" prompt="Presupuesto del programa" sqref="A26:C26 F26"/>
    <dataValidation allowBlank="1" showInputMessage="1" prompt="Nombre del capítulo" sqref="B9:J11"/>
    <dataValidation allowBlank="1" showInputMessage="1" showErrorMessage="1" prompt="¿A quién va dirigido el programa?, ¿qué característica tiene esta población que requiere ser beneficiada?" sqref="B21:J21"/>
    <dataValidation allowBlank="1" showInputMessage="1" showErrorMessage="1" prompt="Nombre del producto" sqref="B117:J117 B102:J102 B83:J83 B68:J68 B53:J53 B38:J38"/>
    <dataValidation allowBlank="1" showInputMessage="1" showErrorMessage="1" prompt="1. Describir lo plasmado en el presupuesto_x000a_2. Describir lo alcanzado en términos financieros y de producción " sqref="B108:J108 B40:J40 B110:J110 B46:J46 B57:J57 B61:J61 C85:J85 C89:J89 B106:J106 B70:J70 B93:J93 B91:J91 B95:J95 B104:J104 B121:J121 B44:J44 B59:J59 B72:J72 C87:J87 B85:B89 B42:J42 B55:J55 B74:J74 B76:J76 B119:J119 B123:J123 B125:J125"/>
    <dataValidation allowBlank="1" showInputMessage="1" showErrorMessage="1" prompt="Oportunidades de mejora identificadas" sqref="A66 A100 A115 A131:J131 A51 A81 A130"/>
    <dataValidation allowBlank="1" showInputMessage="1" showErrorMessage="1" prompt="¿En qué consiste el programa?" sqref="B20:J20"/>
  </dataValidations>
  <printOptions horizontalCentered="1"/>
  <pageMargins left="0.39370078740157483" right="0.39370078740157483" top="0.59055118110236227" bottom="0.59055118110236227" header="0.31496062992125984" footer="0.19685039370078741"/>
  <pageSetup scale="69" fitToHeight="9" orientation="portrait" r:id="rId1"/>
  <headerFooter>
    <oddFooter>&amp;C&amp;10&amp;P de &amp;N</oddFooter>
  </headerFooter>
  <rowBreaks count="2" manualBreakCount="2">
    <brk id="75" max="9" man="1"/>
    <brk id="118" max="9"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109"/>
  <sheetViews>
    <sheetView tabSelected="1" topLeftCell="A100" zoomScaleNormal="100" workbookViewId="0">
      <selection activeCell="L105" sqref="L105"/>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1.75" customHeight="1" x14ac:dyDescent="0.35">
      <c r="A1" s="26" t="s">
        <v>31</v>
      </c>
      <c r="B1" s="201" t="s">
        <v>201</v>
      </c>
      <c r="C1" s="202"/>
      <c r="D1" s="202"/>
      <c r="E1" s="202"/>
      <c r="F1" s="202"/>
      <c r="G1" s="202"/>
      <c r="H1" s="202"/>
      <c r="I1" s="202"/>
      <c r="J1" s="244"/>
    </row>
    <row r="2" spans="1:10" ht="21.75" customHeight="1" thickBot="1" x14ac:dyDescent="0.4">
      <c r="A2" s="27" t="s">
        <v>31</v>
      </c>
      <c r="B2" s="205" t="s">
        <v>33</v>
      </c>
      <c r="C2" s="206"/>
      <c r="D2" s="205" t="s">
        <v>34</v>
      </c>
      <c r="E2" s="206"/>
      <c r="F2" s="206"/>
      <c r="G2" s="206"/>
      <c r="H2" s="245"/>
      <c r="I2" s="28" t="s">
        <v>35</v>
      </c>
      <c r="J2" s="28" t="s">
        <v>36</v>
      </c>
    </row>
    <row r="3" spans="1:10" ht="30" customHeight="1" thickBot="1" x14ac:dyDescent="0.4">
      <c r="A3" s="29" t="s">
        <v>31</v>
      </c>
      <c r="B3" s="207" t="s">
        <v>37</v>
      </c>
      <c r="C3" s="208"/>
      <c r="D3" s="207" t="s">
        <v>38</v>
      </c>
      <c r="E3" s="208"/>
      <c r="F3" s="208"/>
      <c r="G3" s="208"/>
      <c r="H3" s="246"/>
      <c r="I3" s="30" t="s">
        <v>39</v>
      </c>
      <c r="J3" s="30">
        <v>0</v>
      </c>
    </row>
    <row r="4" spans="1:10" ht="15.75" thickBot="1" x14ac:dyDescent="0.3">
      <c r="A4" s="209" t="s">
        <v>31</v>
      </c>
      <c r="B4" s="210"/>
      <c r="C4" s="210"/>
      <c r="D4" s="210"/>
      <c r="E4" s="210"/>
      <c r="F4" s="210"/>
      <c r="G4" s="210"/>
      <c r="H4" s="210"/>
      <c r="I4" s="210"/>
      <c r="J4" s="247"/>
    </row>
    <row r="5" spans="1:10" ht="15.75" thickBot="1" x14ac:dyDescent="0.3">
      <c r="A5" s="320" t="s">
        <v>31</v>
      </c>
      <c r="B5" s="321"/>
      <c r="C5" s="321"/>
      <c r="D5" s="321"/>
      <c r="E5" s="321"/>
      <c r="F5" s="321"/>
      <c r="G5" s="321"/>
      <c r="H5" s="321"/>
      <c r="I5" s="321"/>
      <c r="J5" s="322"/>
    </row>
    <row r="6" spans="1:10" ht="15.75" thickBot="1" x14ac:dyDescent="0.3">
      <c r="A6" s="323" t="s">
        <v>40</v>
      </c>
      <c r="B6" s="323"/>
      <c r="C6" s="323"/>
      <c r="D6" s="323"/>
      <c r="E6" s="323"/>
      <c r="F6" s="323"/>
      <c r="G6" s="323"/>
      <c r="H6" s="323"/>
      <c r="I6" s="323"/>
      <c r="J6" s="323"/>
    </row>
    <row r="7" spans="1:10" ht="15.75" thickBot="1" x14ac:dyDescent="0.3">
      <c r="A7" s="324" t="s">
        <v>41</v>
      </c>
      <c r="B7" s="324"/>
      <c r="C7" s="324"/>
      <c r="D7" s="324"/>
      <c r="E7" s="324"/>
      <c r="F7" s="324"/>
      <c r="G7" s="324"/>
      <c r="H7" s="324"/>
      <c r="I7" s="324"/>
      <c r="J7" s="324"/>
    </row>
    <row r="8" spans="1:10" s="51" customFormat="1" ht="15.75" thickBot="1" x14ac:dyDescent="0.3">
      <c r="A8" s="164" t="s">
        <v>1</v>
      </c>
      <c r="B8" s="326" t="s">
        <v>2</v>
      </c>
      <c r="C8" s="326"/>
      <c r="D8" s="326"/>
      <c r="E8" s="326"/>
      <c r="F8" s="326"/>
      <c r="G8" s="326"/>
      <c r="H8" s="326"/>
      <c r="I8" s="326"/>
      <c r="J8" s="326"/>
    </row>
    <row r="9" spans="1:10" s="51" customFormat="1" ht="15.75" thickBot="1" x14ac:dyDescent="0.3">
      <c r="A9" s="164" t="s">
        <v>42</v>
      </c>
      <c r="B9" s="326" t="s">
        <v>4</v>
      </c>
      <c r="C9" s="326"/>
      <c r="D9" s="326"/>
      <c r="E9" s="326"/>
      <c r="F9" s="326"/>
      <c r="G9" s="326"/>
      <c r="H9" s="326"/>
      <c r="I9" s="326"/>
      <c r="J9" s="326"/>
    </row>
    <row r="10" spans="1:10" s="51" customFormat="1" ht="15.75" thickBot="1" x14ac:dyDescent="0.3">
      <c r="A10" s="164" t="s">
        <v>5</v>
      </c>
      <c r="B10" s="326" t="s">
        <v>6</v>
      </c>
      <c r="C10" s="326"/>
      <c r="D10" s="326"/>
      <c r="E10" s="326"/>
      <c r="F10" s="326"/>
      <c r="G10" s="326"/>
      <c r="H10" s="326"/>
      <c r="I10" s="326"/>
      <c r="J10" s="326"/>
    </row>
    <row r="11" spans="1:10" s="51" customFormat="1" ht="15.75" thickBot="1" x14ac:dyDescent="0.3">
      <c r="A11" s="164" t="s">
        <v>43</v>
      </c>
      <c r="B11" s="326" t="s">
        <v>44</v>
      </c>
      <c r="C11" s="326"/>
      <c r="D11" s="326"/>
      <c r="E11" s="326"/>
      <c r="F11" s="326"/>
      <c r="G11" s="326"/>
      <c r="H11" s="326"/>
      <c r="I11" s="326"/>
      <c r="J11" s="326"/>
    </row>
    <row r="12" spans="1:10" s="51" customFormat="1" ht="30.75" customHeight="1" thickBot="1" x14ac:dyDescent="0.3">
      <c r="A12" s="165" t="s">
        <v>45</v>
      </c>
      <c r="B12" s="217" t="s">
        <v>46</v>
      </c>
      <c r="C12" s="217"/>
      <c r="D12" s="217"/>
      <c r="E12" s="217"/>
      <c r="F12" s="217"/>
      <c r="G12" s="217"/>
      <c r="H12" s="217"/>
      <c r="I12" s="217"/>
      <c r="J12" s="217"/>
    </row>
    <row r="13" spans="1:10" ht="15.75" thickBot="1" x14ac:dyDescent="0.3">
      <c r="A13" s="323" t="s">
        <v>47</v>
      </c>
      <c r="B13" s="323"/>
      <c r="C13" s="323"/>
      <c r="D13" s="323"/>
      <c r="E13" s="323"/>
      <c r="F13" s="323"/>
      <c r="G13" s="323"/>
      <c r="H13" s="323"/>
      <c r="I13" s="323"/>
      <c r="J13" s="323"/>
    </row>
    <row r="14" spans="1:10" s="51" customFormat="1" ht="15.75" thickBot="1" x14ac:dyDescent="0.3">
      <c r="A14" s="164" t="s">
        <v>48</v>
      </c>
      <c r="B14" s="166">
        <v>3</v>
      </c>
      <c r="C14" s="325" t="s">
        <v>49</v>
      </c>
      <c r="D14" s="325"/>
      <c r="E14" s="325"/>
      <c r="F14" s="325"/>
      <c r="G14" s="325"/>
      <c r="H14" s="325"/>
      <c r="I14" s="325"/>
      <c r="J14" s="325"/>
    </row>
    <row r="15" spans="1:10" s="51" customFormat="1" ht="15.75" thickBot="1" x14ac:dyDescent="0.3">
      <c r="A15" s="164" t="s">
        <v>50</v>
      </c>
      <c r="B15" s="167">
        <v>3.3</v>
      </c>
      <c r="C15" s="325" t="s">
        <v>51</v>
      </c>
      <c r="D15" s="325"/>
      <c r="E15" s="325"/>
      <c r="F15" s="325"/>
      <c r="G15" s="325"/>
      <c r="H15" s="325"/>
      <c r="I15" s="325"/>
      <c r="J15" s="325"/>
    </row>
    <row r="16" spans="1:10" s="51" customFormat="1" ht="21.75" customHeight="1" thickBot="1" x14ac:dyDescent="0.3">
      <c r="A16" s="164" t="s">
        <v>52</v>
      </c>
      <c r="B16" s="166" t="s">
        <v>53</v>
      </c>
      <c r="C16" s="325" t="s">
        <v>54</v>
      </c>
      <c r="D16" s="325"/>
      <c r="E16" s="325"/>
      <c r="F16" s="325"/>
      <c r="G16" s="325"/>
      <c r="H16" s="325"/>
      <c r="I16" s="325"/>
      <c r="J16" s="325"/>
    </row>
    <row r="17" spans="1:11" ht="15.75" thickBot="1" x14ac:dyDescent="0.3">
      <c r="A17" s="323" t="s">
        <v>55</v>
      </c>
      <c r="B17" s="323"/>
      <c r="C17" s="323"/>
      <c r="D17" s="323"/>
      <c r="E17" s="323"/>
      <c r="F17" s="323"/>
      <c r="G17" s="323"/>
      <c r="H17" s="323"/>
      <c r="I17" s="323"/>
      <c r="J17" s="323"/>
    </row>
    <row r="18" spans="1:11" s="51" customFormat="1" ht="20.25" customHeight="1" thickBot="1" x14ac:dyDescent="0.3">
      <c r="A18" s="164" t="s">
        <v>56</v>
      </c>
      <c r="B18" s="217" t="s">
        <v>57</v>
      </c>
      <c r="C18" s="217"/>
      <c r="D18" s="217"/>
      <c r="E18" s="217"/>
      <c r="F18" s="217"/>
      <c r="G18" s="217"/>
      <c r="H18" s="217"/>
      <c r="I18" s="217"/>
      <c r="J18" s="217"/>
    </row>
    <row r="19" spans="1:11" s="51" customFormat="1" ht="66" customHeight="1" thickBot="1" x14ac:dyDescent="0.3">
      <c r="A19" s="168" t="s">
        <v>58</v>
      </c>
      <c r="B19" s="217" t="s">
        <v>59</v>
      </c>
      <c r="C19" s="217"/>
      <c r="D19" s="217"/>
      <c r="E19" s="217"/>
      <c r="F19" s="217"/>
      <c r="G19" s="217"/>
      <c r="H19" s="217"/>
      <c r="I19" s="217"/>
      <c r="J19" s="217"/>
    </row>
    <row r="20" spans="1:11" s="51" customFormat="1" ht="21.75" customHeight="1" thickBot="1" x14ac:dyDescent="0.3">
      <c r="A20" s="169" t="s">
        <v>202</v>
      </c>
      <c r="B20" s="217" t="s">
        <v>61</v>
      </c>
      <c r="C20" s="217"/>
      <c r="D20" s="217"/>
      <c r="E20" s="217"/>
      <c r="F20" s="217"/>
      <c r="G20" s="217"/>
      <c r="H20" s="217"/>
      <c r="I20" s="217"/>
      <c r="J20" s="217"/>
    </row>
    <row r="21" spans="1:11" s="51" customFormat="1" ht="22.5" customHeight="1" thickBot="1" x14ac:dyDescent="0.3">
      <c r="A21" s="169" t="s">
        <v>62</v>
      </c>
      <c r="B21" s="213" t="s">
        <v>63</v>
      </c>
      <c r="C21" s="213"/>
      <c r="D21" s="213"/>
      <c r="E21" s="213"/>
      <c r="F21" s="213"/>
      <c r="G21" s="213"/>
      <c r="H21" s="213"/>
      <c r="I21" s="213"/>
      <c r="J21" s="213"/>
    </row>
    <row r="22" spans="1:11" ht="15.75" thickBot="1" x14ac:dyDescent="0.3">
      <c r="A22" s="327" t="s">
        <v>64</v>
      </c>
      <c r="B22" s="327"/>
      <c r="C22" s="327"/>
      <c r="D22" s="327"/>
      <c r="E22" s="327"/>
      <c r="F22" s="327"/>
      <c r="G22" s="327"/>
      <c r="H22" s="327"/>
      <c r="I22" s="327"/>
      <c r="J22" s="327"/>
      <c r="K22" s="6"/>
    </row>
    <row r="23" spans="1:11" ht="15.75" thickBot="1" x14ac:dyDescent="0.3">
      <c r="A23" s="328" t="s">
        <v>65</v>
      </c>
      <c r="B23" s="328"/>
      <c r="C23" s="328"/>
      <c r="D23" s="328"/>
      <c r="E23" s="328"/>
      <c r="F23" s="328"/>
      <c r="G23" s="328"/>
      <c r="H23" s="328"/>
      <c r="I23" s="328"/>
      <c r="J23" s="328"/>
      <c r="K23" s="1"/>
    </row>
    <row r="24" spans="1:11" ht="33.75" customHeight="1" thickBot="1" x14ac:dyDescent="0.3">
      <c r="A24" s="216" t="s">
        <v>66</v>
      </c>
      <c r="B24" s="216"/>
      <c r="C24" s="216" t="s">
        <v>67</v>
      </c>
      <c r="D24" s="216"/>
      <c r="E24" s="216"/>
      <c r="F24" s="216" t="s">
        <v>68</v>
      </c>
      <c r="G24" s="216"/>
      <c r="H24" s="216"/>
      <c r="I24" s="216" t="s">
        <v>69</v>
      </c>
      <c r="J24" s="216"/>
      <c r="K24" s="6"/>
    </row>
    <row r="25" spans="1:11" ht="15.75" customHeight="1" thickBot="1" x14ac:dyDescent="0.3">
      <c r="A25" s="332">
        <v>4219452478</v>
      </c>
      <c r="B25" s="332"/>
      <c r="C25" s="333">
        <f>+A25-F25</f>
        <v>4143829574.75</v>
      </c>
      <c r="D25" s="333"/>
      <c r="E25" s="333"/>
      <c r="F25" s="334">
        <f>+Tabla1316[Financiera 
 (F)]+Tabla13417[Financiera 
 (F)]+H55+Tabla1345619[Financiera 
 (F)]+Tabla13456720[Financiera 
 (F)]+Tabla134567821[Financiera 
 (F)]</f>
        <v>75622903.25</v>
      </c>
      <c r="G25" s="335"/>
      <c r="H25" s="336"/>
      <c r="I25" s="222">
        <f>IF(F25&gt;0,F25/C25,0)</f>
        <v>1.8249520615133498E-2</v>
      </c>
      <c r="J25" s="222"/>
      <c r="K25" s="6"/>
    </row>
    <row r="26" spans="1:11" ht="15.75" thickBot="1" x14ac:dyDescent="0.3">
      <c r="A26" s="328" t="s">
        <v>70</v>
      </c>
      <c r="B26" s="328"/>
      <c r="C26" s="328"/>
      <c r="D26" s="328"/>
      <c r="E26" s="328"/>
      <c r="F26" s="328"/>
      <c r="G26" s="328"/>
      <c r="H26" s="328"/>
      <c r="I26" s="328"/>
      <c r="J26" s="328"/>
      <c r="K26" s="1"/>
    </row>
    <row r="27" spans="1:11" ht="30" customHeight="1" thickBot="1" x14ac:dyDescent="0.3">
      <c r="A27" s="139"/>
      <c r="B27" s="139"/>
      <c r="C27" s="192" t="s">
        <v>71</v>
      </c>
      <c r="D27" s="223"/>
      <c r="E27" s="193" t="s">
        <v>203</v>
      </c>
      <c r="F27" s="224"/>
      <c r="G27" s="192" t="s">
        <v>73</v>
      </c>
      <c r="H27" s="192"/>
      <c r="I27" s="192" t="s">
        <v>74</v>
      </c>
      <c r="J27" s="223"/>
      <c r="K27" s="6"/>
    </row>
    <row r="28" spans="1:11" ht="44.25" customHeight="1" thickBot="1" x14ac:dyDescent="0.3">
      <c r="A28" s="180" t="s">
        <v>7</v>
      </c>
      <c r="B28" s="180" t="s">
        <v>75</v>
      </c>
      <c r="C28" s="180" t="s">
        <v>76</v>
      </c>
      <c r="D28" s="180" t="s">
        <v>77</v>
      </c>
      <c r="E28" s="180" t="s">
        <v>78</v>
      </c>
      <c r="F28" s="180" t="s">
        <v>79</v>
      </c>
      <c r="G28" s="180" t="s">
        <v>80</v>
      </c>
      <c r="H28" s="180" t="s">
        <v>81</v>
      </c>
      <c r="I28" s="180" t="s">
        <v>82</v>
      </c>
      <c r="J28" s="180" t="s">
        <v>83</v>
      </c>
      <c r="K28" s="6"/>
    </row>
    <row r="29" spans="1:11" ht="43.5" customHeight="1" thickBot="1" x14ac:dyDescent="0.3">
      <c r="A29" s="140" t="s">
        <v>84</v>
      </c>
      <c r="B29" s="107" t="s">
        <v>19</v>
      </c>
      <c r="C29" s="112">
        <v>9683</v>
      </c>
      <c r="D29" s="142">
        <v>280785175</v>
      </c>
      <c r="E29" s="112">
        <v>2253</v>
      </c>
      <c r="F29" s="142">
        <v>70196293.75</v>
      </c>
      <c r="G29" s="112">
        <v>2158</v>
      </c>
      <c r="H29" s="110">
        <v>23149950.380000003</v>
      </c>
      <c r="I29" s="143">
        <f>IF(G29&gt;0,G29/C29,0)</f>
        <v>0.22286481462356708</v>
      </c>
      <c r="J29" s="144">
        <f>IF(H29&gt;0,H29/D29,0)</f>
        <v>8.2447196081488289E-2</v>
      </c>
      <c r="K29" s="6"/>
    </row>
    <row r="30" spans="1:11" ht="17.25" customHeight="1" thickBot="1" x14ac:dyDescent="0.3">
      <c r="A30" s="323" t="s">
        <v>85</v>
      </c>
      <c r="B30" s="323"/>
      <c r="C30" s="323"/>
      <c r="D30" s="323"/>
      <c r="E30" s="323"/>
      <c r="F30" s="323"/>
      <c r="G30" s="323"/>
      <c r="H30" s="323"/>
      <c r="I30" s="323"/>
      <c r="J30" s="323"/>
    </row>
    <row r="31" spans="1:11" ht="15.75" thickBot="1" x14ac:dyDescent="0.3">
      <c r="A31" s="324" t="s">
        <v>86</v>
      </c>
      <c r="B31" s="324"/>
      <c r="C31" s="324"/>
      <c r="D31" s="324"/>
      <c r="E31" s="324"/>
      <c r="F31" s="324"/>
      <c r="G31" s="324"/>
      <c r="H31" s="324"/>
      <c r="I31" s="324"/>
      <c r="J31" s="324"/>
    </row>
    <row r="32" spans="1:11" ht="19.5" customHeight="1" thickBot="1" x14ac:dyDescent="0.3">
      <c r="A32" s="160" t="s">
        <v>87</v>
      </c>
      <c r="B32" s="227" t="s">
        <v>88</v>
      </c>
      <c r="C32" s="227"/>
      <c r="D32" s="227"/>
      <c r="E32" s="227"/>
      <c r="F32" s="227"/>
      <c r="G32" s="227"/>
      <c r="H32" s="227"/>
      <c r="I32" s="227"/>
      <c r="J32" s="227"/>
      <c r="K32" s="6"/>
    </row>
    <row r="33" spans="1:11" ht="67.5" customHeight="1" thickBot="1" x14ac:dyDescent="0.3">
      <c r="A33" s="160" t="s">
        <v>89</v>
      </c>
      <c r="B33" s="329" t="s">
        <v>170</v>
      </c>
      <c r="C33" s="329"/>
      <c r="D33" s="329"/>
      <c r="E33" s="329"/>
      <c r="F33" s="329"/>
      <c r="G33" s="329"/>
      <c r="H33" s="329"/>
      <c r="I33" s="329"/>
      <c r="J33" s="329"/>
      <c r="K33" s="6"/>
    </row>
    <row r="34" spans="1:11" ht="91.5" customHeight="1" thickBot="1" x14ac:dyDescent="0.3">
      <c r="A34" s="160" t="s">
        <v>91</v>
      </c>
      <c r="B34" s="330" t="s">
        <v>204</v>
      </c>
      <c r="C34" s="330"/>
      <c r="D34" s="330"/>
      <c r="E34" s="330"/>
      <c r="F34" s="330"/>
      <c r="G34" s="330"/>
      <c r="H34" s="330"/>
      <c r="I34" s="330"/>
      <c r="J34" s="330"/>
      <c r="K34" s="6"/>
    </row>
    <row r="35" spans="1:11" ht="51" customHeight="1" thickBot="1" x14ac:dyDescent="0.3">
      <c r="A35" s="160" t="s">
        <v>93</v>
      </c>
      <c r="B35" s="331" t="s">
        <v>205</v>
      </c>
      <c r="C35" s="331"/>
      <c r="D35" s="331"/>
      <c r="E35" s="331"/>
      <c r="F35" s="331"/>
      <c r="G35" s="331"/>
      <c r="H35" s="331"/>
      <c r="I35" s="331"/>
      <c r="J35" s="331"/>
      <c r="K35" s="6"/>
    </row>
    <row r="36" spans="1:11" ht="15.75" thickBot="1" x14ac:dyDescent="0.3">
      <c r="A36" s="323" t="s">
        <v>95</v>
      </c>
      <c r="B36" s="323"/>
      <c r="C36" s="323"/>
      <c r="D36" s="323"/>
      <c r="E36" s="323"/>
      <c r="F36" s="323"/>
      <c r="G36" s="323"/>
      <c r="H36" s="323"/>
      <c r="I36" s="323"/>
      <c r="J36" s="323"/>
    </row>
    <row r="37" spans="1:11" ht="15.75" thickBot="1" x14ac:dyDescent="0.3">
      <c r="A37" s="337" t="s">
        <v>96</v>
      </c>
      <c r="B37" s="337"/>
      <c r="C37" s="337"/>
      <c r="D37" s="337"/>
      <c r="E37" s="337"/>
      <c r="F37" s="337"/>
      <c r="G37" s="337"/>
      <c r="H37" s="337"/>
      <c r="I37" s="337"/>
      <c r="J37" s="337"/>
    </row>
    <row r="38" spans="1:11" ht="63" customHeight="1" thickBot="1" x14ac:dyDescent="0.3">
      <c r="A38" s="330" t="s">
        <v>206</v>
      </c>
      <c r="B38" s="330"/>
      <c r="C38" s="330"/>
      <c r="D38" s="330"/>
      <c r="E38" s="330"/>
      <c r="F38" s="330"/>
      <c r="G38" s="330"/>
      <c r="H38" s="330"/>
      <c r="I38" s="330"/>
      <c r="J38" s="330"/>
    </row>
    <row r="39" spans="1:11" ht="15.75" thickBot="1" x14ac:dyDescent="0.3">
      <c r="A39" s="328" t="s">
        <v>70</v>
      </c>
      <c r="B39" s="328"/>
      <c r="C39" s="328"/>
      <c r="D39" s="328"/>
      <c r="E39" s="328"/>
      <c r="F39" s="328"/>
      <c r="G39" s="328"/>
      <c r="H39" s="328"/>
      <c r="I39" s="328"/>
      <c r="J39" s="328"/>
      <c r="K39" s="1"/>
    </row>
    <row r="40" spans="1:11" ht="15.75" thickBot="1" x14ac:dyDescent="0.3">
      <c r="A40" s="139"/>
      <c r="B40" s="139"/>
      <c r="C40" s="192" t="s">
        <v>71</v>
      </c>
      <c r="D40" s="223"/>
      <c r="E40" s="192" t="s">
        <v>98</v>
      </c>
      <c r="F40" s="223"/>
      <c r="G40" s="192" t="s">
        <v>73</v>
      </c>
      <c r="H40" s="192"/>
      <c r="I40" s="192" t="s">
        <v>74</v>
      </c>
      <c r="J40" s="223"/>
      <c r="K40" s="6"/>
    </row>
    <row r="41" spans="1:11" ht="39" thickBot="1" x14ac:dyDescent="0.3">
      <c r="A41" s="180" t="s">
        <v>7</v>
      </c>
      <c r="B41" s="180" t="s">
        <v>75</v>
      </c>
      <c r="C41" s="180" t="s">
        <v>76</v>
      </c>
      <c r="D41" s="180" t="s">
        <v>77</v>
      </c>
      <c r="E41" s="180" t="s">
        <v>78</v>
      </c>
      <c r="F41" s="180" t="s">
        <v>79</v>
      </c>
      <c r="G41" s="180" t="s">
        <v>80</v>
      </c>
      <c r="H41" s="180" t="s">
        <v>81</v>
      </c>
      <c r="I41" s="180" t="s">
        <v>82</v>
      </c>
      <c r="J41" s="180" t="s">
        <v>83</v>
      </c>
      <c r="K41" s="6"/>
    </row>
    <row r="42" spans="1:11" ht="57" customHeight="1" thickBot="1" x14ac:dyDescent="0.3">
      <c r="A42" s="140" t="s">
        <v>99</v>
      </c>
      <c r="B42" s="107" t="s">
        <v>21</v>
      </c>
      <c r="C42" s="112">
        <v>11583</v>
      </c>
      <c r="D42" s="142">
        <v>50431359</v>
      </c>
      <c r="E42" s="112">
        <v>2484</v>
      </c>
      <c r="F42" s="142">
        <v>12607839.75</v>
      </c>
      <c r="G42" s="183">
        <v>3172</v>
      </c>
      <c r="H42" s="110">
        <v>9545076.1999999993</v>
      </c>
      <c r="I42" s="143">
        <f>IF(G42&gt;0,G42/C42,0)</f>
        <v>0.27384960718294049</v>
      </c>
      <c r="J42" s="144">
        <f>IF(H42&gt;0,H42/D42,0)</f>
        <v>0.18926866912311444</v>
      </c>
      <c r="K42" s="6"/>
    </row>
    <row r="43" spans="1:11" ht="15.75" thickBot="1" x14ac:dyDescent="0.3">
      <c r="A43" s="323" t="s">
        <v>85</v>
      </c>
      <c r="B43" s="323"/>
      <c r="C43" s="323"/>
      <c r="D43" s="323"/>
      <c r="E43" s="323"/>
      <c r="F43" s="323"/>
      <c r="G43" s="323"/>
      <c r="H43" s="323"/>
      <c r="I43" s="323"/>
      <c r="J43" s="323"/>
    </row>
    <row r="44" spans="1:11" ht="15.75" thickBot="1" x14ac:dyDescent="0.3">
      <c r="A44" s="324" t="s">
        <v>86</v>
      </c>
      <c r="B44" s="324"/>
      <c r="C44" s="324"/>
      <c r="D44" s="324"/>
      <c r="E44" s="324"/>
      <c r="F44" s="324"/>
      <c r="G44" s="324"/>
      <c r="H44" s="324"/>
      <c r="I44" s="324"/>
      <c r="J44" s="324"/>
    </row>
    <row r="45" spans="1:11" ht="19.5" customHeight="1" thickBot="1" x14ac:dyDescent="0.3">
      <c r="A45" s="160" t="s">
        <v>87</v>
      </c>
      <c r="B45" s="227" t="s">
        <v>100</v>
      </c>
      <c r="C45" s="227"/>
      <c r="D45" s="227"/>
      <c r="E45" s="227"/>
      <c r="F45" s="227"/>
      <c r="G45" s="227"/>
      <c r="H45" s="227"/>
      <c r="I45" s="227"/>
      <c r="J45" s="227"/>
      <c r="K45" s="6"/>
    </row>
    <row r="46" spans="1:11" ht="43.5" customHeight="1" thickBot="1" x14ac:dyDescent="0.3">
      <c r="A46" s="160" t="s">
        <v>89</v>
      </c>
      <c r="B46" s="329" t="s">
        <v>101</v>
      </c>
      <c r="C46" s="329"/>
      <c r="D46" s="329"/>
      <c r="E46" s="329"/>
      <c r="F46" s="329"/>
      <c r="G46" s="329"/>
      <c r="H46" s="329"/>
      <c r="I46" s="329"/>
      <c r="J46" s="329"/>
      <c r="K46" s="6"/>
    </row>
    <row r="47" spans="1:11" ht="27" customHeight="1" thickBot="1" x14ac:dyDescent="0.3">
      <c r="A47" s="160" t="s">
        <v>91</v>
      </c>
      <c r="B47" s="330" t="s">
        <v>17</v>
      </c>
      <c r="C47" s="330"/>
      <c r="D47" s="330"/>
      <c r="E47" s="330"/>
      <c r="F47" s="330"/>
      <c r="G47" s="330"/>
      <c r="H47" s="330"/>
      <c r="I47" s="330"/>
      <c r="J47" s="330"/>
      <c r="K47" s="6"/>
    </row>
    <row r="48" spans="1:11" ht="48" customHeight="1" thickBot="1" x14ac:dyDescent="0.3">
      <c r="A48" s="160" t="s">
        <v>93</v>
      </c>
      <c r="B48" s="329" t="s">
        <v>207</v>
      </c>
      <c r="C48" s="329"/>
      <c r="D48" s="329"/>
      <c r="E48" s="329"/>
      <c r="F48" s="329"/>
      <c r="G48" s="329"/>
      <c r="H48" s="329"/>
      <c r="I48" s="329"/>
      <c r="J48" s="329"/>
      <c r="K48" s="6"/>
    </row>
    <row r="49" spans="1:11" ht="15.75" thickBot="1" x14ac:dyDescent="0.3">
      <c r="A49" s="323" t="s">
        <v>95</v>
      </c>
      <c r="B49" s="323"/>
      <c r="C49" s="323"/>
      <c r="D49" s="323"/>
      <c r="E49" s="323"/>
      <c r="F49" s="323"/>
      <c r="G49" s="323"/>
      <c r="H49" s="323"/>
      <c r="I49" s="323"/>
      <c r="J49" s="323"/>
    </row>
    <row r="50" spans="1:11" ht="15.75" thickBot="1" x14ac:dyDescent="0.3">
      <c r="A50" s="337" t="s">
        <v>96</v>
      </c>
      <c r="B50" s="337"/>
      <c r="C50" s="337"/>
      <c r="D50" s="337"/>
      <c r="E50" s="337"/>
      <c r="F50" s="337"/>
      <c r="G50" s="337"/>
      <c r="H50" s="337"/>
      <c r="I50" s="337"/>
      <c r="J50" s="337"/>
    </row>
    <row r="51" spans="1:11" ht="20.25" customHeight="1" thickBot="1" x14ac:dyDescent="0.3">
      <c r="A51" s="330" t="s">
        <v>17</v>
      </c>
      <c r="B51" s="330"/>
      <c r="C51" s="330"/>
      <c r="D51" s="330"/>
      <c r="E51" s="330"/>
      <c r="F51" s="330"/>
      <c r="G51" s="330"/>
      <c r="H51" s="330"/>
      <c r="I51" s="330"/>
      <c r="J51" s="330"/>
    </row>
    <row r="52" spans="1:11" ht="15.75" thickBot="1" x14ac:dyDescent="0.3">
      <c r="A52" s="328" t="s">
        <v>70</v>
      </c>
      <c r="B52" s="328"/>
      <c r="C52" s="328"/>
      <c r="D52" s="328"/>
      <c r="E52" s="328"/>
      <c r="F52" s="328"/>
      <c r="G52" s="328"/>
      <c r="H52" s="328"/>
      <c r="I52" s="328"/>
      <c r="J52" s="328"/>
      <c r="K52" s="1"/>
    </row>
    <row r="53" spans="1:11" ht="15.75" thickBot="1" x14ac:dyDescent="0.3">
      <c r="A53" s="139"/>
      <c r="B53" s="139"/>
      <c r="C53" s="192" t="s">
        <v>71</v>
      </c>
      <c r="D53" s="223"/>
      <c r="E53" s="192" t="s">
        <v>98</v>
      </c>
      <c r="F53" s="223"/>
      <c r="G53" s="192" t="s">
        <v>73</v>
      </c>
      <c r="H53" s="192"/>
      <c r="I53" s="192" t="s">
        <v>74</v>
      </c>
      <c r="J53" s="223"/>
      <c r="K53" s="6"/>
    </row>
    <row r="54" spans="1:11" ht="39" thickBot="1" x14ac:dyDescent="0.3">
      <c r="A54" s="180" t="s">
        <v>7</v>
      </c>
      <c r="B54" s="180" t="s">
        <v>75</v>
      </c>
      <c r="C54" s="180" t="s">
        <v>76</v>
      </c>
      <c r="D54" s="180" t="s">
        <v>77</v>
      </c>
      <c r="E54" s="180" t="s">
        <v>78</v>
      </c>
      <c r="F54" s="180" t="s">
        <v>79</v>
      </c>
      <c r="G54" s="180" t="s">
        <v>80</v>
      </c>
      <c r="H54" s="180" t="s">
        <v>81</v>
      </c>
      <c r="I54" s="180" t="s">
        <v>82</v>
      </c>
      <c r="J54" s="180" t="s">
        <v>83</v>
      </c>
      <c r="K54" s="6"/>
    </row>
    <row r="55" spans="1:11" ht="45.75" customHeight="1" thickBot="1" x14ac:dyDescent="0.3">
      <c r="A55" s="140" t="s">
        <v>105</v>
      </c>
      <c r="B55" s="107" t="s">
        <v>23</v>
      </c>
      <c r="C55" s="112">
        <v>2620</v>
      </c>
      <c r="D55" s="142">
        <v>103657207</v>
      </c>
      <c r="E55" s="112">
        <v>653</v>
      </c>
      <c r="F55" s="142">
        <v>25914301.75</v>
      </c>
      <c r="G55" s="184">
        <f t="shared" ref="G55" si="0">+G56+G57</f>
        <v>434</v>
      </c>
      <c r="H55" s="110">
        <v>16911090.25</v>
      </c>
      <c r="I55" s="143">
        <f t="shared" ref="I55:J57" si="1">IF(G55&gt;0,G55/C55,0)</f>
        <v>0.16564885496183207</v>
      </c>
      <c r="J55" s="144">
        <f t="shared" si="1"/>
        <v>0.16314437499748571</v>
      </c>
      <c r="K55" s="6"/>
    </row>
    <row r="56" spans="1:11" ht="45.75" hidden="1" customHeight="1" x14ac:dyDescent="0.3">
      <c r="A56" s="140" t="s">
        <v>105</v>
      </c>
      <c r="B56" s="175" t="s">
        <v>208</v>
      </c>
      <c r="C56" s="170"/>
      <c r="D56" s="171"/>
      <c r="E56" s="170"/>
      <c r="F56" s="171"/>
      <c r="G56" s="177">
        <v>197</v>
      </c>
      <c r="H56" s="172">
        <f t="shared" ref="H56:H57" si="2">+H57+H58</f>
        <v>0</v>
      </c>
      <c r="I56" s="173" t="e">
        <f t="shared" si="1"/>
        <v>#DIV/0!</v>
      </c>
      <c r="J56" s="174">
        <f t="shared" si="1"/>
        <v>0</v>
      </c>
      <c r="K56" s="6"/>
    </row>
    <row r="57" spans="1:11" ht="45.75" hidden="1" customHeight="1" x14ac:dyDescent="0.3">
      <c r="A57" s="140" t="s">
        <v>105</v>
      </c>
      <c r="B57" s="176" t="s">
        <v>209</v>
      </c>
      <c r="C57" s="170"/>
      <c r="D57" s="171"/>
      <c r="E57" s="170"/>
      <c r="F57" s="171"/>
      <c r="G57" s="177">
        <v>237</v>
      </c>
      <c r="H57" s="172">
        <f t="shared" si="2"/>
        <v>0</v>
      </c>
      <c r="I57" s="173" t="e">
        <f t="shared" si="1"/>
        <v>#DIV/0!</v>
      </c>
      <c r="J57" s="174">
        <f t="shared" si="1"/>
        <v>0</v>
      </c>
      <c r="K57" s="6"/>
    </row>
    <row r="58" spans="1:11" ht="15.75" thickBot="1" x14ac:dyDescent="0.3">
      <c r="A58" s="323" t="s">
        <v>85</v>
      </c>
      <c r="B58" s="323"/>
      <c r="C58" s="323"/>
      <c r="D58" s="323"/>
      <c r="E58" s="323"/>
      <c r="F58" s="323"/>
      <c r="G58" s="323"/>
      <c r="H58" s="323"/>
      <c r="I58" s="323"/>
      <c r="J58" s="323"/>
    </row>
    <row r="59" spans="1:11" ht="15.75" thickBot="1" x14ac:dyDescent="0.3">
      <c r="A59" s="324" t="s">
        <v>86</v>
      </c>
      <c r="B59" s="324"/>
      <c r="C59" s="324"/>
      <c r="D59" s="324"/>
      <c r="E59" s="324"/>
      <c r="F59" s="324"/>
      <c r="G59" s="324"/>
      <c r="H59" s="324"/>
      <c r="I59" s="324"/>
      <c r="J59" s="324"/>
    </row>
    <row r="60" spans="1:11" ht="19.5" customHeight="1" thickBot="1" x14ac:dyDescent="0.3">
      <c r="A60" s="160" t="s">
        <v>87</v>
      </c>
      <c r="B60" s="227" t="s">
        <v>107</v>
      </c>
      <c r="C60" s="227"/>
      <c r="D60" s="227"/>
      <c r="E60" s="227"/>
      <c r="F60" s="227"/>
      <c r="G60" s="227"/>
      <c r="H60" s="227"/>
      <c r="I60" s="227"/>
      <c r="J60" s="227"/>
      <c r="K60" s="6"/>
    </row>
    <row r="61" spans="1:11" ht="33" customHeight="1" thickBot="1" x14ac:dyDescent="0.3">
      <c r="A61" s="160" t="s">
        <v>89</v>
      </c>
      <c r="B61" s="329" t="s">
        <v>108</v>
      </c>
      <c r="C61" s="329"/>
      <c r="D61" s="329"/>
      <c r="E61" s="329"/>
      <c r="F61" s="329"/>
      <c r="G61" s="329"/>
      <c r="H61" s="329"/>
      <c r="I61" s="329"/>
      <c r="J61" s="329"/>
      <c r="K61" s="6"/>
    </row>
    <row r="62" spans="1:11" ht="76.5" customHeight="1" thickBot="1" x14ac:dyDescent="0.3">
      <c r="A62" s="160" t="s">
        <v>91</v>
      </c>
      <c r="B62" s="219" t="s">
        <v>255</v>
      </c>
      <c r="C62" s="219"/>
      <c r="D62" s="219"/>
      <c r="E62" s="219"/>
      <c r="F62" s="219"/>
      <c r="G62" s="219"/>
      <c r="H62" s="219"/>
      <c r="I62" s="219"/>
      <c r="J62" s="219"/>
      <c r="K62" s="6"/>
    </row>
    <row r="63" spans="1:11" ht="67.5" customHeight="1" thickBot="1" x14ac:dyDescent="0.3">
      <c r="A63" s="160" t="s">
        <v>93</v>
      </c>
      <c r="B63" s="338" t="s">
        <v>210</v>
      </c>
      <c r="C63" s="330"/>
      <c r="D63" s="330"/>
      <c r="E63" s="330"/>
      <c r="F63" s="330"/>
      <c r="G63" s="330"/>
      <c r="H63" s="330"/>
      <c r="I63" s="330"/>
      <c r="J63" s="330"/>
      <c r="K63" s="6"/>
    </row>
    <row r="64" spans="1:11" ht="15.75" thickBot="1" x14ac:dyDescent="0.3">
      <c r="A64" s="323" t="s">
        <v>95</v>
      </c>
      <c r="B64" s="323"/>
      <c r="C64" s="323"/>
      <c r="D64" s="323"/>
      <c r="E64" s="323"/>
      <c r="F64" s="323"/>
      <c r="G64" s="323"/>
      <c r="H64" s="323"/>
      <c r="I64" s="323"/>
      <c r="J64" s="323"/>
    </row>
    <row r="65" spans="1:12" ht="15.75" thickBot="1" x14ac:dyDescent="0.3">
      <c r="A65" s="337" t="s">
        <v>96</v>
      </c>
      <c r="B65" s="337"/>
      <c r="C65" s="337"/>
      <c r="D65" s="337"/>
      <c r="E65" s="337"/>
      <c r="F65" s="337"/>
      <c r="G65" s="337"/>
      <c r="H65" s="337"/>
      <c r="I65" s="337"/>
      <c r="J65" s="337"/>
    </row>
    <row r="66" spans="1:12" ht="37.5" customHeight="1" thickBot="1" x14ac:dyDescent="0.3">
      <c r="A66" s="219" t="s">
        <v>111</v>
      </c>
      <c r="B66" s="219"/>
      <c r="C66" s="219"/>
      <c r="D66" s="219"/>
      <c r="E66" s="219"/>
      <c r="F66" s="219"/>
      <c r="G66" s="219"/>
      <c r="H66" s="219"/>
      <c r="I66" s="219"/>
      <c r="J66" s="219"/>
    </row>
    <row r="67" spans="1:12" ht="18.75" customHeight="1" thickBot="1" x14ac:dyDescent="0.3">
      <c r="A67" s="328" t="s">
        <v>70</v>
      </c>
      <c r="B67" s="328"/>
      <c r="C67" s="328"/>
      <c r="D67" s="328"/>
      <c r="E67" s="328"/>
      <c r="F67" s="328"/>
      <c r="G67" s="328"/>
      <c r="H67" s="328"/>
      <c r="I67" s="328"/>
      <c r="J67" s="328"/>
      <c r="K67" s="1"/>
    </row>
    <row r="68" spans="1:12" ht="15.75" thickBot="1" x14ac:dyDescent="0.3">
      <c r="A68" s="139"/>
      <c r="B68" s="139"/>
      <c r="C68" s="192" t="s">
        <v>71</v>
      </c>
      <c r="D68" s="223"/>
      <c r="E68" s="192" t="s">
        <v>98</v>
      </c>
      <c r="F68" s="223"/>
      <c r="G68" s="192" t="s">
        <v>73</v>
      </c>
      <c r="H68" s="192"/>
      <c r="I68" s="192" t="s">
        <v>74</v>
      </c>
      <c r="J68" s="223"/>
      <c r="K68" s="6"/>
    </row>
    <row r="69" spans="1:12" ht="39" thickBot="1" x14ac:dyDescent="0.3">
      <c r="A69" s="180" t="s">
        <v>7</v>
      </c>
      <c r="B69" s="180" t="s">
        <v>75</v>
      </c>
      <c r="C69" s="180" t="s">
        <v>76</v>
      </c>
      <c r="D69" s="180" t="s">
        <v>77</v>
      </c>
      <c r="E69" s="180" t="s">
        <v>78</v>
      </c>
      <c r="F69" s="180" t="s">
        <v>79</v>
      </c>
      <c r="G69" s="180" t="s">
        <v>80</v>
      </c>
      <c r="H69" s="180" t="s">
        <v>81</v>
      </c>
      <c r="I69" s="180" t="s">
        <v>82</v>
      </c>
      <c r="J69" s="180" t="s">
        <v>83</v>
      </c>
      <c r="K69" s="6"/>
    </row>
    <row r="70" spans="1:12" ht="47.25" customHeight="1" thickBot="1" x14ac:dyDescent="0.3">
      <c r="A70" s="140" t="s">
        <v>112</v>
      </c>
      <c r="B70" s="107" t="s">
        <v>25</v>
      </c>
      <c r="C70" s="112">
        <v>18000</v>
      </c>
      <c r="D70" s="142">
        <v>59525386</v>
      </c>
      <c r="E70" s="112">
        <v>4500</v>
      </c>
      <c r="F70" s="142">
        <v>14881346.5</v>
      </c>
      <c r="G70" s="185">
        <v>1540</v>
      </c>
      <c r="H70" s="110">
        <v>13502521.600000001</v>
      </c>
      <c r="I70" s="143">
        <f>IF(G70&gt;0,G70/C70,0)</f>
        <v>8.5555555555555551E-2</v>
      </c>
      <c r="J70" s="144">
        <f>IF(H70&gt;0,H70/D70,0)</f>
        <v>0.22683635516450076</v>
      </c>
      <c r="K70" s="6"/>
    </row>
    <row r="71" spans="1:12" ht="15.75" thickBot="1" x14ac:dyDescent="0.3">
      <c r="A71" s="323" t="s">
        <v>85</v>
      </c>
      <c r="B71" s="323"/>
      <c r="C71" s="323"/>
      <c r="D71" s="323"/>
      <c r="E71" s="323"/>
      <c r="F71" s="323"/>
      <c r="G71" s="323"/>
      <c r="H71" s="323"/>
      <c r="I71" s="323"/>
      <c r="J71" s="323"/>
    </row>
    <row r="72" spans="1:12" ht="15.75" thickBot="1" x14ac:dyDescent="0.3">
      <c r="A72" s="324" t="s">
        <v>86</v>
      </c>
      <c r="B72" s="324"/>
      <c r="C72" s="324"/>
      <c r="D72" s="324"/>
      <c r="E72" s="324"/>
      <c r="F72" s="324"/>
      <c r="G72" s="324"/>
      <c r="H72" s="324"/>
      <c r="I72" s="324"/>
      <c r="J72" s="324"/>
    </row>
    <row r="73" spans="1:12" ht="19.5" customHeight="1" thickBot="1" x14ac:dyDescent="0.3">
      <c r="A73" s="160" t="s">
        <v>87</v>
      </c>
      <c r="B73" s="227" t="s">
        <v>113</v>
      </c>
      <c r="C73" s="227"/>
      <c r="D73" s="227"/>
      <c r="E73" s="227"/>
      <c r="F73" s="227"/>
      <c r="G73" s="227"/>
      <c r="H73" s="227"/>
      <c r="I73" s="227"/>
      <c r="J73" s="227"/>
      <c r="K73" s="6"/>
    </row>
    <row r="74" spans="1:12" ht="26.25" customHeight="1" thickBot="1" x14ac:dyDescent="0.3">
      <c r="A74" s="160" t="s">
        <v>89</v>
      </c>
      <c r="B74" s="331" t="s">
        <v>114</v>
      </c>
      <c r="C74" s="331"/>
      <c r="D74" s="331"/>
      <c r="E74" s="331"/>
      <c r="F74" s="331"/>
      <c r="G74" s="331"/>
      <c r="H74" s="331"/>
      <c r="I74" s="331"/>
      <c r="J74" s="331"/>
      <c r="K74" s="6"/>
    </row>
    <row r="75" spans="1:12" ht="25.5" customHeight="1" thickBot="1" x14ac:dyDescent="0.3">
      <c r="A75" s="160" t="s">
        <v>91</v>
      </c>
      <c r="B75" s="330" t="s">
        <v>211</v>
      </c>
      <c r="C75" s="330"/>
      <c r="D75" s="330"/>
      <c r="E75" s="330"/>
      <c r="F75" s="330"/>
      <c r="G75" s="330"/>
      <c r="H75" s="330"/>
      <c r="I75" s="330"/>
      <c r="J75" s="330"/>
      <c r="K75" s="6"/>
    </row>
    <row r="76" spans="1:12" ht="44.25" customHeight="1" thickBot="1" x14ac:dyDescent="0.3">
      <c r="A76" s="160" t="s">
        <v>93</v>
      </c>
      <c r="B76" s="330" t="s">
        <v>212</v>
      </c>
      <c r="C76" s="330"/>
      <c r="D76" s="330"/>
      <c r="E76" s="330"/>
      <c r="F76" s="330"/>
      <c r="G76" s="330"/>
      <c r="H76" s="330"/>
      <c r="I76" s="330"/>
      <c r="J76" s="330"/>
      <c r="K76" s="6"/>
    </row>
    <row r="77" spans="1:12" ht="15.75" thickBot="1" x14ac:dyDescent="0.3">
      <c r="A77" s="323" t="s">
        <v>95</v>
      </c>
      <c r="B77" s="323"/>
      <c r="C77" s="323"/>
      <c r="D77" s="323"/>
      <c r="E77" s="323"/>
      <c r="F77" s="323"/>
      <c r="G77" s="323"/>
      <c r="H77" s="323"/>
      <c r="I77" s="323"/>
      <c r="J77" s="323"/>
      <c r="L77" s="51"/>
    </row>
    <row r="78" spans="1:12" ht="17.25" customHeight="1" thickBot="1" x14ac:dyDescent="0.3">
      <c r="A78" s="337" t="s">
        <v>96</v>
      </c>
      <c r="B78" s="337"/>
      <c r="C78" s="337"/>
      <c r="D78" s="337"/>
      <c r="E78" s="337"/>
      <c r="F78" s="337"/>
      <c r="G78" s="337"/>
      <c r="H78" s="337"/>
      <c r="I78" s="337"/>
      <c r="J78" s="337"/>
    </row>
    <row r="79" spans="1:12" ht="33" customHeight="1" thickBot="1" x14ac:dyDescent="0.3">
      <c r="A79" s="330" t="s">
        <v>256</v>
      </c>
      <c r="B79" s="330"/>
      <c r="C79" s="330"/>
      <c r="D79" s="330"/>
      <c r="E79" s="330"/>
      <c r="F79" s="330"/>
      <c r="G79" s="330"/>
      <c r="H79" s="330"/>
      <c r="I79" s="330"/>
      <c r="J79" s="330"/>
    </row>
    <row r="80" spans="1:12" ht="17.25" customHeight="1" thickBot="1" x14ac:dyDescent="0.3">
      <c r="A80" s="337" t="s">
        <v>70</v>
      </c>
      <c r="B80" s="337"/>
      <c r="C80" s="337"/>
      <c r="D80" s="337"/>
      <c r="E80" s="337"/>
      <c r="F80" s="337"/>
      <c r="G80" s="337"/>
      <c r="H80" s="337"/>
      <c r="I80" s="337"/>
      <c r="J80" s="337"/>
    </row>
    <row r="81" spans="1:11" ht="15.75" thickBot="1" x14ac:dyDescent="0.3">
      <c r="A81" s="139"/>
      <c r="B81" s="139"/>
      <c r="C81" s="192" t="s">
        <v>71</v>
      </c>
      <c r="D81" s="223"/>
      <c r="E81" s="192" t="s">
        <v>98</v>
      </c>
      <c r="F81" s="223"/>
      <c r="G81" s="192" t="s">
        <v>73</v>
      </c>
      <c r="H81" s="192"/>
      <c r="I81" s="192" t="s">
        <v>74</v>
      </c>
      <c r="J81" s="223"/>
      <c r="K81" s="6"/>
    </row>
    <row r="82" spans="1:11" ht="39" thickBot="1" x14ac:dyDescent="0.3">
      <c r="A82" s="180" t="s">
        <v>7</v>
      </c>
      <c r="B82" s="180" t="s">
        <v>75</v>
      </c>
      <c r="C82" s="180" t="s">
        <v>76</v>
      </c>
      <c r="D82" s="180" t="s">
        <v>77</v>
      </c>
      <c r="E82" s="180" t="s">
        <v>78</v>
      </c>
      <c r="F82" s="180" t="s">
        <v>79</v>
      </c>
      <c r="G82" s="180" t="s">
        <v>80</v>
      </c>
      <c r="H82" s="180" t="s">
        <v>81</v>
      </c>
      <c r="I82" s="180" t="s">
        <v>82</v>
      </c>
      <c r="J82" s="180" t="s">
        <v>83</v>
      </c>
      <c r="K82" s="6"/>
    </row>
    <row r="83" spans="1:11" ht="46.5" customHeight="1" thickBot="1" x14ac:dyDescent="0.3">
      <c r="A83" s="140" t="s">
        <v>118</v>
      </c>
      <c r="B83" s="107" t="s">
        <v>119</v>
      </c>
      <c r="C83" s="112">
        <v>6</v>
      </c>
      <c r="D83" s="142">
        <v>41331899</v>
      </c>
      <c r="E83" s="186">
        <v>2</v>
      </c>
      <c r="F83" s="187">
        <v>10332974.75</v>
      </c>
      <c r="G83" s="185">
        <v>1</v>
      </c>
      <c r="H83" s="110">
        <v>6993290.5899999999</v>
      </c>
      <c r="I83" s="143">
        <f>IF(G83&gt;0,G83/C83,0)</f>
        <v>0.16666666666666666</v>
      </c>
      <c r="J83" s="144">
        <f>IF(H83&gt;0,H83/D83,0)</f>
        <v>0.16919838573107904</v>
      </c>
      <c r="K83" s="6"/>
    </row>
    <row r="84" spans="1:11" ht="15.75" thickBot="1" x14ac:dyDescent="0.3">
      <c r="A84" s="323" t="s">
        <v>85</v>
      </c>
      <c r="B84" s="323"/>
      <c r="C84" s="323"/>
      <c r="D84" s="323"/>
      <c r="E84" s="323"/>
      <c r="F84" s="323"/>
      <c r="G84" s="323"/>
      <c r="H84" s="323"/>
      <c r="I84" s="323"/>
      <c r="J84" s="323"/>
    </row>
    <row r="85" spans="1:11" ht="15.75" thickBot="1" x14ac:dyDescent="0.3">
      <c r="A85" s="324" t="s">
        <v>86</v>
      </c>
      <c r="B85" s="324"/>
      <c r="C85" s="324"/>
      <c r="D85" s="324"/>
      <c r="E85" s="324"/>
      <c r="F85" s="324"/>
      <c r="G85" s="324"/>
      <c r="H85" s="324"/>
      <c r="I85" s="324"/>
      <c r="J85" s="324"/>
    </row>
    <row r="86" spans="1:11" ht="19.5" customHeight="1" thickBot="1" x14ac:dyDescent="0.3">
      <c r="A86" s="160" t="s">
        <v>87</v>
      </c>
      <c r="B86" s="339" t="s">
        <v>118</v>
      </c>
      <c r="C86" s="339"/>
      <c r="D86" s="339"/>
      <c r="E86" s="339"/>
      <c r="F86" s="339"/>
      <c r="G86" s="339"/>
      <c r="H86" s="339"/>
      <c r="I86" s="339"/>
      <c r="J86" s="339"/>
      <c r="K86" s="6"/>
    </row>
    <row r="87" spans="1:11" ht="53.25" customHeight="1" thickBot="1" x14ac:dyDescent="0.3">
      <c r="A87" s="160" t="s">
        <v>89</v>
      </c>
      <c r="B87" s="331" t="s">
        <v>120</v>
      </c>
      <c r="C87" s="331"/>
      <c r="D87" s="331"/>
      <c r="E87" s="331"/>
      <c r="F87" s="331"/>
      <c r="G87" s="331"/>
      <c r="H87" s="331"/>
      <c r="I87" s="331"/>
      <c r="J87" s="331"/>
      <c r="K87" s="6"/>
    </row>
    <row r="88" spans="1:11" ht="48.75" customHeight="1" thickBot="1" x14ac:dyDescent="0.3">
      <c r="A88" s="160" t="s">
        <v>91</v>
      </c>
      <c r="B88" s="330" t="s">
        <v>213</v>
      </c>
      <c r="C88" s="330"/>
      <c r="D88" s="330"/>
      <c r="E88" s="330"/>
      <c r="F88" s="330"/>
      <c r="G88" s="330"/>
      <c r="H88" s="330"/>
      <c r="I88" s="330"/>
      <c r="J88" s="330"/>
      <c r="K88" s="6"/>
    </row>
    <row r="89" spans="1:11" ht="41.25" customHeight="1" thickBot="1" x14ac:dyDescent="0.3">
      <c r="A89" s="160" t="s">
        <v>93</v>
      </c>
      <c r="B89" s="330" t="s">
        <v>214</v>
      </c>
      <c r="C89" s="330"/>
      <c r="D89" s="330"/>
      <c r="E89" s="330"/>
      <c r="F89" s="330"/>
      <c r="G89" s="330"/>
      <c r="H89" s="330"/>
      <c r="I89" s="330"/>
      <c r="J89" s="330"/>
      <c r="K89" s="6"/>
    </row>
    <row r="90" spans="1:11" ht="15.75" thickBot="1" x14ac:dyDescent="0.3">
      <c r="A90" s="323" t="s">
        <v>95</v>
      </c>
      <c r="B90" s="323"/>
      <c r="C90" s="323"/>
      <c r="D90" s="323"/>
      <c r="E90" s="323"/>
      <c r="F90" s="323"/>
      <c r="G90" s="323"/>
      <c r="H90" s="323"/>
      <c r="I90" s="323"/>
      <c r="J90" s="323"/>
    </row>
    <row r="91" spans="1:11" ht="15.75" thickBot="1" x14ac:dyDescent="0.3">
      <c r="A91" s="337" t="s">
        <v>96</v>
      </c>
      <c r="B91" s="337"/>
      <c r="C91" s="337"/>
      <c r="D91" s="337"/>
      <c r="E91" s="337"/>
      <c r="F91" s="337"/>
      <c r="G91" s="337"/>
      <c r="H91" s="337"/>
      <c r="I91" s="337"/>
      <c r="J91" s="337"/>
    </row>
    <row r="92" spans="1:11" ht="27.75" customHeight="1" thickBot="1" x14ac:dyDescent="0.3">
      <c r="A92" s="330" t="s">
        <v>257</v>
      </c>
      <c r="B92" s="330"/>
      <c r="C92" s="330"/>
      <c r="D92" s="330"/>
      <c r="E92" s="330"/>
      <c r="F92" s="330"/>
      <c r="G92" s="330"/>
      <c r="H92" s="330"/>
      <c r="I92" s="330"/>
      <c r="J92" s="330"/>
    </row>
    <row r="93" spans="1:11" ht="15.75" thickBot="1" x14ac:dyDescent="0.3">
      <c r="A93" s="328" t="s">
        <v>70</v>
      </c>
      <c r="B93" s="328"/>
      <c r="C93" s="328"/>
      <c r="D93" s="328"/>
      <c r="E93" s="328"/>
      <c r="F93" s="328"/>
      <c r="G93" s="328"/>
      <c r="H93" s="328"/>
      <c r="I93" s="328"/>
      <c r="J93" s="328"/>
      <c r="K93" s="1"/>
    </row>
    <row r="94" spans="1:11" ht="15.75" thickBot="1" x14ac:dyDescent="0.3">
      <c r="A94" s="139"/>
      <c r="B94" s="139"/>
      <c r="C94" s="192" t="s">
        <v>71</v>
      </c>
      <c r="D94" s="223"/>
      <c r="E94" s="192" t="s">
        <v>98</v>
      </c>
      <c r="F94" s="223"/>
      <c r="G94" s="192" t="s">
        <v>73</v>
      </c>
      <c r="H94" s="192"/>
      <c r="I94" s="192" t="s">
        <v>74</v>
      </c>
      <c r="J94" s="223"/>
      <c r="K94" s="6"/>
    </row>
    <row r="95" spans="1:11" ht="39" thickBot="1" x14ac:dyDescent="0.3">
      <c r="A95" s="180" t="s">
        <v>7</v>
      </c>
      <c r="B95" s="180" t="s">
        <v>75</v>
      </c>
      <c r="C95" s="180" t="s">
        <v>76</v>
      </c>
      <c r="D95" s="180" t="s">
        <v>77</v>
      </c>
      <c r="E95" s="180" t="s">
        <v>78</v>
      </c>
      <c r="F95" s="180" t="s">
        <v>79</v>
      </c>
      <c r="G95" s="180" t="s">
        <v>80</v>
      </c>
      <c r="H95" s="180" t="s">
        <v>81</v>
      </c>
      <c r="I95" s="180" t="s">
        <v>82</v>
      </c>
      <c r="J95" s="180" t="s">
        <v>83</v>
      </c>
      <c r="K95" s="6"/>
    </row>
    <row r="96" spans="1:11" ht="74.25" customHeight="1" thickBot="1" x14ac:dyDescent="0.3">
      <c r="A96" s="140" t="s">
        <v>124</v>
      </c>
      <c r="B96" s="107" t="s">
        <v>29</v>
      </c>
      <c r="C96" s="112">
        <v>2</v>
      </c>
      <c r="D96" s="142">
        <v>39923558</v>
      </c>
      <c r="E96" s="112">
        <v>0</v>
      </c>
      <c r="F96" s="142">
        <v>9980889.5</v>
      </c>
      <c r="G96" s="185">
        <v>3</v>
      </c>
      <c r="H96" s="110">
        <v>5520974.2300000004</v>
      </c>
      <c r="I96" s="143">
        <f>IF(G96&gt;0,G96/C96,0)</f>
        <v>1.5</v>
      </c>
      <c r="J96" s="144">
        <f>IF(H96&gt;0,H96/D96,0)</f>
        <v>0.1382886322406435</v>
      </c>
      <c r="K96" s="6"/>
    </row>
    <row r="97" spans="1:11" ht="16.5" thickBot="1" x14ac:dyDescent="0.3">
      <c r="A97" s="197" t="s">
        <v>85</v>
      </c>
      <c r="B97" s="197"/>
      <c r="C97" s="197"/>
      <c r="D97" s="197"/>
      <c r="E97" s="197"/>
      <c r="F97" s="197"/>
      <c r="G97" s="197"/>
      <c r="H97" s="197"/>
      <c r="I97" s="197"/>
      <c r="J97" s="197"/>
    </row>
    <row r="98" spans="1:11" ht="15.75" thickBot="1" x14ac:dyDescent="0.3">
      <c r="A98" s="324" t="s">
        <v>86</v>
      </c>
      <c r="B98" s="324"/>
      <c r="C98" s="324"/>
      <c r="D98" s="324"/>
      <c r="E98" s="324"/>
      <c r="F98" s="324"/>
      <c r="G98" s="324"/>
      <c r="H98" s="324"/>
      <c r="I98" s="324"/>
      <c r="J98" s="324"/>
    </row>
    <row r="99" spans="1:11" ht="19.5" customHeight="1" thickBot="1" x14ac:dyDescent="0.3">
      <c r="A99" s="160" t="s">
        <v>87</v>
      </c>
      <c r="B99" s="227" t="s">
        <v>124</v>
      </c>
      <c r="C99" s="227"/>
      <c r="D99" s="227"/>
      <c r="E99" s="227"/>
      <c r="F99" s="227"/>
      <c r="G99" s="227"/>
      <c r="H99" s="227"/>
      <c r="I99" s="227"/>
      <c r="J99" s="227"/>
      <c r="K99" s="6"/>
    </row>
    <row r="100" spans="1:11" ht="66.75" customHeight="1" thickBot="1" x14ac:dyDescent="0.3">
      <c r="A100" s="160" t="s">
        <v>89</v>
      </c>
      <c r="B100" s="342" t="s">
        <v>125</v>
      </c>
      <c r="C100" s="342"/>
      <c r="D100" s="342"/>
      <c r="E100" s="342"/>
      <c r="F100" s="342"/>
      <c r="G100" s="342"/>
      <c r="H100" s="342"/>
      <c r="I100" s="342"/>
      <c r="J100" s="342"/>
      <c r="K100" s="6"/>
    </row>
    <row r="101" spans="1:11" ht="27.75" customHeight="1" thickBot="1" x14ac:dyDescent="0.3">
      <c r="A101" s="160" t="s">
        <v>91</v>
      </c>
      <c r="B101" s="330" t="s">
        <v>215</v>
      </c>
      <c r="C101" s="330"/>
      <c r="D101" s="330"/>
      <c r="E101" s="330"/>
      <c r="F101" s="330"/>
      <c r="G101" s="330"/>
      <c r="H101" s="330"/>
      <c r="I101" s="330"/>
      <c r="J101" s="330"/>
      <c r="K101" s="6"/>
    </row>
    <row r="102" spans="1:11" ht="34.5" customHeight="1" thickBot="1" x14ac:dyDescent="0.3">
      <c r="A102" s="160" t="s">
        <v>93</v>
      </c>
      <c r="B102" s="330" t="s">
        <v>216</v>
      </c>
      <c r="C102" s="330"/>
      <c r="D102" s="330"/>
      <c r="E102" s="330"/>
      <c r="F102" s="330"/>
      <c r="G102" s="330"/>
      <c r="H102" s="330"/>
      <c r="I102" s="330"/>
      <c r="J102" s="330"/>
      <c r="K102" s="6"/>
    </row>
    <row r="103" spans="1:11" ht="16.5" thickBot="1" x14ac:dyDescent="0.3">
      <c r="A103" s="197" t="s">
        <v>95</v>
      </c>
      <c r="B103" s="197"/>
      <c r="C103" s="197"/>
      <c r="D103" s="197"/>
      <c r="E103" s="197"/>
      <c r="F103" s="197"/>
      <c r="G103" s="197"/>
      <c r="H103" s="197"/>
      <c r="I103" s="197"/>
      <c r="J103" s="197"/>
    </row>
    <row r="104" spans="1:11" ht="15.75" thickBot="1" x14ac:dyDescent="0.3">
      <c r="A104" s="337" t="s">
        <v>96</v>
      </c>
      <c r="B104" s="337"/>
      <c r="C104" s="337"/>
      <c r="D104" s="337"/>
      <c r="E104" s="337"/>
      <c r="F104" s="337"/>
      <c r="G104" s="337"/>
      <c r="H104" s="337"/>
      <c r="I104" s="337"/>
      <c r="J104" s="337"/>
    </row>
    <row r="105" spans="1:11" ht="57.75" customHeight="1" thickBot="1" x14ac:dyDescent="0.3">
      <c r="A105" s="340" t="s">
        <v>217</v>
      </c>
      <c r="B105" s="341"/>
      <c r="C105" s="341"/>
      <c r="D105" s="341"/>
      <c r="E105" s="341"/>
      <c r="F105" s="341"/>
      <c r="G105" s="341"/>
      <c r="H105" s="341"/>
      <c r="I105" s="341"/>
      <c r="J105" s="341"/>
    </row>
    <row r="107" spans="1:11" x14ac:dyDescent="0.25">
      <c r="A107" s="130"/>
      <c r="I107" s="130"/>
      <c r="J107" s="130"/>
    </row>
    <row r="108" spans="1:11" x14ac:dyDescent="0.25">
      <c r="A108" s="181" t="s">
        <v>129</v>
      </c>
      <c r="I108" s="194" t="s">
        <v>130</v>
      </c>
      <c r="J108" s="194"/>
    </row>
    <row r="109" spans="1:11" x14ac:dyDescent="0.25">
      <c r="A109" s="182" t="s">
        <v>131</v>
      </c>
      <c r="I109" s="195" t="s">
        <v>132</v>
      </c>
      <c r="J109" s="195"/>
    </row>
  </sheetData>
  <mergeCells count="119">
    <mergeCell ref="I108:J108"/>
    <mergeCell ref="I109:J109"/>
    <mergeCell ref="A103:J103"/>
    <mergeCell ref="A104:J104"/>
    <mergeCell ref="A105:J105"/>
    <mergeCell ref="A97:J97"/>
    <mergeCell ref="A98:J98"/>
    <mergeCell ref="B99:J99"/>
    <mergeCell ref="B100:J100"/>
    <mergeCell ref="B101:J101"/>
    <mergeCell ref="B102:J102"/>
    <mergeCell ref="A90:J90"/>
    <mergeCell ref="A91:J91"/>
    <mergeCell ref="A92:J92"/>
    <mergeCell ref="A93:J93"/>
    <mergeCell ref="C94:D94"/>
    <mergeCell ref="E94:F94"/>
    <mergeCell ref="G94:H94"/>
    <mergeCell ref="I94:J94"/>
    <mergeCell ref="A84:J84"/>
    <mergeCell ref="A85:J85"/>
    <mergeCell ref="B86:J86"/>
    <mergeCell ref="B87:J87"/>
    <mergeCell ref="B88:J88"/>
    <mergeCell ref="B89:J89"/>
    <mergeCell ref="B76:J76"/>
    <mergeCell ref="A77:J77"/>
    <mergeCell ref="A78:J78"/>
    <mergeCell ref="A79:J79"/>
    <mergeCell ref="A80:J80"/>
    <mergeCell ref="C81:D81"/>
    <mergeCell ref="E81:F81"/>
    <mergeCell ref="G81:H81"/>
    <mergeCell ref="I81:J81"/>
    <mergeCell ref="A71:J71"/>
    <mergeCell ref="A72:J72"/>
    <mergeCell ref="B73:J73"/>
    <mergeCell ref="B74:J74"/>
    <mergeCell ref="B75:J75"/>
    <mergeCell ref="A64:J64"/>
    <mergeCell ref="A65:J65"/>
    <mergeCell ref="A66:J66"/>
    <mergeCell ref="A67:J67"/>
    <mergeCell ref="C68:D68"/>
    <mergeCell ref="E68:F68"/>
    <mergeCell ref="G68:H68"/>
    <mergeCell ref="I68:J68"/>
    <mergeCell ref="A58:J58"/>
    <mergeCell ref="A59:J59"/>
    <mergeCell ref="B60:J60"/>
    <mergeCell ref="B61:J61"/>
    <mergeCell ref="B62:J62"/>
    <mergeCell ref="B63:J63"/>
    <mergeCell ref="A49:J49"/>
    <mergeCell ref="A50:J50"/>
    <mergeCell ref="A51:J51"/>
    <mergeCell ref="A52:J52"/>
    <mergeCell ref="C53:D53"/>
    <mergeCell ref="E53:F53"/>
    <mergeCell ref="G53:H53"/>
    <mergeCell ref="I53:J53"/>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F25:H25"/>
    <mergeCell ref="B21:J21"/>
    <mergeCell ref="A22:J22"/>
    <mergeCell ref="A23:J23"/>
    <mergeCell ref="A24:B24"/>
    <mergeCell ref="C24:E24"/>
    <mergeCell ref="F24:H24"/>
    <mergeCell ref="I24:J24"/>
    <mergeCell ref="C15:J15"/>
    <mergeCell ref="C16:J16"/>
    <mergeCell ref="A17:J17"/>
    <mergeCell ref="B18:J18"/>
    <mergeCell ref="B19:J19"/>
    <mergeCell ref="B20:J20"/>
    <mergeCell ref="A5:J5"/>
    <mergeCell ref="A6:J6"/>
    <mergeCell ref="A7:J7"/>
    <mergeCell ref="B12:J12"/>
    <mergeCell ref="A13:J13"/>
    <mergeCell ref="C14:J14"/>
    <mergeCell ref="B1:J1"/>
    <mergeCell ref="B2:C2"/>
    <mergeCell ref="D2:H2"/>
    <mergeCell ref="B3:C3"/>
    <mergeCell ref="D3:H3"/>
    <mergeCell ref="A4:J4"/>
    <mergeCell ref="B10:J10"/>
    <mergeCell ref="B9:J9"/>
    <mergeCell ref="B8:J8"/>
    <mergeCell ref="B11:J11"/>
  </mergeCells>
  <dataValidations count="6">
    <dataValidation allowBlank="1" showInputMessage="1" showErrorMessage="1" prompt="Monto ejecutado en el trimestre" sqref="H28 H41 H54 H69 H82 H95"/>
    <dataValidation allowBlank="1" showInputMessage="1" showErrorMessage="1" prompt="Meta alcanzada en el trimestre" sqref="G28 G41 G54 G69 G82 G95"/>
    <dataValidation allowBlank="1" showInputMessage="1" showErrorMessage="1" prompt="Monto presupuestado para el producto" sqref="F28 D28 F41 D41 F54 D54:D57 F69 D69:D70 F82 D82:D83 F95 D95:D96"/>
    <dataValidation allowBlank="1" showInputMessage="1" showErrorMessage="1" prompt="Meta anual del indicador" sqref="E28 C28 E41 C41:C42 E54 C54:C57 E69 C69:C70 E82 C82:C83 E95 C95:C96"/>
    <dataValidation allowBlank="1" showInputMessage="1" showErrorMessage="1" prompt="Nombre del indicador" sqref="B28 B41 B54 B69 B82 B95"/>
    <dataValidation allowBlank="1" showInputMessage="1" showErrorMessage="1" prompt="Nombre de cada producto" sqref="A28 A41 A54 A69 A82 A95"/>
  </dataValidations>
  <printOptions horizontalCentered="1"/>
  <pageMargins left="0.39370078740157483" right="0.39370078740157483" top="0.59055118110236227" bottom="0.59055118110236227" header="0.31496062992125984" footer="0.19685039370078741"/>
  <pageSetup scale="70" fitToHeight="0" orientation="portrait" r:id="rId1"/>
  <headerFooter>
    <oddFooter>&amp;C&amp;10&amp;P de &amp;N</oddFooter>
  </headerFooter>
  <rowBreaks count="1" manualBreakCount="1">
    <brk id="38" max="16383" man="1"/>
  </rowBreaks>
  <drawing r:id="rId2"/>
  <legacyDrawing r:id="rId3"/>
  <tableParts count="6">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opLeftCell="A34" workbookViewId="0">
      <selection activeCell="E93" sqref="E93:F93"/>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1" max="11" width="19" style="56" hidden="1" customWidth="1"/>
    <col min="12" max="12" width="18.42578125" customWidth="1"/>
  </cols>
  <sheetData>
    <row r="1" spans="1:11" ht="16.5" thickBot="1" x14ac:dyDescent="0.3">
      <c r="A1" s="349" t="s">
        <v>218</v>
      </c>
      <c r="B1" s="350"/>
      <c r="C1" s="350"/>
      <c r="D1" s="350"/>
      <c r="E1" s="350"/>
      <c r="F1" s="350"/>
      <c r="G1" s="350"/>
      <c r="H1" s="350"/>
      <c r="I1" s="350"/>
      <c r="J1" s="351"/>
    </row>
    <row r="2" spans="1:11" ht="21.75" customHeight="1" thickBot="1" x14ac:dyDescent="0.4">
      <c r="A2" s="26" t="s">
        <v>31</v>
      </c>
      <c r="B2" s="201" t="s">
        <v>219</v>
      </c>
      <c r="C2" s="202"/>
      <c r="D2" s="202"/>
      <c r="E2" s="202"/>
      <c r="F2" s="202"/>
      <c r="G2" s="202"/>
      <c r="H2" s="202"/>
      <c r="I2" s="202"/>
      <c r="J2" s="244"/>
    </row>
    <row r="3" spans="1:11" ht="21.75" customHeight="1" thickBot="1" x14ac:dyDescent="0.4">
      <c r="A3" s="27" t="s">
        <v>31</v>
      </c>
      <c r="B3" s="205" t="s">
        <v>33</v>
      </c>
      <c r="C3" s="206"/>
      <c r="D3" s="205" t="s">
        <v>34</v>
      </c>
      <c r="E3" s="206"/>
      <c r="F3" s="206"/>
      <c r="G3" s="206"/>
      <c r="H3" s="245"/>
      <c r="I3" s="28" t="s">
        <v>35</v>
      </c>
      <c r="J3" s="28" t="s">
        <v>36</v>
      </c>
    </row>
    <row r="4" spans="1:11" ht="29.25" customHeight="1" thickBot="1" x14ac:dyDescent="0.4">
      <c r="A4" s="29" t="s">
        <v>31</v>
      </c>
      <c r="B4" s="207" t="s">
        <v>37</v>
      </c>
      <c r="C4" s="208"/>
      <c r="D4" s="207" t="s">
        <v>38</v>
      </c>
      <c r="E4" s="208"/>
      <c r="F4" s="208"/>
      <c r="G4" s="208"/>
      <c r="H4" s="246"/>
      <c r="I4" s="30" t="s">
        <v>39</v>
      </c>
      <c r="J4" s="30">
        <v>0</v>
      </c>
    </row>
    <row r="5" spans="1:11" x14ac:dyDescent="0.25">
      <c r="A5" s="209" t="s">
        <v>31</v>
      </c>
      <c r="B5" s="210"/>
      <c r="C5" s="210"/>
      <c r="D5" s="210"/>
      <c r="E5" s="210"/>
      <c r="F5" s="210"/>
      <c r="G5" s="210"/>
      <c r="H5" s="210"/>
      <c r="I5" s="210"/>
      <c r="J5" s="247"/>
    </row>
    <row r="6" spans="1:11" x14ac:dyDescent="0.25">
      <c r="A6" s="343" t="s">
        <v>31</v>
      </c>
      <c r="B6" s="343"/>
      <c r="C6" s="343"/>
      <c r="D6" s="343"/>
      <c r="E6" s="343"/>
      <c r="F6" s="343"/>
      <c r="G6" s="343"/>
      <c r="H6" s="343"/>
      <c r="I6" s="343"/>
      <c r="J6" s="343"/>
    </row>
    <row r="7" spans="1:11" ht="15.75" x14ac:dyDescent="0.25">
      <c r="A7" s="344" t="s">
        <v>220</v>
      </c>
      <c r="B7" s="344"/>
      <c r="C7" s="344"/>
      <c r="D7" s="344"/>
      <c r="E7" s="344"/>
      <c r="F7" s="344"/>
      <c r="G7" s="344"/>
      <c r="H7" s="344"/>
      <c r="I7" s="344"/>
      <c r="J7" s="344"/>
    </row>
    <row r="8" spans="1:11" ht="15.75" x14ac:dyDescent="0.25">
      <c r="A8" s="345" t="s">
        <v>41</v>
      </c>
      <c r="B8" s="345"/>
      <c r="C8" s="345"/>
      <c r="D8" s="345"/>
      <c r="E8" s="345"/>
      <c r="F8" s="345"/>
      <c r="G8" s="345"/>
      <c r="H8" s="345"/>
      <c r="I8" s="345"/>
      <c r="J8" s="345"/>
    </row>
    <row r="9" spans="1:11" s="51" customFormat="1" ht="12.75" x14ac:dyDescent="0.2">
      <c r="A9" s="57" t="s">
        <v>1</v>
      </c>
      <c r="B9" s="346" t="s">
        <v>2</v>
      </c>
      <c r="C9" s="347"/>
      <c r="D9" s="347"/>
      <c r="E9" s="347"/>
      <c r="F9" s="347"/>
      <c r="G9" s="347"/>
      <c r="H9" s="347"/>
      <c r="I9" s="347"/>
      <c r="J9" s="348"/>
      <c r="K9" s="56"/>
    </row>
    <row r="10" spans="1:11" s="51" customFormat="1" ht="12.75" x14ac:dyDescent="0.2">
      <c r="A10" s="57" t="s">
        <v>42</v>
      </c>
      <c r="B10" s="346" t="s">
        <v>4</v>
      </c>
      <c r="C10" s="347"/>
      <c r="D10" s="347"/>
      <c r="E10" s="347"/>
      <c r="F10" s="347"/>
      <c r="G10" s="347"/>
      <c r="H10" s="347"/>
      <c r="I10" s="347"/>
      <c r="J10" s="348"/>
      <c r="K10" s="56"/>
    </row>
    <row r="11" spans="1:11" s="51" customFormat="1" ht="12.75" x14ac:dyDescent="0.2">
      <c r="A11" s="57" t="s">
        <v>5</v>
      </c>
      <c r="B11" s="346" t="s">
        <v>6</v>
      </c>
      <c r="C11" s="347"/>
      <c r="D11" s="347"/>
      <c r="E11" s="347"/>
      <c r="F11" s="347"/>
      <c r="G11" s="347"/>
      <c r="H11" s="347"/>
      <c r="I11" s="347"/>
      <c r="J11" s="348"/>
      <c r="K11" s="56"/>
    </row>
    <row r="12" spans="1:11" s="51" customFormat="1" ht="12.75" x14ac:dyDescent="0.2">
      <c r="A12" s="57" t="s">
        <v>43</v>
      </c>
      <c r="B12" s="346" t="s">
        <v>44</v>
      </c>
      <c r="C12" s="347"/>
      <c r="D12" s="347"/>
      <c r="E12" s="347"/>
      <c r="F12" s="347"/>
      <c r="G12" s="347"/>
      <c r="H12" s="347"/>
      <c r="I12" s="347"/>
      <c r="J12" s="348"/>
      <c r="K12" s="56"/>
    </row>
    <row r="13" spans="1:11" s="51" customFormat="1" ht="12.75" customHeight="1" x14ac:dyDescent="0.2">
      <c r="A13" s="58" t="s">
        <v>45</v>
      </c>
      <c r="B13" s="353" t="s">
        <v>46</v>
      </c>
      <c r="C13" s="353"/>
      <c r="D13" s="353"/>
      <c r="E13" s="353"/>
      <c r="F13" s="353"/>
      <c r="G13" s="353"/>
      <c r="H13" s="353"/>
      <c r="I13" s="353"/>
      <c r="J13" s="353"/>
      <c r="K13" s="56"/>
    </row>
    <row r="14" spans="1:11" ht="15.75" x14ac:dyDescent="0.25">
      <c r="A14" s="344" t="s">
        <v>47</v>
      </c>
      <c r="B14" s="344"/>
      <c r="C14" s="344"/>
      <c r="D14" s="344"/>
      <c r="E14" s="344"/>
      <c r="F14" s="344"/>
      <c r="G14" s="344"/>
      <c r="H14" s="344"/>
      <c r="I14" s="344"/>
      <c r="J14" s="344"/>
    </row>
    <row r="15" spans="1:11" s="51" customFormat="1" ht="12.75" customHeight="1" x14ac:dyDescent="0.2">
      <c r="A15" s="57" t="s">
        <v>48</v>
      </c>
      <c r="B15" s="59">
        <v>3</v>
      </c>
      <c r="C15" s="352" t="s">
        <v>49</v>
      </c>
      <c r="D15" s="352"/>
      <c r="E15" s="352"/>
      <c r="F15" s="352"/>
      <c r="G15" s="352"/>
      <c r="H15" s="352"/>
      <c r="I15" s="352"/>
      <c r="J15" s="352"/>
      <c r="K15" s="56"/>
    </row>
    <row r="16" spans="1:11" s="51" customFormat="1" ht="12.75" customHeight="1" x14ac:dyDescent="0.2">
      <c r="A16" s="57" t="s">
        <v>50</v>
      </c>
      <c r="B16" s="60">
        <v>3.3</v>
      </c>
      <c r="C16" s="352" t="s">
        <v>51</v>
      </c>
      <c r="D16" s="352"/>
      <c r="E16" s="352"/>
      <c r="F16" s="352"/>
      <c r="G16" s="352"/>
      <c r="H16" s="352"/>
      <c r="I16" s="352"/>
      <c r="J16" s="352"/>
      <c r="K16" s="56"/>
    </row>
    <row r="17" spans="1:11" s="51" customFormat="1" ht="12.75" customHeight="1" x14ac:dyDescent="0.2">
      <c r="A17" s="57" t="s">
        <v>52</v>
      </c>
      <c r="B17" s="59" t="s">
        <v>53</v>
      </c>
      <c r="C17" s="352" t="s">
        <v>54</v>
      </c>
      <c r="D17" s="352"/>
      <c r="E17" s="352"/>
      <c r="F17" s="352"/>
      <c r="G17" s="352"/>
      <c r="H17" s="352"/>
      <c r="I17" s="352"/>
      <c r="J17" s="352"/>
      <c r="K17" s="56"/>
    </row>
    <row r="18" spans="1:11" ht="15.75" x14ac:dyDescent="0.25">
      <c r="A18" s="344" t="s">
        <v>55</v>
      </c>
      <c r="B18" s="344"/>
      <c r="C18" s="344"/>
      <c r="D18" s="344"/>
      <c r="E18" s="344"/>
      <c r="F18" s="344"/>
      <c r="G18" s="344"/>
      <c r="H18" s="344"/>
      <c r="I18" s="344"/>
      <c r="J18" s="344"/>
    </row>
    <row r="19" spans="1:11" s="51" customFormat="1" ht="12.75" customHeight="1" x14ac:dyDescent="0.2">
      <c r="A19" s="57" t="s">
        <v>56</v>
      </c>
      <c r="B19" s="353" t="s">
        <v>57</v>
      </c>
      <c r="C19" s="353"/>
      <c r="D19" s="353"/>
      <c r="E19" s="353"/>
      <c r="F19" s="353"/>
      <c r="G19" s="353"/>
      <c r="H19" s="353"/>
      <c r="I19" s="353"/>
      <c r="J19" s="353"/>
      <c r="K19" s="56"/>
    </row>
    <row r="20" spans="1:11" s="51" customFormat="1" ht="27" customHeight="1" x14ac:dyDescent="0.2">
      <c r="A20" s="61" t="s">
        <v>58</v>
      </c>
      <c r="B20" s="353" t="s">
        <v>59</v>
      </c>
      <c r="C20" s="353"/>
      <c r="D20" s="353"/>
      <c r="E20" s="353"/>
      <c r="F20" s="353"/>
      <c r="G20" s="353"/>
      <c r="H20" s="353"/>
      <c r="I20" s="353"/>
      <c r="J20" s="353"/>
      <c r="K20" s="56"/>
    </row>
    <row r="21" spans="1:11" s="51" customFormat="1" ht="16.5" customHeight="1" x14ac:dyDescent="0.2">
      <c r="A21" s="62" t="s">
        <v>60</v>
      </c>
      <c r="B21" s="353" t="s">
        <v>164</v>
      </c>
      <c r="C21" s="353"/>
      <c r="D21" s="353"/>
      <c r="E21" s="353"/>
      <c r="F21" s="353"/>
      <c r="G21" s="353"/>
      <c r="H21" s="353"/>
      <c r="I21" s="353"/>
      <c r="J21" s="353"/>
      <c r="K21" s="56"/>
    </row>
    <row r="22" spans="1:11" s="51" customFormat="1" ht="19.5" customHeight="1" x14ac:dyDescent="0.2">
      <c r="A22" s="77" t="s">
        <v>62</v>
      </c>
      <c r="B22" s="354" t="s">
        <v>165</v>
      </c>
      <c r="C22" s="354"/>
      <c r="D22" s="354"/>
      <c r="E22" s="354"/>
      <c r="F22" s="354"/>
      <c r="G22" s="354"/>
      <c r="H22" s="354"/>
      <c r="I22" s="354"/>
      <c r="J22" s="354"/>
      <c r="K22" s="56"/>
    </row>
    <row r="23" spans="1:11" ht="15.75" x14ac:dyDescent="0.25">
      <c r="A23" s="359" t="s">
        <v>64</v>
      </c>
      <c r="B23" s="359"/>
      <c r="C23" s="359"/>
      <c r="D23" s="359"/>
      <c r="E23" s="359"/>
      <c r="F23" s="359"/>
      <c r="G23" s="359"/>
      <c r="H23" s="359"/>
      <c r="I23" s="359"/>
      <c r="J23" s="359"/>
      <c r="K23" s="63"/>
    </row>
    <row r="24" spans="1:11" ht="15.75" x14ac:dyDescent="0.25">
      <c r="A24" s="358" t="s">
        <v>65</v>
      </c>
      <c r="B24" s="358"/>
      <c r="C24" s="358"/>
      <c r="D24" s="358"/>
      <c r="E24" s="358"/>
      <c r="F24" s="358"/>
      <c r="G24" s="358"/>
      <c r="H24" s="358"/>
      <c r="I24" s="358"/>
      <c r="J24" s="358"/>
      <c r="K24" s="64"/>
    </row>
    <row r="25" spans="1:11" ht="15" customHeight="1" x14ac:dyDescent="0.25">
      <c r="A25" s="360" t="s">
        <v>66</v>
      </c>
      <c r="B25" s="360"/>
      <c r="C25" s="360" t="s">
        <v>67</v>
      </c>
      <c r="D25" s="360"/>
      <c r="E25" s="360"/>
      <c r="F25" s="360" t="s">
        <v>68</v>
      </c>
      <c r="G25" s="360"/>
      <c r="H25" s="360"/>
      <c r="I25" s="360" t="s">
        <v>69</v>
      </c>
      <c r="J25" s="360"/>
      <c r="K25" s="63"/>
    </row>
    <row r="26" spans="1:11" x14ac:dyDescent="0.25">
      <c r="A26" s="355">
        <v>1921763864.8799999</v>
      </c>
      <c r="B26" s="355"/>
      <c r="C26" s="356">
        <f>+A26-F26</f>
        <v>1847205725.9499998</v>
      </c>
      <c r="D26" s="357"/>
      <c r="E26" s="357"/>
      <c r="F26" s="367">
        <f>Tabla1328[Financiera 
 (F)]+Tabla13429[Financiera 
 (F)]+Tabla134530[Financiera 
 (F)]+Tabla1345631[Financiera 
 (F)]+Tabla13456732[Financiera 
 (F)]+Tabla134567833[Financiera 
 (F)]</f>
        <v>74558138.929999992</v>
      </c>
      <c r="G26" s="368"/>
      <c r="H26" s="369"/>
      <c r="I26" s="279">
        <f>IF(F26&gt;0,F26/C26,0)</f>
        <v>4.0362661225324795E-2</v>
      </c>
      <c r="J26" s="279"/>
      <c r="K26" s="63"/>
    </row>
    <row r="27" spans="1:11" ht="15.75" x14ac:dyDescent="0.25">
      <c r="A27" s="358" t="s">
        <v>70</v>
      </c>
      <c r="B27" s="358"/>
      <c r="C27" s="358"/>
      <c r="D27" s="358"/>
      <c r="E27" s="358"/>
      <c r="F27" s="358"/>
      <c r="G27" s="358"/>
      <c r="H27" s="358"/>
      <c r="I27" s="358"/>
      <c r="J27" s="358"/>
      <c r="K27" s="64"/>
    </row>
    <row r="28" spans="1:11" ht="15" customHeight="1" x14ac:dyDescent="0.25">
      <c r="A28" s="65"/>
      <c r="B28" s="65"/>
      <c r="C28" s="281" t="s">
        <v>71</v>
      </c>
      <c r="D28" s="282"/>
      <c r="E28" s="281" t="s">
        <v>98</v>
      </c>
      <c r="F28" s="282"/>
      <c r="G28" s="281" t="s">
        <v>73</v>
      </c>
      <c r="H28" s="281"/>
      <c r="I28" s="281" t="s">
        <v>74</v>
      </c>
      <c r="J28" s="282"/>
      <c r="K28" s="63"/>
    </row>
    <row r="29" spans="1:11" ht="38.25" x14ac:dyDescent="0.25">
      <c r="A29" s="55" t="s">
        <v>7</v>
      </c>
      <c r="B29" s="55" t="s">
        <v>75</v>
      </c>
      <c r="C29" s="55" t="s">
        <v>76</v>
      </c>
      <c r="D29" s="55" t="s">
        <v>77</v>
      </c>
      <c r="E29" s="55" t="s">
        <v>78</v>
      </c>
      <c r="F29" s="55" t="s">
        <v>79</v>
      </c>
      <c r="G29" s="55" t="s">
        <v>80</v>
      </c>
      <c r="H29" s="55" t="s">
        <v>81</v>
      </c>
      <c r="I29" s="55" t="s">
        <v>82</v>
      </c>
      <c r="J29" s="55" t="s">
        <v>83</v>
      </c>
      <c r="K29" s="9" t="s">
        <v>221</v>
      </c>
    </row>
    <row r="30" spans="1:11" ht="48.75" customHeight="1" x14ac:dyDescent="0.25">
      <c r="A30" s="66" t="s">
        <v>84</v>
      </c>
      <c r="B30" s="67" t="s">
        <v>19</v>
      </c>
      <c r="C30" s="68">
        <v>9940</v>
      </c>
      <c r="D30" s="69">
        <v>170848103</v>
      </c>
      <c r="E30" s="68">
        <v>423</v>
      </c>
      <c r="F30" s="69">
        <v>42712026</v>
      </c>
      <c r="G30" s="70">
        <v>0</v>
      </c>
      <c r="H30" s="71">
        <v>23632420.77</v>
      </c>
      <c r="I30" s="72">
        <f>IF(G30&gt;0,G30/C30,0)</f>
        <v>0</v>
      </c>
      <c r="J30" s="73">
        <f>IF(H30&gt;0,H30/D30,0)</f>
        <v>0.1383241625457205</v>
      </c>
      <c r="K30" s="74" t="s">
        <v>222</v>
      </c>
    </row>
    <row r="31" spans="1:11" ht="15.75" x14ac:dyDescent="0.25">
      <c r="A31" s="344" t="s">
        <v>85</v>
      </c>
      <c r="B31" s="344"/>
      <c r="C31" s="344"/>
      <c r="D31" s="344"/>
      <c r="E31" s="344"/>
      <c r="F31" s="344"/>
      <c r="G31" s="344"/>
      <c r="H31" s="344"/>
      <c r="I31" s="344"/>
      <c r="J31" s="344"/>
    </row>
    <row r="32" spans="1:11" ht="15.75" x14ac:dyDescent="0.25">
      <c r="A32" s="345" t="s">
        <v>86</v>
      </c>
      <c r="B32" s="345"/>
      <c r="C32" s="345"/>
      <c r="D32" s="345"/>
      <c r="E32" s="345"/>
      <c r="F32" s="345"/>
      <c r="G32" s="345"/>
      <c r="H32" s="345"/>
      <c r="I32" s="345"/>
      <c r="J32" s="345"/>
    </row>
    <row r="33" spans="1:11" ht="15" customHeight="1" x14ac:dyDescent="0.25">
      <c r="A33" s="75" t="s">
        <v>87</v>
      </c>
      <c r="B33" s="363" t="s">
        <v>88</v>
      </c>
      <c r="C33" s="363"/>
      <c r="D33" s="363"/>
      <c r="E33" s="363"/>
      <c r="F33" s="363"/>
      <c r="G33" s="363"/>
      <c r="H33" s="363"/>
      <c r="I33" s="363"/>
      <c r="J33" s="363"/>
      <c r="K33" s="63"/>
    </row>
    <row r="34" spans="1:11" ht="52.5" customHeight="1" x14ac:dyDescent="0.25">
      <c r="A34" s="75" t="s">
        <v>89</v>
      </c>
      <c r="B34" s="364" t="s">
        <v>170</v>
      </c>
      <c r="C34" s="364"/>
      <c r="D34" s="364"/>
      <c r="E34" s="364"/>
      <c r="F34" s="364"/>
      <c r="G34" s="364"/>
      <c r="H34" s="364"/>
      <c r="I34" s="364"/>
      <c r="J34" s="364"/>
      <c r="K34" s="63"/>
    </row>
    <row r="35" spans="1:11" ht="15" customHeight="1" x14ac:dyDescent="0.25">
      <c r="A35" s="75" t="s">
        <v>91</v>
      </c>
      <c r="B35" s="362" t="s">
        <v>223</v>
      </c>
      <c r="C35" s="362"/>
      <c r="D35" s="362"/>
      <c r="E35" s="362"/>
      <c r="F35" s="362"/>
      <c r="G35" s="362"/>
      <c r="H35" s="362"/>
      <c r="I35" s="362"/>
      <c r="J35" s="362"/>
      <c r="K35" s="63"/>
    </row>
    <row r="36" spans="1:11" ht="71.25" customHeight="1" x14ac:dyDescent="0.25">
      <c r="A36" s="75" t="s">
        <v>93</v>
      </c>
      <c r="B36" s="362" t="s">
        <v>224</v>
      </c>
      <c r="C36" s="362"/>
      <c r="D36" s="362"/>
      <c r="E36" s="362"/>
      <c r="F36" s="362"/>
      <c r="G36" s="362"/>
      <c r="H36" s="362"/>
      <c r="I36" s="362"/>
      <c r="J36" s="362"/>
      <c r="K36" s="63"/>
    </row>
    <row r="37" spans="1:11" ht="15.75" x14ac:dyDescent="0.25">
      <c r="A37" s="344" t="s">
        <v>95</v>
      </c>
      <c r="B37" s="344"/>
      <c r="C37" s="344"/>
      <c r="D37" s="344"/>
      <c r="E37" s="344"/>
      <c r="F37" s="344"/>
      <c r="G37" s="344"/>
      <c r="H37" s="344"/>
      <c r="I37" s="344"/>
      <c r="J37" s="344"/>
    </row>
    <row r="38" spans="1:11" ht="15.75" customHeight="1" x14ac:dyDescent="0.25">
      <c r="A38" s="361" t="s">
        <v>96</v>
      </c>
      <c r="B38" s="361"/>
      <c r="C38" s="361"/>
      <c r="D38" s="361"/>
      <c r="E38" s="361"/>
      <c r="F38" s="361"/>
      <c r="G38" s="361"/>
      <c r="H38" s="361"/>
      <c r="I38" s="361"/>
      <c r="J38" s="361"/>
    </row>
    <row r="39" spans="1:11" ht="99" customHeight="1" x14ac:dyDescent="0.25">
      <c r="A39" s="362" t="s">
        <v>225</v>
      </c>
      <c r="B39" s="362"/>
      <c r="C39" s="362"/>
      <c r="D39" s="362"/>
      <c r="E39" s="362"/>
      <c r="F39" s="362"/>
      <c r="G39" s="362"/>
      <c r="H39" s="362"/>
      <c r="I39" s="362"/>
      <c r="J39" s="362"/>
    </row>
    <row r="40" spans="1:11" ht="15.75" x14ac:dyDescent="0.25">
      <c r="A40" s="358" t="s">
        <v>70</v>
      </c>
      <c r="B40" s="358"/>
      <c r="C40" s="358"/>
      <c r="D40" s="358"/>
      <c r="E40" s="358"/>
      <c r="F40" s="358"/>
      <c r="G40" s="358"/>
      <c r="H40" s="358"/>
      <c r="I40" s="358"/>
      <c r="J40" s="358"/>
      <c r="K40" s="64"/>
    </row>
    <row r="41" spans="1:11" ht="15" customHeight="1" x14ac:dyDescent="0.25">
      <c r="A41" s="65"/>
      <c r="B41" s="65"/>
      <c r="C41" s="281" t="s">
        <v>71</v>
      </c>
      <c r="D41" s="282"/>
      <c r="E41" s="281" t="s">
        <v>98</v>
      </c>
      <c r="F41" s="282"/>
      <c r="G41" s="281" t="s">
        <v>73</v>
      </c>
      <c r="H41" s="281"/>
      <c r="I41" s="281" t="s">
        <v>74</v>
      </c>
      <c r="J41" s="282"/>
      <c r="K41" s="63"/>
    </row>
    <row r="42" spans="1:11" ht="38.25" x14ac:dyDescent="0.25">
      <c r="A42" s="55" t="s">
        <v>7</v>
      </c>
      <c r="B42" s="55" t="s">
        <v>75</v>
      </c>
      <c r="C42" s="55" t="s">
        <v>76</v>
      </c>
      <c r="D42" s="55" t="s">
        <v>77</v>
      </c>
      <c r="E42" s="55" t="s">
        <v>78</v>
      </c>
      <c r="F42" s="55" t="s">
        <v>79</v>
      </c>
      <c r="G42" s="55" t="s">
        <v>80</v>
      </c>
      <c r="H42" s="55" t="s">
        <v>81</v>
      </c>
      <c r="I42" s="55" t="s">
        <v>82</v>
      </c>
      <c r="J42" s="55" t="s">
        <v>83</v>
      </c>
      <c r="K42" s="76" t="s">
        <v>221</v>
      </c>
    </row>
    <row r="43" spans="1:11" ht="51" x14ac:dyDescent="0.25">
      <c r="A43" s="66" t="s">
        <v>99</v>
      </c>
      <c r="B43" s="67" t="s">
        <v>21</v>
      </c>
      <c r="C43" s="68">
        <v>10277</v>
      </c>
      <c r="D43" s="69">
        <v>46086308</v>
      </c>
      <c r="E43" s="68">
        <v>2765</v>
      </c>
      <c r="F43" s="69">
        <v>11521577</v>
      </c>
      <c r="G43" s="70">
        <v>2190</v>
      </c>
      <c r="H43" s="71">
        <v>10089152.309999999</v>
      </c>
      <c r="I43" s="72">
        <f>IF(G43&gt;0,G43/C43,0)</f>
        <v>0.21309720735623236</v>
      </c>
      <c r="J43" s="73">
        <f>IF(H43&gt;0,H43/D43,0)</f>
        <v>0.21891864954771378</v>
      </c>
      <c r="K43" s="74" t="s">
        <v>226</v>
      </c>
    </row>
    <row r="44" spans="1:11" ht="15.75" x14ac:dyDescent="0.25">
      <c r="A44" s="344" t="s">
        <v>85</v>
      </c>
      <c r="B44" s="344"/>
      <c r="C44" s="344"/>
      <c r="D44" s="344"/>
      <c r="E44" s="344"/>
      <c r="F44" s="344"/>
      <c r="G44" s="344"/>
      <c r="H44" s="344"/>
      <c r="I44" s="344"/>
      <c r="J44" s="344"/>
    </row>
    <row r="45" spans="1:11" ht="15.75" x14ac:dyDescent="0.25">
      <c r="A45" s="345" t="s">
        <v>86</v>
      </c>
      <c r="B45" s="345"/>
      <c r="C45" s="345"/>
      <c r="D45" s="345"/>
      <c r="E45" s="345"/>
      <c r="F45" s="345"/>
      <c r="G45" s="345"/>
      <c r="H45" s="345"/>
      <c r="I45" s="345"/>
      <c r="J45" s="345"/>
    </row>
    <row r="46" spans="1:11" ht="15" customHeight="1" x14ac:dyDescent="0.25">
      <c r="A46" s="75" t="s">
        <v>87</v>
      </c>
      <c r="B46" s="366" t="s">
        <v>100</v>
      </c>
      <c r="C46" s="366"/>
      <c r="D46" s="366"/>
      <c r="E46" s="366"/>
      <c r="F46" s="366"/>
      <c r="G46" s="366"/>
      <c r="H46" s="366"/>
      <c r="I46" s="366"/>
      <c r="J46" s="366"/>
      <c r="K46" s="63"/>
    </row>
    <row r="47" spans="1:11" ht="15" customHeight="1" x14ac:dyDescent="0.25">
      <c r="A47" s="75" t="s">
        <v>89</v>
      </c>
      <c r="B47" s="364" t="s">
        <v>101</v>
      </c>
      <c r="C47" s="364"/>
      <c r="D47" s="364"/>
      <c r="E47" s="364"/>
      <c r="F47" s="364"/>
      <c r="G47" s="364"/>
      <c r="H47" s="364"/>
      <c r="I47" s="364"/>
      <c r="J47" s="364"/>
      <c r="K47" s="63"/>
    </row>
    <row r="48" spans="1:11" ht="37.5" customHeight="1" x14ac:dyDescent="0.25">
      <c r="A48" s="75" t="s">
        <v>91</v>
      </c>
      <c r="B48" s="365" t="s">
        <v>175</v>
      </c>
      <c r="C48" s="365"/>
      <c r="D48" s="365"/>
      <c r="E48" s="365"/>
      <c r="F48" s="365"/>
      <c r="G48" s="365"/>
      <c r="H48" s="365"/>
      <c r="I48" s="365"/>
      <c r="J48" s="365"/>
      <c r="K48" s="63"/>
    </row>
    <row r="49" spans="1:12" ht="31.5" customHeight="1" x14ac:dyDescent="0.25">
      <c r="A49" s="75" t="s">
        <v>93</v>
      </c>
      <c r="B49" s="365" t="s">
        <v>177</v>
      </c>
      <c r="C49" s="365"/>
      <c r="D49" s="365"/>
      <c r="E49" s="365"/>
      <c r="F49" s="365"/>
      <c r="G49" s="365"/>
      <c r="H49" s="365"/>
      <c r="I49" s="365"/>
      <c r="J49" s="365"/>
      <c r="K49" s="63"/>
    </row>
    <row r="50" spans="1:12" ht="15.75" x14ac:dyDescent="0.25">
      <c r="A50" s="344" t="s">
        <v>95</v>
      </c>
      <c r="B50" s="344"/>
      <c r="C50" s="344"/>
      <c r="D50" s="344"/>
      <c r="E50" s="344"/>
      <c r="F50" s="344"/>
      <c r="G50" s="344"/>
      <c r="H50" s="344"/>
      <c r="I50" s="344"/>
      <c r="J50" s="344"/>
    </row>
    <row r="51" spans="1:12" ht="15.75" customHeight="1" x14ac:dyDescent="0.25">
      <c r="A51" s="361" t="s">
        <v>96</v>
      </c>
      <c r="B51" s="361"/>
      <c r="C51" s="361"/>
      <c r="D51" s="361"/>
      <c r="E51" s="361"/>
      <c r="F51" s="361"/>
      <c r="G51" s="361"/>
      <c r="H51" s="361"/>
      <c r="I51" s="361"/>
      <c r="J51" s="361"/>
    </row>
    <row r="52" spans="1:12" ht="30" customHeight="1" x14ac:dyDescent="0.25">
      <c r="A52" s="365" t="s">
        <v>178</v>
      </c>
      <c r="B52" s="365"/>
      <c r="C52" s="365"/>
      <c r="D52" s="365"/>
      <c r="E52" s="365"/>
      <c r="F52" s="365"/>
      <c r="G52" s="365"/>
      <c r="H52" s="365"/>
      <c r="I52" s="365"/>
      <c r="J52" s="365"/>
    </row>
    <row r="53" spans="1:12" ht="15.75" x14ac:dyDescent="0.25">
      <c r="A53" s="358" t="s">
        <v>70</v>
      </c>
      <c r="B53" s="358"/>
      <c r="C53" s="358"/>
      <c r="D53" s="358"/>
      <c r="E53" s="358"/>
      <c r="F53" s="358"/>
      <c r="G53" s="358"/>
      <c r="H53" s="358"/>
      <c r="I53" s="358"/>
      <c r="J53" s="358"/>
      <c r="K53" s="64"/>
    </row>
    <row r="54" spans="1:12" ht="15" customHeight="1" x14ac:dyDescent="0.25">
      <c r="A54" s="65"/>
      <c r="B54" s="65"/>
      <c r="C54" s="281" t="s">
        <v>71</v>
      </c>
      <c r="D54" s="282"/>
      <c r="E54" s="281" t="s">
        <v>98</v>
      </c>
      <c r="F54" s="282"/>
      <c r="G54" s="281" t="s">
        <v>73</v>
      </c>
      <c r="H54" s="281"/>
      <c r="I54" s="281" t="s">
        <v>74</v>
      </c>
      <c r="J54" s="282"/>
      <c r="K54" s="63"/>
    </row>
    <row r="55" spans="1:12" ht="38.25" x14ac:dyDescent="0.25">
      <c r="A55" s="55" t="s">
        <v>7</v>
      </c>
      <c r="B55" s="55" t="s">
        <v>75</v>
      </c>
      <c r="C55" s="55" t="s">
        <v>76</v>
      </c>
      <c r="D55" s="55" t="s">
        <v>77</v>
      </c>
      <c r="E55" s="55" t="s">
        <v>78</v>
      </c>
      <c r="F55" s="55" t="s">
        <v>79</v>
      </c>
      <c r="G55" s="55" t="s">
        <v>80</v>
      </c>
      <c r="H55" s="55" t="s">
        <v>81</v>
      </c>
      <c r="I55" s="55" t="s">
        <v>82</v>
      </c>
      <c r="J55" s="55" t="s">
        <v>83</v>
      </c>
      <c r="K55" s="76" t="s">
        <v>221</v>
      </c>
      <c r="L55" t="s">
        <v>142</v>
      </c>
    </row>
    <row r="56" spans="1:12" ht="38.25" x14ac:dyDescent="0.25">
      <c r="A56" s="66" t="s">
        <v>105</v>
      </c>
      <c r="B56" s="67" t="s">
        <v>23</v>
      </c>
      <c r="C56" s="68">
        <v>1560</v>
      </c>
      <c r="D56" s="69">
        <v>104233344</v>
      </c>
      <c r="E56" s="68">
        <v>390</v>
      </c>
      <c r="F56" s="69">
        <v>26058336</v>
      </c>
      <c r="G56" s="70">
        <f>470+469</f>
        <v>939</v>
      </c>
      <c r="H56" s="71">
        <v>17452294.350000001</v>
      </c>
      <c r="I56" s="72">
        <f>IF(G56&gt;0,G56/C56,0)</f>
        <v>0.60192307692307689</v>
      </c>
      <c r="J56" s="73">
        <f>IF(H56&gt;0,H56/D56,0)</f>
        <v>0.16743485031047264</v>
      </c>
      <c r="K56" s="74" t="s">
        <v>227</v>
      </c>
    </row>
    <row r="57" spans="1:12" ht="15.75" x14ac:dyDescent="0.25">
      <c r="A57" s="344" t="s">
        <v>85</v>
      </c>
      <c r="B57" s="344"/>
      <c r="C57" s="344"/>
      <c r="D57" s="344"/>
      <c r="E57" s="344"/>
      <c r="F57" s="344"/>
      <c r="G57" s="344"/>
      <c r="H57" s="344"/>
      <c r="I57" s="344"/>
      <c r="J57" s="344"/>
    </row>
    <row r="58" spans="1:12" ht="15.75" x14ac:dyDescent="0.25">
      <c r="A58" s="345" t="s">
        <v>86</v>
      </c>
      <c r="B58" s="345"/>
      <c r="C58" s="345"/>
      <c r="D58" s="345"/>
      <c r="E58" s="345"/>
      <c r="F58" s="345"/>
      <c r="G58" s="345"/>
      <c r="H58" s="345"/>
      <c r="I58" s="345"/>
      <c r="J58" s="345"/>
    </row>
    <row r="59" spans="1:12" s="51" customFormat="1" ht="12.75" customHeight="1" x14ac:dyDescent="0.2">
      <c r="A59" s="75" t="s">
        <v>87</v>
      </c>
      <c r="B59" s="366" t="s">
        <v>107</v>
      </c>
      <c r="C59" s="366"/>
      <c r="D59" s="366"/>
      <c r="E59" s="366"/>
      <c r="F59" s="366"/>
      <c r="G59" s="366"/>
      <c r="H59" s="366"/>
      <c r="I59" s="366"/>
      <c r="J59" s="366"/>
      <c r="K59" s="63"/>
    </row>
    <row r="60" spans="1:12" s="51" customFormat="1" ht="14.25" customHeight="1" x14ac:dyDescent="0.2">
      <c r="A60" s="75" t="s">
        <v>89</v>
      </c>
      <c r="B60" s="364" t="s">
        <v>108</v>
      </c>
      <c r="C60" s="364"/>
      <c r="D60" s="364"/>
      <c r="E60" s="364"/>
      <c r="F60" s="364"/>
      <c r="G60" s="364"/>
      <c r="H60" s="364"/>
      <c r="I60" s="364"/>
      <c r="J60" s="364"/>
      <c r="K60" s="63"/>
    </row>
    <row r="61" spans="1:12" s="52" customFormat="1" ht="17.25" customHeight="1" x14ac:dyDescent="0.25">
      <c r="A61" s="77" t="s">
        <v>91</v>
      </c>
      <c r="B61" s="365" t="s">
        <v>180</v>
      </c>
      <c r="C61" s="365"/>
      <c r="D61" s="365"/>
      <c r="E61" s="365"/>
      <c r="F61" s="365"/>
      <c r="G61" s="365"/>
      <c r="H61" s="365"/>
      <c r="I61" s="365"/>
      <c r="J61" s="365"/>
      <c r="K61" s="78"/>
    </row>
    <row r="62" spans="1:12" s="51" customFormat="1" ht="40.5" customHeight="1" x14ac:dyDescent="0.2">
      <c r="A62" s="75" t="s">
        <v>93</v>
      </c>
      <c r="B62" s="365" t="s">
        <v>181</v>
      </c>
      <c r="C62" s="365"/>
      <c r="D62" s="365"/>
      <c r="E62" s="365"/>
      <c r="F62" s="365"/>
      <c r="G62" s="365"/>
      <c r="H62" s="365"/>
      <c r="I62" s="365"/>
      <c r="J62" s="365"/>
      <c r="K62" s="63"/>
    </row>
    <row r="63" spans="1:12" ht="15.75" x14ac:dyDescent="0.25">
      <c r="A63" s="344" t="s">
        <v>95</v>
      </c>
      <c r="B63" s="344"/>
      <c r="C63" s="344"/>
      <c r="D63" s="344"/>
      <c r="E63" s="344"/>
      <c r="F63" s="344"/>
      <c r="G63" s="344"/>
      <c r="H63" s="344"/>
      <c r="I63" s="344"/>
      <c r="J63" s="344"/>
    </row>
    <row r="64" spans="1:12" ht="15.75" customHeight="1" x14ac:dyDescent="0.25">
      <c r="A64" s="361" t="s">
        <v>96</v>
      </c>
      <c r="B64" s="361"/>
      <c r="C64" s="361"/>
      <c r="D64" s="361"/>
      <c r="E64" s="361"/>
      <c r="F64" s="361"/>
      <c r="G64" s="361"/>
      <c r="H64" s="361"/>
      <c r="I64" s="361"/>
      <c r="J64" s="361"/>
    </row>
    <row r="65" spans="1:20" ht="30" customHeight="1" x14ac:dyDescent="0.25">
      <c r="A65" s="365" t="s">
        <v>183</v>
      </c>
      <c r="B65" s="365"/>
      <c r="C65" s="365"/>
      <c r="D65" s="365"/>
      <c r="E65" s="365"/>
      <c r="F65" s="365"/>
      <c r="G65" s="365"/>
      <c r="H65" s="365"/>
      <c r="I65" s="365"/>
      <c r="J65" s="365"/>
    </row>
    <row r="66" spans="1:20" ht="18.75" customHeight="1" x14ac:dyDescent="0.25">
      <c r="A66" s="358" t="s">
        <v>70</v>
      </c>
      <c r="B66" s="358"/>
      <c r="C66" s="358"/>
      <c r="D66" s="358"/>
      <c r="E66" s="358"/>
      <c r="F66" s="358"/>
      <c r="G66" s="358"/>
      <c r="H66" s="358"/>
      <c r="I66" s="358"/>
      <c r="J66" s="358"/>
      <c r="K66" s="64"/>
    </row>
    <row r="67" spans="1:20" x14ac:dyDescent="0.25">
      <c r="A67" s="65"/>
      <c r="B67" s="65"/>
      <c r="C67" s="281" t="s">
        <v>71</v>
      </c>
      <c r="D67" s="282"/>
      <c r="E67" s="281" t="s">
        <v>98</v>
      </c>
      <c r="F67" s="282"/>
      <c r="G67" s="281" t="s">
        <v>73</v>
      </c>
      <c r="H67" s="281"/>
      <c r="I67" s="281" t="s">
        <v>74</v>
      </c>
      <c r="J67" s="282"/>
      <c r="K67" s="63"/>
    </row>
    <row r="68" spans="1:20" ht="42.75" customHeight="1" x14ac:dyDescent="0.25">
      <c r="A68" s="55" t="s">
        <v>7</v>
      </c>
      <c r="B68" s="55" t="s">
        <v>75</v>
      </c>
      <c r="C68" s="55" t="s">
        <v>76</v>
      </c>
      <c r="D68" s="55" t="s">
        <v>77</v>
      </c>
      <c r="E68" s="55" t="s">
        <v>78</v>
      </c>
      <c r="F68" s="55" t="s">
        <v>79</v>
      </c>
      <c r="G68" s="55" t="s">
        <v>80</v>
      </c>
      <c r="H68" s="55" t="s">
        <v>81</v>
      </c>
      <c r="I68" s="55" t="s">
        <v>82</v>
      </c>
      <c r="J68" s="55" t="s">
        <v>83</v>
      </c>
      <c r="K68" s="79" t="s">
        <v>221</v>
      </c>
    </row>
    <row r="69" spans="1:20" ht="44.25" customHeight="1" x14ac:dyDescent="0.25">
      <c r="A69" s="66" t="s">
        <v>112</v>
      </c>
      <c r="B69" s="67" t="s">
        <v>25</v>
      </c>
      <c r="C69" s="68">
        <v>22500</v>
      </c>
      <c r="D69" s="69">
        <v>55592040</v>
      </c>
      <c r="E69" s="68">
        <v>5625</v>
      </c>
      <c r="F69" s="69">
        <v>13898010</v>
      </c>
      <c r="G69" s="70">
        <v>1.387</v>
      </c>
      <c r="H69" s="71">
        <v>11004672.079999998</v>
      </c>
      <c r="I69" s="72">
        <f>IF(G69&gt;0,G69/C69,0)</f>
        <v>6.1644444444444445E-5</v>
      </c>
      <c r="J69" s="73">
        <f>IF(H69&gt;0,H69/D69,0)</f>
        <v>0.19795409702540145</v>
      </c>
      <c r="K69" s="80" t="s">
        <v>228</v>
      </c>
    </row>
    <row r="70" spans="1:20" ht="15.75" x14ac:dyDescent="0.25">
      <c r="A70" s="344" t="s">
        <v>85</v>
      </c>
      <c r="B70" s="344"/>
      <c r="C70" s="344"/>
      <c r="D70" s="344"/>
      <c r="E70" s="344"/>
      <c r="F70" s="344"/>
      <c r="G70" s="344"/>
      <c r="H70" s="344"/>
      <c r="I70" s="344"/>
      <c r="J70" s="344"/>
    </row>
    <row r="71" spans="1:20" ht="15.75" x14ac:dyDescent="0.25">
      <c r="A71" s="345" t="s">
        <v>86</v>
      </c>
      <c r="B71" s="345"/>
      <c r="C71" s="345"/>
      <c r="D71" s="345"/>
      <c r="E71" s="345"/>
      <c r="F71" s="345"/>
      <c r="G71" s="345"/>
      <c r="H71" s="345"/>
      <c r="I71" s="345"/>
      <c r="J71" s="345"/>
    </row>
    <row r="72" spans="1:20" s="51" customFormat="1" ht="18.75" customHeight="1" x14ac:dyDescent="0.2">
      <c r="A72" s="75" t="s">
        <v>87</v>
      </c>
      <c r="B72" s="366" t="s">
        <v>113</v>
      </c>
      <c r="C72" s="366"/>
      <c r="D72" s="366"/>
      <c r="E72" s="366"/>
      <c r="F72" s="366"/>
      <c r="G72" s="366"/>
      <c r="H72" s="366"/>
      <c r="I72" s="366"/>
      <c r="J72" s="366"/>
      <c r="K72" s="63"/>
    </row>
    <row r="73" spans="1:20" s="51" customFormat="1" ht="19.5" customHeight="1" x14ac:dyDescent="0.2">
      <c r="A73" s="75" t="s">
        <v>89</v>
      </c>
      <c r="B73" s="364" t="s">
        <v>114</v>
      </c>
      <c r="C73" s="364"/>
      <c r="D73" s="364"/>
      <c r="E73" s="364"/>
      <c r="F73" s="364"/>
      <c r="G73" s="364"/>
      <c r="H73" s="364"/>
      <c r="I73" s="364"/>
      <c r="J73" s="364"/>
      <c r="K73" s="63"/>
    </row>
    <row r="74" spans="1:20" s="52" customFormat="1" ht="36.75" customHeight="1" x14ac:dyDescent="0.2">
      <c r="A74" s="81" t="s">
        <v>91</v>
      </c>
      <c r="B74" s="365" t="s">
        <v>187</v>
      </c>
      <c r="C74" s="365"/>
      <c r="D74" s="365"/>
      <c r="E74" s="365"/>
      <c r="F74" s="365"/>
      <c r="G74" s="365"/>
      <c r="H74" s="365"/>
      <c r="I74" s="365"/>
      <c r="J74" s="365"/>
      <c r="K74" s="78"/>
      <c r="L74" s="51"/>
      <c r="M74" s="51"/>
      <c r="N74" s="51"/>
      <c r="O74" s="51"/>
      <c r="P74" s="51"/>
      <c r="Q74" s="51"/>
      <c r="R74" s="51"/>
      <c r="S74" s="51"/>
      <c r="T74" s="51"/>
    </row>
    <row r="75" spans="1:20" s="51" customFormat="1" ht="39.75" customHeight="1" x14ac:dyDescent="0.2">
      <c r="A75" s="75" t="s">
        <v>93</v>
      </c>
      <c r="B75" s="365" t="s">
        <v>189</v>
      </c>
      <c r="C75" s="365"/>
      <c r="D75" s="365"/>
      <c r="E75" s="365"/>
      <c r="F75" s="365"/>
      <c r="G75" s="365"/>
      <c r="H75" s="365"/>
      <c r="I75" s="365"/>
      <c r="J75" s="365"/>
      <c r="K75" s="63"/>
    </row>
    <row r="76" spans="1:20" ht="15.75" x14ac:dyDescent="0.25">
      <c r="A76" s="344" t="s">
        <v>95</v>
      </c>
      <c r="B76" s="344"/>
      <c r="C76" s="344"/>
      <c r="D76" s="344"/>
      <c r="E76" s="344"/>
      <c r="F76" s="344"/>
      <c r="G76" s="344"/>
      <c r="H76" s="344"/>
      <c r="I76" s="344"/>
      <c r="J76" s="344"/>
      <c r="L76" s="51"/>
    </row>
    <row r="77" spans="1:20" ht="15.75" x14ac:dyDescent="0.25">
      <c r="A77" s="361" t="s">
        <v>96</v>
      </c>
      <c r="B77" s="361"/>
      <c r="C77" s="361"/>
      <c r="D77" s="361"/>
      <c r="E77" s="361"/>
      <c r="F77" s="361"/>
      <c r="G77" s="361"/>
      <c r="H77" s="361"/>
      <c r="I77" s="361"/>
      <c r="J77" s="361"/>
    </row>
    <row r="78" spans="1:20" ht="29.25" customHeight="1" x14ac:dyDescent="0.25">
      <c r="A78" s="362" t="s">
        <v>190</v>
      </c>
      <c r="B78" s="362"/>
      <c r="C78" s="362"/>
      <c r="D78" s="362"/>
      <c r="E78" s="362"/>
      <c r="F78" s="362"/>
      <c r="G78" s="362"/>
      <c r="H78" s="362"/>
      <c r="I78" s="362"/>
      <c r="J78" s="362"/>
    </row>
    <row r="79" spans="1:20" ht="15.75" x14ac:dyDescent="0.25">
      <c r="A79" s="358" t="s">
        <v>70</v>
      </c>
      <c r="B79" s="358"/>
      <c r="C79" s="358"/>
      <c r="D79" s="358"/>
      <c r="E79" s="358"/>
      <c r="F79" s="358"/>
      <c r="G79" s="358"/>
      <c r="H79" s="358"/>
      <c r="I79" s="358"/>
      <c r="J79" s="358"/>
      <c r="K79" s="64"/>
    </row>
    <row r="80" spans="1:20" x14ac:dyDescent="0.25">
      <c r="A80" s="65"/>
      <c r="B80" s="65"/>
      <c r="C80" s="281" t="s">
        <v>71</v>
      </c>
      <c r="D80" s="282"/>
      <c r="E80" s="281" t="s">
        <v>98</v>
      </c>
      <c r="F80" s="282"/>
      <c r="G80" s="281" t="s">
        <v>73</v>
      </c>
      <c r="H80" s="281"/>
      <c r="I80" s="281" t="s">
        <v>74</v>
      </c>
      <c r="J80" s="282"/>
      <c r="K80" s="63"/>
    </row>
    <row r="81" spans="1:11" ht="38.25" x14ac:dyDescent="0.25">
      <c r="A81" s="55" t="s">
        <v>7</v>
      </c>
      <c r="B81" s="55" t="s">
        <v>75</v>
      </c>
      <c r="C81" s="55" t="s">
        <v>76</v>
      </c>
      <c r="D81" s="55" t="s">
        <v>77</v>
      </c>
      <c r="E81" s="55" t="s">
        <v>78</v>
      </c>
      <c r="F81" s="55" t="s">
        <v>79</v>
      </c>
      <c r="G81" s="55" t="s">
        <v>80</v>
      </c>
      <c r="H81" s="55" t="s">
        <v>81</v>
      </c>
      <c r="I81" s="55" t="s">
        <v>82</v>
      </c>
      <c r="J81" s="55" t="s">
        <v>83</v>
      </c>
      <c r="K81" s="79" t="s">
        <v>221</v>
      </c>
    </row>
    <row r="82" spans="1:11" ht="39" x14ac:dyDescent="0.25">
      <c r="A82" s="66" t="s">
        <v>118</v>
      </c>
      <c r="B82" s="67" t="s">
        <v>119</v>
      </c>
      <c r="C82" s="68">
        <v>6</v>
      </c>
      <c r="D82" s="69">
        <v>56711544</v>
      </c>
      <c r="E82" s="68">
        <v>2</v>
      </c>
      <c r="F82" s="69">
        <v>14177886</v>
      </c>
      <c r="G82" s="70">
        <v>1</v>
      </c>
      <c r="H82" s="71">
        <v>8729195.4000000004</v>
      </c>
      <c r="I82" s="72">
        <f>IF(G82&gt;0,G82/C82,0)</f>
        <v>0.16666666666666666</v>
      </c>
      <c r="J82" s="73">
        <f>IF(H82&gt;0,H82/D82,0)</f>
        <v>0.15392272515098515</v>
      </c>
      <c r="K82" s="82" t="s">
        <v>229</v>
      </c>
    </row>
    <row r="83" spans="1:11" ht="15.75" x14ac:dyDescent="0.25">
      <c r="A83" s="344" t="s">
        <v>85</v>
      </c>
      <c r="B83" s="344"/>
      <c r="C83" s="344"/>
      <c r="D83" s="344"/>
      <c r="E83" s="344"/>
      <c r="F83" s="344"/>
      <c r="G83" s="344"/>
      <c r="H83" s="344"/>
      <c r="I83" s="344"/>
      <c r="J83" s="344"/>
    </row>
    <row r="84" spans="1:11" ht="15.75" x14ac:dyDescent="0.25">
      <c r="A84" s="345" t="s">
        <v>86</v>
      </c>
      <c r="B84" s="345"/>
      <c r="C84" s="345"/>
      <c r="D84" s="345"/>
      <c r="E84" s="345"/>
      <c r="F84" s="345"/>
      <c r="G84" s="345"/>
      <c r="H84" s="345"/>
      <c r="I84" s="345"/>
      <c r="J84" s="345"/>
    </row>
    <row r="85" spans="1:11" s="51" customFormat="1" ht="12.75" customHeight="1" x14ac:dyDescent="0.2">
      <c r="A85" s="75" t="s">
        <v>87</v>
      </c>
      <c r="B85" s="366" t="s">
        <v>118</v>
      </c>
      <c r="C85" s="366"/>
      <c r="D85" s="366"/>
      <c r="E85" s="366"/>
      <c r="F85" s="366"/>
      <c r="G85" s="366"/>
      <c r="H85" s="366"/>
      <c r="I85" s="366"/>
      <c r="J85" s="366"/>
      <c r="K85" s="63"/>
    </row>
    <row r="86" spans="1:11" s="51" customFormat="1" ht="12.75" customHeight="1" x14ac:dyDescent="0.2">
      <c r="A86" s="75" t="s">
        <v>89</v>
      </c>
      <c r="B86" s="364" t="s">
        <v>120</v>
      </c>
      <c r="C86" s="364"/>
      <c r="D86" s="364"/>
      <c r="E86" s="364"/>
      <c r="F86" s="364"/>
      <c r="G86" s="364"/>
      <c r="H86" s="364"/>
      <c r="I86" s="364"/>
      <c r="J86" s="364"/>
      <c r="K86" s="63"/>
    </row>
    <row r="87" spans="1:11" s="52" customFormat="1" ht="12.75" customHeight="1" x14ac:dyDescent="0.25">
      <c r="A87" s="81" t="s">
        <v>91</v>
      </c>
      <c r="B87" s="365" t="s">
        <v>192</v>
      </c>
      <c r="C87" s="365"/>
      <c r="D87" s="365"/>
      <c r="E87" s="365"/>
      <c r="F87" s="365"/>
      <c r="G87" s="365"/>
      <c r="H87" s="365"/>
      <c r="I87" s="365"/>
      <c r="J87" s="365"/>
      <c r="K87" s="78"/>
    </row>
    <row r="88" spans="1:11" s="51" customFormat="1" ht="25.5" customHeight="1" x14ac:dyDescent="0.2">
      <c r="A88" s="75" t="s">
        <v>93</v>
      </c>
      <c r="B88" s="365" t="s">
        <v>194</v>
      </c>
      <c r="C88" s="365"/>
      <c r="D88" s="365"/>
      <c r="E88" s="365"/>
      <c r="F88" s="365"/>
      <c r="G88" s="365"/>
      <c r="H88" s="365"/>
      <c r="I88" s="365"/>
      <c r="J88" s="365"/>
      <c r="K88" s="63"/>
    </row>
    <row r="89" spans="1:11" ht="15.75" x14ac:dyDescent="0.25">
      <c r="A89" s="344" t="s">
        <v>95</v>
      </c>
      <c r="B89" s="344"/>
      <c r="C89" s="344"/>
      <c r="D89" s="344"/>
      <c r="E89" s="344"/>
      <c r="F89" s="344"/>
      <c r="G89" s="344"/>
      <c r="H89" s="344"/>
      <c r="I89" s="344"/>
      <c r="J89" s="344"/>
    </row>
    <row r="90" spans="1:11" ht="15.75" customHeight="1" x14ac:dyDescent="0.25">
      <c r="A90" s="361" t="s">
        <v>96</v>
      </c>
      <c r="B90" s="361"/>
      <c r="C90" s="361"/>
      <c r="D90" s="361"/>
      <c r="E90" s="361"/>
      <c r="F90" s="361"/>
      <c r="G90" s="361"/>
      <c r="H90" s="361"/>
      <c r="I90" s="361"/>
      <c r="J90" s="361"/>
    </row>
    <row r="91" spans="1:11" x14ac:dyDescent="0.25">
      <c r="A91" s="362" t="s">
        <v>17</v>
      </c>
      <c r="B91" s="362"/>
      <c r="C91" s="362"/>
      <c r="D91" s="362"/>
      <c r="E91" s="362"/>
      <c r="F91" s="362"/>
      <c r="G91" s="362"/>
      <c r="H91" s="362"/>
      <c r="I91" s="362"/>
      <c r="J91" s="362"/>
    </row>
    <row r="92" spans="1:11" ht="15.75" x14ac:dyDescent="0.25">
      <c r="A92" s="358" t="s">
        <v>70</v>
      </c>
      <c r="B92" s="358"/>
      <c r="C92" s="358"/>
      <c r="D92" s="358"/>
      <c r="E92" s="358"/>
      <c r="F92" s="358"/>
      <c r="G92" s="358"/>
      <c r="H92" s="358"/>
      <c r="I92" s="358"/>
      <c r="J92" s="358"/>
      <c r="K92" s="64"/>
    </row>
    <row r="93" spans="1:11" ht="15" customHeight="1" x14ac:dyDescent="0.25">
      <c r="A93" s="65"/>
      <c r="B93" s="65"/>
      <c r="C93" s="281" t="s">
        <v>71</v>
      </c>
      <c r="D93" s="282"/>
      <c r="E93" s="281" t="s">
        <v>98</v>
      </c>
      <c r="F93" s="282"/>
      <c r="G93" s="281" t="s">
        <v>73</v>
      </c>
      <c r="H93" s="281"/>
      <c r="I93" s="281" t="s">
        <v>74</v>
      </c>
      <c r="J93" s="282"/>
      <c r="K93" s="63"/>
    </row>
    <row r="94" spans="1:11" ht="38.25" x14ac:dyDescent="0.25">
      <c r="A94" s="55" t="s">
        <v>7</v>
      </c>
      <c r="B94" s="55" t="s">
        <v>75</v>
      </c>
      <c r="C94" s="55" t="s">
        <v>76</v>
      </c>
      <c r="D94" s="55" t="s">
        <v>77</v>
      </c>
      <c r="E94" s="55" t="s">
        <v>78</v>
      </c>
      <c r="F94" s="55" t="s">
        <v>79</v>
      </c>
      <c r="G94" s="55" t="s">
        <v>80</v>
      </c>
      <c r="H94" s="55" t="s">
        <v>81</v>
      </c>
      <c r="I94" s="55" t="s">
        <v>82</v>
      </c>
      <c r="J94" s="55" t="s">
        <v>83</v>
      </c>
      <c r="K94" s="76" t="s">
        <v>221</v>
      </c>
    </row>
    <row r="95" spans="1:11" ht="63.75" x14ac:dyDescent="0.25">
      <c r="A95" s="66" t="s">
        <v>124</v>
      </c>
      <c r="B95" s="67" t="s">
        <v>29</v>
      </c>
      <c r="C95" s="68">
        <v>6</v>
      </c>
      <c r="D95" s="69">
        <v>23233217</v>
      </c>
      <c r="E95" s="68">
        <v>0</v>
      </c>
      <c r="F95" s="69">
        <v>5808304</v>
      </c>
      <c r="G95" s="70">
        <v>4</v>
      </c>
      <c r="H95" s="71">
        <v>3650404.0200000005</v>
      </c>
      <c r="I95" s="72">
        <f>IF(G95&gt;0,G95/C95,0)</f>
        <v>0.66666666666666663</v>
      </c>
      <c r="J95" s="73">
        <f>IF(H95&gt;0,H95/D95,0)</f>
        <v>0.15712004153363696</v>
      </c>
      <c r="K95" s="83" t="s">
        <v>230</v>
      </c>
    </row>
    <row r="96" spans="1:11" ht="15.75" x14ac:dyDescent="0.25">
      <c r="A96" s="344" t="s">
        <v>85</v>
      </c>
      <c r="B96" s="344"/>
      <c r="C96" s="344"/>
      <c r="D96" s="344"/>
      <c r="E96" s="344"/>
      <c r="F96" s="344"/>
      <c r="G96" s="344"/>
      <c r="H96" s="344"/>
      <c r="I96" s="344"/>
      <c r="J96" s="344"/>
    </row>
    <row r="97" spans="1:11" ht="15.75" x14ac:dyDescent="0.25">
      <c r="A97" s="345" t="s">
        <v>86</v>
      </c>
      <c r="B97" s="345"/>
      <c r="C97" s="345"/>
      <c r="D97" s="345"/>
      <c r="E97" s="345"/>
      <c r="F97" s="345"/>
      <c r="G97" s="345"/>
      <c r="H97" s="345"/>
      <c r="I97" s="345"/>
      <c r="J97" s="345"/>
    </row>
    <row r="98" spans="1:11" ht="15" customHeight="1" x14ac:dyDescent="0.25">
      <c r="A98" s="75" t="s">
        <v>87</v>
      </c>
      <c r="B98" s="366" t="s">
        <v>124</v>
      </c>
      <c r="C98" s="366"/>
      <c r="D98" s="366"/>
      <c r="E98" s="366"/>
      <c r="F98" s="366"/>
      <c r="G98" s="366"/>
      <c r="H98" s="366"/>
      <c r="I98" s="366"/>
      <c r="J98" s="366"/>
      <c r="K98" s="63"/>
    </row>
    <row r="99" spans="1:11" ht="54" customHeight="1" x14ac:dyDescent="0.25">
      <c r="A99" s="75" t="s">
        <v>89</v>
      </c>
      <c r="B99" s="364" t="s">
        <v>125</v>
      </c>
      <c r="C99" s="364"/>
      <c r="D99" s="364"/>
      <c r="E99" s="364"/>
      <c r="F99" s="364"/>
      <c r="G99" s="364"/>
      <c r="H99" s="364"/>
      <c r="I99" s="364"/>
      <c r="J99" s="364"/>
      <c r="K99" s="63"/>
    </row>
    <row r="100" spans="1:11" ht="26.25" customHeight="1" x14ac:dyDescent="0.25">
      <c r="A100" s="75" t="s">
        <v>91</v>
      </c>
      <c r="B100" s="362" t="s">
        <v>196</v>
      </c>
      <c r="C100" s="362"/>
      <c r="D100" s="362"/>
      <c r="E100" s="362"/>
      <c r="F100" s="362"/>
      <c r="G100" s="362"/>
      <c r="H100" s="362"/>
      <c r="I100" s="362"/>
      <c r="J100" s="362"/>
      <c r="K100" s="63"/>
    </row>
    <row r="101" spans="1:11" ht="25.5" customHeight="1" x14ac:dyDescent="0.25">
      <c r="A101" s="75" t="s">
        <v>93</v>
      </c>
      <c r="B101" s="370" t="s">
        <v>198</v>
      </c>
      <c r="C101" s="370"/>
      <c r="D101" s="370"/>
      <c r="E101" s="370"/>
      <c r="F101" s="370"/>
      <c r="G101" s="370"/>
      <c r="H101" s="370"/>
      <c r="I101" s="370"/>
      <c r="J101" s="371"/>
      <c r="K101" s="63"/>
    </row>
    <row r="102" spans="1:11" ht="15.75" x14ac:dyDescent="0.25">
      <c r="A102" s="344" t="s">
        <v>95</v>
      </c>
      <c r="B102" s="344"/>
      <c r="C102" s="344"/>
      <c r="D102" s="344"/>
      <c r="E102" s="344"/>
      <c r="F102" s="344"/>
      <c r="G102" s="344"/>
      <c r="H102" s="344"/>
      <c r="I102" s="344"/>
      <c r="J102" s="344"/>
    </row>
    <row r="103" spans="1:11" ht="15.75" customHeight="1" x14ac:dyDescent="0.25">
      <c r="A103" s="361" t="s">
        <v>96</v>
      </c>
      <c r="B103" s="361"/>
      <c r="C103" s="361"/>
      <c r="D103" s="361"/>
      <c r="E103" s="361"/>
      <c r="F103" s="361"/>
      <c r="G103" s="361"/>
      <c r="H103" s="361"/>
      <c r="I103" s="361"/>
      <c r="J103" s="361"/>
    </row>
    <row r="104" spans="1:11" ht="15" customHeight="1" x14ac:dyDescent="0.25">
      <c r="A104" s="365" t="s">
        <v>200</v>
      </c>
      <c r="B104" s="365"/>
      <c r="C104" s="365"/>
      <c r="D104" s="365"/>
      <c r="E104" s="365"/>
      <c r="F104" s="365"/>
      <c r="G104" s="365"/>
      <c r="H104" s="365"/>
      <c r="I104" s="365"/>
      <c r="J104" s="365"/>
    </row>
  </sheetData>
  <mergeCells count="118">
    <mergeCell ref="A102:J102"/>
    <mergeCell ref="A103:J103"/>
    <mergeCell ref="A104:J104"/>
    <mergeCell ref="F26:H26"/>
    <mergeCell ref="A96:J96"/>
    <mergeCell ref="A97:J97"/>
    <mergeCell ref="B98:J98"/>
    <mergeCell ref="B99:J99"/>
    <mergeCell ref="B100:J100"/>
    <mergeCell ref="B101:J101"/>
    <mergeCell ref="A89:J89"/>
    <mergeCell ref="A90:J90"/>
    <mergeCell ref="A91:J91"/>
    <mergeCell ref="A92:J92"/>
    <mergeCell ref="C93:D93"/>
    <mergeCell ref="E93:F93"/>
    <mergeCell ref="G93:H93"/>
    <mergeCell ref="I93:J93"/>
    <mergeCell ref="A83:J83"/>
    <mergeCell ref="A84:J84"/>
    <mergeCell ref="B85:J85"/>
    <mergeCell ref="B86:J86"/>
    <mergeCell ref="B87:J87"/>
    <mergeCell ref="B88:J88"/>
    <mergeCell ref="A76:J76"/>
    <mergeCell ref="A77:J77"/>
    <mergeCell ref="A78:J78"/>
    <mergeCell ref="A79:J79"/>
    <mergeCell ref="C80:D80"/>
    <mergeCell ref="E80:F80"/>
    <mergeCell ref="G80:H80"/>
    <mergeCell ref="I80:J80"/>
    <mergeCell ref="A70:J70"/>
    <mergeCell ref="A71:J71"/>
    <mergeCell ref="B72:J72"/>
    <mergeCell ref="B73:J73"/>
    <mergeCell ref="B74:J74"/>
    <mergeCell ref="B75:J75"/>
    <mergeCell ref="A63:J63"/>
    <mergeCell ref="A64:J64"/>
    <mergeCell ref="A65:J65"/>
    <mergeCell ref="A66:J66"/>
    <mergeCell ref="C67:D67"/>
    <mergeCell ref="E67:F67"/>
    <mergeCell ref="G67:H67"/>
    <mergeCell ref="I67:J67"/>
    <mergeCell ref="A57:J57"/>
    <mergeCell ref="A58:J58"/>
    <mergeCell ref="B59:J59"/>
    <mergeCell ref="B60:J60"/>
    <mergeCell ref="B61:J61"/>
    <mergeCell ref="B62:J62"/>
    <mergeCell ref="A50:J50"/>
    <mergeCell ref="A51:J51"/>
    <mergeCell ref="A52:J52"/>
    <mergeCell ref="A53:J53"/>
    <mergeCell ref="C54:D54"/>
    <mergeCell ref="E54:F54"/>
    <mergeCell ref="G54:H54"/>
    <mergeCell ref="I54:J54"/>
    <mergeCell ref="A44:J44"/>
    <mergeCell ref="A45:J45"/>
    <mergeCell ref="B46:J46"/>
    <mergeCell ref="B47:J47"/>
    <mergeCell ref="B48:J48"/>
    <mergeCell ref="B49:J49"/>
    <mergeCell ref="A37:J37"/>
    <mergeCell ref="A38:J38"/>
    <mergeCell ref="A39:J39"/>
    <mergeCell ref="A40:J40"/>
    <mergeCell ref="C41:D41"/>
    <mergeCell ref="E41:F41"/>
    <mergeCell ref="G41:H41"/>
    <mergeCell ref="I41:J41"/>
    <mergeCell ref="A31:J31"/>
    <mergeCell ref="A32:J32"/>
    <mergeCell ref="B33:J33"/>
    <mergeCell ref="B34:J34"/>
    <mergeCell ref="B35:J35"/>
    <mergeCell ref="B36:J36"/>
    <mergeCell ref="A26:B26"/>
    <mergeCell ref="C26:E26"/>
    <mergeCell ref="I26:J26"/>
    <mergeCell ref="A27:J27"/>
    <mergeCell ref="C28:D28"/>
    <mergeCell ref="E28:F28"/>
    <mergeCell ref="G28:H28"/>
    <mergeCell ref="I28:J28"/>
    <mergeCell ref="A23:J23"/>
    <mergeCell ref="A24:J24"/>
    <mergeCell ref="A25:B25"/>
    <mergeCell ref="C25:E25"/>
    <mergeCell ref="F25:H25"/>
    <mergeCell ref="I25:J25"/>
    <mergeCell ref="C17:J17"/>
    <mergeCell ref="A18:J18"/>
    <mergeCell ref="B19:J19"/>
    <mergeCell ref="B20:J20"/>
    <mergeCell ref="B21:J21"/>
    <mergeCell ref="B22:J22"/>
    <mergeCell ref="B11:J11"/>
    <mergeCell ref="B12:J12"/>
    <mergeCell ref="B13:J13"/>
    <mergeCell ref="A14:J14"/>
    <mergeCell ref="C15:J15"/>
    <mergeCell ref="C16:J16"/>
    <mergeCell ref="A5:J5"/>
    <mergeCell ref="A6:J6"/>
    <mergeCell ref="A7:J7"/>
    <mergeCell ref="A8:J8"/>
    <mergeCell ref="B9:J9"/>
    <mergeCell ref="B10:J10"/>
    <mergeCell ref="A1:J1"/>
    <mergeCell ref="B2:J2"/>
    <mergeCell ref="B3:C3"/>
    <mergeCell ref="D3:H3"/>
    <mergeCell ref="B4:C4"/>
    <mergeCell ref="D4:H4"/>
  </mergeCells>
  <dataValidations count="6">
    <dataValidation allowBlank="1" showInputMessage="1" showErrorMessage="1" prompt="Monto ejecutado en el trimestre" sqref="H29 H42 H55 H68 H81 H94"/>
    <dataValidation allowBlank="1" showInputMessage="1" showErrorMessage="1" prompt="Meta alcanzada en el trimestre" sqref="G29 G42 G55 G68 G81 G94"/>
    <dataValidation allowBlank="1" showInputMessage="1" showErrorMessage="1" prompt="Monto presupuestado para el producto" sqref="F29 D29 F42 D42 F55 D55:D56 F68 D68:D69 F81 D81:D82 F94 D94:D95"/>
    <dataValidation allowBlank="1" showInputMessage="1" showErrorMessage="1" prompt="Meta anual del indicador" sqref="E29 C29 E42 C42:C43 E55 C55:C56 E68 C68:C69 E81 C81:C82 E94 C94:C95"/>
    <dataValidation allowBlank="1" showInputMessage="1" showErrorMessage="1" prompt="Nombre del indicador" sqref="B29 B42 B55 B68 B81 B94"/>
    <dataValidation allowBlank="1" showInputMessage="1" showErrorMessage="1" prompt="Nombre de cada producto" sqref="A29 A42 A55 A68 A81 A94"/>
  </dataValidations>
  <pageMargins left="0.7" right="0.7" top="0.75" bottom="0.75" header="0.3" footer="0.3"/>
  <drawing r:id="rId1"/>
  <tableParts count="6">
    <tablePart r:id="rId2"/>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2"/>
  <sheetViews>
    <sheetView zoomScaleNormal="100" workbookViewId="0">
      <selection activeCell="K27" sqref="K27"/>
    </sheetView>
  </sheetViews>
  <sheetFormatPr baseColWidth="10" defaultColWidth="11.42578125" defaultRowHeight="15" x14ac:dyDescent="0.25"/>
  <cols>
    <col min="1" max="1" width="23" style="6" customWidth="1"/>
    <col min="2" max="3" width="12.7109375" style="6" customWidth="1"/>
    <col min="4" max="4" width="13.85546875" style="6" customWidth="1"/>
    <col min="5" max="5" width="14.28515625" style="6" customWidth="1"/>
    <col min="6" max="6" width="13.7109375" style="6" customWidth="1"/>
    <col min="7" max="10" width="12.7109375" style="6" customWidth="1"/>
    <col min="11" max="11" width="11.42578125" style="6"/>
  </cols>
  <sheetData>
    <row r="1" spans="1:11" ht="15.75" thickBot="1" x14ac:dyDescent="0.3"/>
    <row r="2" spans="1:11" ht="21.75" thickBot="1" x14ac:dyDescent="0.3">
      <c r="A2" s="16"/>
      <c r="B2" s="296" t="s">
        <v>231</v>
      </c>
      <c r="C2" s="297"/>
      <c r="D2" s="297"/>
      <c r="E2" s="297"/>
      <c r="F2" s="297"/>
      <c r="G2" s="297"/>
      <c r="H2" s="297"/>
      <c r="I2" s="297"/>
      <c r="J2" s="298"/>
      <c r="K2" s="1"/>
    </row>
    <row r="3" spans="1:11" ht="15.75" customHeight="1" thickBot="1" x14ac:dyDescent="0.3">
      <c r="A3" s="17"/>
      <c r="B3" s="299" t="s">
        <v>33</v>
      </c>
      <c r="C3" s="300"/>
      <c r="D3" s="301" t="s">
        <v>34</v>
      </c>
      <c r="E3" s="302"/>
      <c r="F3" s="302"/>
      <c r="G3" s="302"/>
      <c r="H3" s="302"/>
      <c r="I3" s="2" t="s">
        <v>35</v>
      </c>
      <c r="J3" s="2" t="s">
        <v>36</v>
      </c>
      <c r="K3" s="1"/>
    </row>
    <row r="4" spans="1:11" ht="21.75" customHeight="1" thickBot="1" x14ac:dyDescent="0.3">
      <c r="A4" s="18"/>
      <c r="B4" s="303" t="s">
        <v>37</v>
      </c>
      <c r="C4" s="304"/>
      <c r="D4" s="303" t="s">
        <v>38</v>
      </c>
      <c r="E4" s="304"/>
      <c r="F4" s="304"/>
      <c r="G4" s="304"/>
      <c r="H4" s="304"/>
      <c r="I4" s="24">
        <v>43552</v>
      </c>
      <c r="J4" s="3">
        <v>0</v>
      </c>
      <c r="K4" s="1"/>
    </row>
    <row r="5" spans="1:11" x14ac:dyDescent="0.25">
      <c r="A5" s="305"/>
      <c r="B5" s="306"/>
      <c r="C5" s="306"/>
      <c r="D5" s="191"/>
      <c r="E5" s="191"/>
      <c r="F5" s="191"/>
      <c r="G5" s="191"/>
      <c r="H5" s="191"/>
      <c r="I5" s="306"/>
      <c r="J5" s="307"/>
      <c r="K5" s="1"/>
    </row>
    <row r="6" spans="1:11" ht="8.25" customHeight="1" x14ac:dyDescent="0.25">
      <c r="A6" s="372"/>
      <c r="B6" s="373"/>
      <c r="C6" s="373"/>
      <c r="D6" s="373"/>
      <c r="E6" s="373"/>
      <c r="F6" s="373"/>
      <c r="G6" s="373"/>
      <c r="H6" s="373"/>
      <c r="I6" s="373"/>
      <c r="J6" s="374"/>
      <c r="K6" s="1"/>
    </row>
    <row r="7" spans="1:11" ht="15.75" x14ac:dyDescent="0.25">
      <c r="A7" s="375" t="s">
        <v>40</v>
      </c>
      <c r="B7" s="251"/>
      <c r="C7" s="251"/>
      <c r="D7" s="251"/>
      <c r="E7" s="251"/>
      <c r="F7" s="251"/>
      <c r="G7" s="251"/>
      <c r="H7" s="251"/>
      <c r="I7" s="251"/>
      <c r="J7" s="376"/>
      <c r="K7" s="1"/>
    </row>
    <row r="8" spans="1:11" ht="15.75" x14ac:dyDescent="0.25">
      <c r="A8" s="377" t="s">
        <v>41</v>
      </c>
      <c r="B8" s="254"/>
      <c r="C8" s="254"/>
      <c r="D8" s="254"/>
      <c r="E8" s="254"/>
      <c r="F8" s="254"/>
      <c r="G8" s="254"/>
      <c r="H8" s="254"/>
      <c r="I8" s="254"/>
      <c r="J8" s="378"/>
      <c r="K8" s="1"/>
    </row>
    <row r="9" spans="1:11" ht="15" customHeight="1" x14ac:dyDescent="0.25">
      <c r="A9" s="4" t="s">
        <v>1</v>
      </c>
      <c r="B9" s="379" t="s">
        <v>2</v>
      </c>
      <c r="C9" s="379"/>
      <c r="D9" s="379"/>
      <c r="E9" s="379"/>
      <c r="F9" s="379"/>
      <c r="G9" s="379"/>
      <c r="H9" s="379"/>
      <c r="I9" s="379"/>
      <c r="J9" s="380"/>
      <c r="K9" s="1"/>
    </row>
    <row r="10" spans="1:11" ht="15" customHeight="1" x14ac:dyDescent="0.25">
      <c r="A10" s="12" t="s">
        <v>3</v>
      </c>
      <c r="B10" s="379" t="s">
        <v>4</v>
      </c>
      <c r="C10" s="379"/>
      <c r="D10" s="379"/>
      <c r="E10" s="379"/>
      <c r="F10" s="379"/>
      <c r="G10" s="379"/>
      <c r="H10" s="379"/>
      <c r="I10" s="379"/>
      <c r="J10" s="380"/>
      <c r="K10" s="1"/>
    </row>
    <row r="11" spans="1:11" ht="15" customHeight="1" x14ac:dyDescent="0.25">
      <c r="A11" s="12" t="s">
        <v>5</v>
      </c>
      <c r="B11" s="379" t="s">
        <v>6</v>
      </c>
      <c r="C11" s="379"/>
      <c r="D11" s="379"/>
      <c r="E11" s="379"/>
      <c r="F11" s="379"/>
      <c r="G11" s="379"/>
      <c r="H11" s="379"/>
      <c r="I11" s="379"/>
      <c r="J11" s="380"/>
      <c r="K11" s="1"/>
    </row>
    <row r="12" spans="1:11" ht="18" customHeight="1" x14ac:dyDescent="0.25">
      <c r="A12" s="4" t="s">
        <v>43</v>
      </c>
      <c r="B12" s="379" t="s">
        <v>44</v>
      </c>
      <c r="C12" s="379"/>
      <c r="D12" s="379"/>
      <c r="E12" s="379"/>
      <c r="F12" s="379"/>
      <c r="G12" s="379"/>
      <c r="H12" s="379"/>
      <c r="I12" s="379"/>
      <c r="J12" s="380"/>
    </row>
    <row r="13" spans="1:11" ht="31.5" customHeight="1" x14ac:dyDescent="0.25">
      <c r="A13" s="4" t="s">
        <v>45</v>
      </c>
      <c r="B13" s="248" t="s">
        <v>46</v>
      </c>
      <c r="C13" s="248"/>
      <c r="D13" s="248"/>
      <c r="E13" s="248"/>
      <c r="F13" s="248"/>
      <c r="G13" s="248"/>
      <c r="H13" s="248"/>
      <c r="I13" s="248"/>
      <c r="J13" s="249"/>
    </row>
    <row r="14" spans="1:11" ht="15.75" x14ac:dyDescent="0.25">
      <c r="A14" s="375" t="s">
        <v>47</v>
      </c>
      <c r="B14" s="251"/>
      <c r="C14" s="251"/>
      <c r="D14" s="251"/>
      <c r="E14" s="251"/>
      <c r="F14" s="251"/>
      <c r="G14" s="251"/>
      <c r="H14" s="251"/>
      <c r="I14" s="251"/>
      <c r="J14" s="376"/>
    </row>
    <row r="15" spans="1:11" ht="15.75" customHeight="1" x14ac:dyDescent="0.25">
      <c r="A15" s="4" t="s">
        <v>48</v>
      </c>
      <c r="B15" s="13">
        <v>3</v>
      </c>
      <c r="C15" s="383" t="s">
        <v>49</v>
      </c>
      <c r="D15" s="383"/>
      <c r="E15" s="383"/>
      <c r="F15" s="383"/>
      <c r="G15" s="383"/>
      <c r="H15" s="383"/>
      <c r="I15" s="383"/>
      <c r="J15" s="383"/>
    </row>
    <row r="16" spans="1:11" ht="19.5" customHeight="1" x14ac:dyDescent="0.25">
      <c r="A16" s="4" t="s">
        <v>50</v>
      </c>
      <c r="B16" s="7">
        <v>3.3</v>
      </c>
      <c r="C16" s="383" t="s">
        <v>51</v>
      </c>
      <c r="D16" s="383"/>
      <c r="E16" s="383"/>
      <c r="F16" s="383"/>
      <c r="G16" s="383"/>
      <c r="H16" s="383"/>
      <c r="I16" s="383"/>
      <c r="J16" s="383"/>
    </row>
    <row r="17" spans="1:41" ht="24.75" customHeight="1" x14ac:dyDescent="0.25">
      <c r="A17" s="4" t="s">
        <v>52</v>
      </c>
      <c r="B17" s="15" t="s">
        <v>53</v>
      </c>
      <c r="C17" s="383" t="s">
        <v>54</v>
      </c>
      <c r="D17" s="383"/>
      <c r="E17" s="383"/>
      <c r="F17" s="383"/>
      <c r="G17" s="383"/>
      <c r="H17" s="383"/>
      <c r="I17" s="383"/>
      <c r="J17" s="383"/>
    </row>
    <row r="18" spans="1:41" ht="15.75" x14ac:dyDescent="0.25">
      <c r="A18" s="375" t="s">
        <v>55</v>
      </c>
      <c r="B18" s="251"/>
      <c r="C18" s="251"/>
      <c r="D18" s="251"/>
      <c r="E18" s="251"/>
      <c r="F18" s="251"/>
      <c r="G18" s="251"/>
      <c r="H18" s="251"/>
      <c r="I18" s="251"/>
      <c r="J18" s="376"/>
    </row>
    <row r="19" spans="1:41" ht="21" customHeight="1" x14ac:dyDescent="0.25">
      <c r="A19" s="4" t="s">
        <v>56</v>
      </c>
      <c r="B19" s="381" t="s">
        <v>57</v>
      </c>
      <c r="C19" s="381"/>
      <c r="D19" s="381"/>
      <c r="E19" s="381"/>
      <c r="F19" s="381"/>
      <c r="G19" s="381"/>
      <c r="H19" s="381"/>
      <c r="I19" s="381"/>
      <c r="J19" s="382"/>
    </row>
    <row r="20" spans="1:41" ht="45" customHeight="1" x14ac:dyDescent="0.25">
      <c r="A20" s="8" t="s">
        <v>58</v>
      </c>
      <c r="B20" s="381" t="s">
        <v>59</v>
      </c>
      <c r="C20" s="381"/>
      <c r="D20" s="381"/>
      <c r="E20" s="381"/>
      <c r="F20" s="381"/>
      <c r="G20" s="381"/>
      <c r="H20" s="381"/>
      <c r="I20" s="381"/>
      <c r="J20" s="382"/>
    </row>
    <row r="21" spans="1:41" ht="23.25" customHeight="1" x14ac:dyDescent="0.25">
      <c r="A21" s="8" t="s">
        <v>135</v>
      </c>
      <c r="B21" s="381" t="s">
        <v>164</v>
      </c>
      <c r="C21" s="381"/>
      <c r="D21" s="381"/>
      <c r="E21" s="381"/>
      <c r="F21" s="381"/>
      <c r="G21" s="381"/>
      <c r="H21" s="381"/>
      <c r="I21" s="381"/>
      <c r="J21" s="382"/>
    </row>
    <row r="22" spans="1:41" ht="29.25" customHeight="1" x14ac:dyDescent="0.25">
      <c r="A22" s="8" t="s">
        <v>62</v>
      </c>
      <c r="B22" s="381" t="s">
        <v>165</v>
      </c>
      <c r="C22" s="381"/>
      <c r="D22" s="381"/>
      <c r="E22" s="381"/>
      <c r="F22" s="381"/>
      <c r="G22" s="381"/>
      <c r="H22" s="381"/>
      <c r="I22" s="381"/>
      <c r="J22" s="382"/>
      <c r="K22" s="1"/>
      <c r="L22" s="22"/>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15.75" x14ac:dyDescent="0.25">
      <c r="A23" s="375" t="s">
        <v>64</v>
      </c>
      <c r="B23" s="251"/>
      <c r="C23" s="251"/>
      <c r="D23" s="251"/>
      <c r="E23" s="251"/>
      <c r="F23" s="251"/>
      <c r="G23" s="251"/>
      <c r="H23" s="251"/>
      <c r="I23" s="251"/>
      <c r="J23" s="376"/>
    </row>
    <row r="24" spans="1:41" ht="15.75" x14ac:dyDescent="0.25">
      <c r="A24" s="377" t="s">
        <v>65</v>
      </c>
      <c r="B24" s="254"/>
      <c r="C24" s="254"/>
      <c r="D24" s="254"/>
      <c r="E24" s="254"/>
      <c r="F24" s="254"/>
      <c r="G24" s="254"/>
      <c r="H24" s="254"/>
      <c r="I24" s="254"/>
      <c r="J24" s="378"/>
      <c r="K24" s="1"/>
    </row>
    <row r="25" spans="1:41" ht="15" customHeight="1" x14ac:dyDescent="0.25">
      <c r="A25" s="384" t="s">
        <v>66</v>
      </c>
      <c r="B25" s="257"/>
      <c r="C25" s="258" t="s">
        <v>67</v>
      </c>
      <c r="D25" s="259"/>
      <c r="E25" s="259"/>
      <c r="F25" s="259" t="s">
        <v>68</v>
      </c>
      <c r="G25" s="259"/>
      <c r="H25" s="257"/>
      <c r="I25" s="258" t="s">
        <v>69</v>
      </c>
      <c r="J25" s="385"/>
    </row>
    <row r="26" spans="1:41" ht="30" customHeight="1" x14ac:dyDescent="0.25">
      <c r="A26" s="386">
        <v>2016354532</v>
      </c>
      <c r="B26" s="386"/>
      <c r="C26" s="386">
        <v>2016354532</v>
      </c>
      <c r="D26" s="386"/>
      <c r="E26" s="386"/>
      <c r="F26" s="386" t="e">
        <f>SUM(Tabla1322[Financiera 
 (F)])</f>
        <v>#VALUE!</v>
      </c>
      <c r="G26" s="386"/>
      <c r="H26" s="386"/>
      <c r="I26" s="387" t="e">
        <f>IF(F26&gt;0,F26/C26,0)</f>
        <v>#VALUE!</v>
      </c>
      <c r="J26" s="387"/>
    </row>
    <row r="27" spans="1:41" ht="21" customHeight="1" x14ac:dyDescent="0.25">
      <c r="A27" s="377" t="s">
        <v>70</v>
      </c>
      <c r="B27" s="254"/>
      <c r="C27" s="254"/>
      <c r="D27" s="254"/>
      <c r="E27" s="254"/>
      <c r="F27" s="254"/>
      <c r="G27" s="254"/>
      <c r="H27" s="254"/>
      <c r="I27" s="254"/>
      <c r="J27" s="378"/>
      <c r="K27" s="1"/>
    </row>
    <row r="28" spans="1:41" x14ac:dyDescent="0.25">
      <c r="A28" s="5"/>
      <c r="B28"/>
      <c r="C28" s="281" t="s">
        <v>166</v>
      </c>
      <c r="D28" s="282"/>
      <c r="E28" s="281" t="s">
        <v>167</v>
      </c>
      <c r="F28" s="282"/>
      <c r="G28" s="281" t="s">
        <v>168</v>
      </c>
      <c r="H28" s="395"/>
      <c r="I28" s="396" t="s">
        <v>74</v>
      </c>
      <c r="J28" s="397"/>
    </row>
    <row r="29" spans="1:41" ht="38.25" x14ac:dyDescent="0.25">
      <c r="A29" s="9" t="s">
        <v>7</v>
      </c>
      <c r="B29" s="10" t="s">
        <v>75</v>
      </c>
      <c r="C29" s="10" t="s">
        <v>76</v>
      </c>
      <c r="D29" s="10" t="s">
        <v>77</v>
      </c>
      <c r="E29" s="10" t="s">
        <v>78</v>
      </c>
      <c r="F29" s="10" t="s">
        <v>79</v>
      </c>
      <c r="G29" s="10" t="s">
        <v>80</v>
      </c>
      <c r="H29" s="11" t="s">
        <v>81</v>
      </c>
      <c r="I29" s="9" t="s">
        <v>82</v>
      </c>
      <c r="J29" s="11" t="s">
        <v>83</v>
      </c>
    </row>
    <row r="30" spans="1:41" ht="38.25" x14ac:dyDescent="0.25">
      <c r="A30" s="84" t="s">
        <v>18</v>
      </c>
      <c r="B30" s="67" t="s">
        <v>19</v>
      </c>
      <c r="C30" s="68">
        <v>9940</v>
      </c>
      <c r="D30" s="85">
        <v>170848103</v>
      </c>
      <c r="E30" s="68">
        <f>+Tabla1316[Física
(C)]+Tabla1328[Física
(C)]</f>
        <v>2676</v>
      </c>
      <c r="F30" s="85">
        <f>+Tabla1316[Financiera
(D)]+Tabla1328[Financiera
(D)]</f>
        <v>112908319.75</v>
      </c>
      <c r="G30" s="68">
        <f>+Tabla1316[Física 
(E)]+Tabla1328[Física 
(E)]</f>
        <v>2158</v>
      </c>
      <c r="H30" s="85">
        <f>+Tabla1316[Financiera 
 (F)]+Tabla1328[Financiera 
 (F)]</f>
        <v>46782371.150000006</v>
      </c>
      <c r="I30" s="86">
        <f>IF(G30&gt;0,G30/C30,0)</f>
        <v>0.217102615694165</v>
      </c>
      <c r="J30" s="87">
        <f>IF(H30&gt;0,H30/D30,0)</f>
        <v>0.27382435232541041</v>
      </c>
    </row>
    <row r="31" spans="1:41" ht="53.25" customHeight="1" x14ac:dyDescent="0.25">
      <c r="A31" s="88" t="s">
        <v>169</v>
      </c>
      <c r="B31" s="20" t="s">
        <v>21</v>
      </c>
      <c r="C31" s="21">
        <v>10277</v>
      </c>
      <c r="D31" s="25">
        <v>46086308</v>
      </c>
      <c r="E31" s="21">
        <f>+Tabla13417[Física
(C)]+Tabla13429[Física
(C)]</f>
        <v>5249</v>
      </c>
      <c r="F31" s="25">
        <f>+Tabla13417[Financiera
(D)]+Tabla13429[Financiera
(D)]</f>
        <v>24129416.75</v>
      </c>
      <c r="G31" s="21">
        <f>+Tabla13417[Física 
(E)]+Tabla13429[Física 
(E)]</f>
        <v>5362</v>
      </c>
      <c r="H31" s="25">
        <f>+Tabla13417[Financiera 
 (F)]+Tabla13429[Financiera 
 (F)]</f>
        <v>19634228.509999998</v>
      </c>
      <c r="I31" s="19">
        <f>IF(G31&gt;0,G31/C31,0)</f>
        <v>0.52174759170964291</v>
      </c>
      <c r="J31" s="89">
        <f>IF(H31&gt;0,H31/D31,0)</f>
        <v>0.42603170794241096</v>
      </c>
    </row>
    <row r="32" spans="1:41" ht="40.5" customHeight="1" x14ac:dyDescent="0.25">
      <c r="A32" s="88" t="s">
        <v>22</v>
      </c>
      <c r="B32" s="20" t="s">
        <v>23</v>
      </c>
      <c r="C32" s="21">
        <v>1560</v>
      </c>
      <c r="D32" s="25">
        <v>104233344</v>
      </c>
      <c r="E32" s="21" t="e">
        <f>+Tabla134518[[#This Row],[Física
(C)]]+Tabla134530[Física
(C)]</f>
        <v>#VALUE!</v>
      </c>
      <c r="F32" s="25" t="e">
        <f>+Tabla134518[[#This Row],[Financiera
(D)]]+Tabla134530[Financiera
(D)]</f>
        <v>#VALUE!</v>
      </c>
      <c r="G32" s="20" t="e">
        <f>+Tabla134518[[#This Row],[Física 
(E)]]+Tabla134530[Física 
(E)]</f>
        <v>#VALUE!</v>
      </c>
      <c r="H32" s="25" t="e">
        <f>+Tabla134518[[#This Row],[Financiera 
 (F)]]+Tabla134530[Financiera 
 (F)]</f>
        <v>#VALUE!</v>
      </c>
      <c r="I32" s="19" t="e">
        <f t="shared" ref="I32:J33" si="0">IF(G32&gt;0,G32/C32,0)</f>
        <v>#VALUE!</v>
      </c>
      <c r="J32" s="89" t="e">
        <f t="shared" si="0"/>
        <v>#VALUE!</v>
      </c>
    </row>
    <row r="33" spans="1:11" ht="38.25" x14ac:dyDescent="0.25">
      <c r="A33" s="88" t="s">
        <v>24</v>
      </c>
      <c r="B33" s="20" t="s">
        <v>25</v>
      </c>
      <c r="C33" s="21">
        <v>22500</v>
      </c>
      <c r="D33" s="25">
        <v>5592040</v>
      </c>
      <c r="E33" s="21">
        <f>+Tabla1345619[Física
(C)]+Tabla134530[Física
(C)]</f>
        <v>4890</v>
      </c>
      <c r="F33" s="25">
        <f>+Tabla1345619[Financiera
(D)]+Tabla1345631[Financiera
(D)]</f>
        <v>28779356.5</v>
      </c>
      <c r="G33" s="21">
        <f>+Tabla1345619[Física 
(E)]+Tabla134530[Física 
(E)]</f>
        <v>2479</v>
      </c>
      <c r="H33" s="25">
        <f>+Tabla1345619[Financiera 
 (F)]+Tabla1345631[Financiera 
 (F)]</f>
        <v>24507193.68</v>
      </c>
      <c r="I33" s="19">
        <f t="shared" si="0"/>
        <v>0.11017777777777778</v>
      </c>
      <c r="J33" s="89">
        <f>IF(H33&gt;0,H33/D33,0)</f>
        <v>4.3825140163518146</v>
      </c>
    </row>
    <row r="34" spans="1:11" ht="51" x14ac:dyDescent="0.25">
      <c r="A34" s="88" t="s">
        <v>26</v>
      </c>
      <c r="B34" s="20" t="s">
        <v>119</v>
      </c>
      <c r="C34" s="21">
        <v>6</v>
      </c>
      <c r="D34" s="25">
        <v>56711544</v>
      </c>
      <c r="E34" s="21">
        <f>+Tabla13456720[Física
(C)]+Tabla13456732[Física
(C)]</f>
        <v>4</v>
      </c>
      <c r="F34" s="25">
        <f>+Tabla13456720[Financiera
(D)]+Tabla13456732[Financiera
(D)]</f>
        <v>24510860.75</v>
      </c>
      <c r="G34" s="21">
        <f>+Tabla13456720[Física 
(E)]+Tabla13456732[Física 
(E)]</f>
        <v>2</v>
      </c>
      <c r="H34" s="25">
        <f>+Tabla13456720[Financiera 
 (F)]+Tabla13456732[Financiera 
 (F)]</f>
        <v>15722485.99</v>
      </c>
      <c r="I34" s="19">
        <f>IF(G34&gt;0,G34/C34,0)</f>
        <v>0.33333333333333331</v>
      </c>
      <c r="J34" s="89">
        <f>IF(H34&gt;0,H34/D34,0)</f>
        <v>0.27723607719091548</v>
      </c>
    </row>
    <row r="35" spans="1:11" ht="63.75" x14ac:dyDescent="0.25">
      <c r="A35" s="88" t="s">
        <v>28</v>
      </c>
      <c r="B35" s="20" t="s">
        <v>29</v>
      </c>
      <c r="C35" s="21">
        <v>2</v>
      </c>
      <c r="D35" s="25">
        <v>23233217</v>
      </c>
      <c r="E35" s="21">
        <f>+Tabla134567821[Física
(C)]+Tabla134567833[Física
(C)]</f>
        <v>0</v>
      </c>
      <c r="F35" s="25">
        <f>+Tabla134567821[Financiera
(D)]+Tabla13456732[Financiera
(D)]</f>
        <v>24158775.5</v>
      </c>
      <c r="G35" s="20">
        <f>+Tabla134567821[Física 
(E)]+Tabla134567833[Física 
(E)]</f>
        <v>7</v>
      </c>
      <c r="H35" s="25">
        <f>+Tabla134567821[Financiera 
 (F)]+Tabla134567833[Financiera 
 (F)]</f>
        <v>9171378.25</v>
      </c>
      <c r="I35" s="19">
        <f>IF(G35&gt;0,G35/C35,0)</f>
        <v>3.5</v>
      </c>
      <c r="J35" s="89">
        <f>IF(H35&gt;0,H35/D35,0)</f>
        <v>0.39475283384130577</v>
      </c>
    </row>
    <row r="36" spans="1:11" ht="15.75" x14ac:dyDescent="0.25">
      <c r="A36" s="398" t="s">
        <v>85</v>
      </c>
      <c r="B36" s="399"/>
      <c r="C36" s="399"/>
      <c r="D36" s="399"/>
      <c r="E36" s="399"/>
      <c r="F36" s="399"/>
      <c r="G36" s="399"/>
      <c r="H36" s="399"/>
      <c r="I36" s="399"/>
      <c r="J36" s="400"/>
    </row>
    <row r="37" spans="1:11" ht="15.75" x14ac:dyDescent="0.25">
      <c r="A37" s="392" t="s">
        <v>86</v>
      </c>
      <c r="B37" s="254"/>
      <c r="C37" s="254"/>
      <c r="D37" s="254"/>
      <c r="E37" s="254"/>
      <c r="F37" s="254"/>
      <c r="G37" s="254"/>
      <c r="H37" s="254"/>
      <c r="I37" s="254"/>
      <c r="J37" s="393"/>
      <c r="K37" s="1"/>
    </row>
    <row r="38" spans="1:11" ht="18.75" customHeight="1" x14ac:dyDescent="0.25">
      <c r="A38" s="54" t="s">
        <v>87</v>
      </c>
      <c r="B38" s="390" t="s">
        <v>88</v>
      </c>
      <c r="C38" s="390"/>
      <c r="D38" s="390"/>
      <c r="E38" s="390"/>
      <c r="F38" s="390"/>
      <c r="G38" s="390"/>
      <c r="H38" s="390"/>
      <c r="I38" s="390"/>
      <c r="J38" s="390"/>
    </row>
    <row r="39" spans="1:11" ht="56.25" customHeight="1" x14ac:dyDescent="0.25">
      <c r="A39" s="54" t="s">
        <v>89</v>
      </c>
      <c r="B39" s="394" t="s">
        <v>170</v>
      </c>
      <c r="C39" s="394"/>
      <c r="D39" s="394"/>
      <c r="E39" s="394"/>
      <c r="F39" s="394"/>
      <c r="G39" s="394"/>
      <c r="H39" s="394"/>
      <c r="I39" s="394"/>
      <c r="J39" s="394"/>
    </row>
    <row r="40" spans="1:11" ht="18.75" customHeight="1" x14ac:dyDescent="0.25">
      <c r="A40" s="388" t="s">
        <v>91</v>
      </c>
      <c r="B40" s="390" t="s">
        <v>232</v>
      </c>
      <c r="C40" s="390"/>
      <c r="D40" s="390"/>
      <c r="E40" s="390"/>
      <c r="F40" s="390"/>
      <c r="G40" s="390"/>
      <c r="H40" s="390"/>
      <c r="I40" s="390"/>
      <c r="J40" s="390"/>
    </row>
    <row r="41" spans="1:11" ht="66.75" customHeight="1" x14ac:dyDescent="0.25">
      <c r="A41" s="388"/>
      <c r="B41" s="364" t="s">
        <v>233</v>
      </c>
      <c r="C41" s="364"/>
      <c r="D41" s="364"/>
      <c r="E41" s="364"/>
      <c r="F41" s="364"/>
      <c r="G41" s="364"/>
      <c r="H41" s="364"/>
      <c r="I41" s="364"/>
      <c r="J41" s="364"/>
    </row>
    <row r="42" spans="1:11" ht="18.75" customHeight="1" x14ac:dyDescent="0.25">
      <c r="A42" s="388"/>
      <c r="B42" s="390" t="s">
        <v>234</v>
      </c>
      <c r="C42" s="390"/>
      <c r="D42" s="390"/>
      <c r="E42" s="390"/>
      <c r="F42" s="390"/>
      <c r="G42" s="390"/>
      <c r="H42" s="390"/>
      <c r="I42" s="390"/>
      <c r="J42" s="390"/>
    </row>
    <row r="43" spans="1:11" ht="27" customHeight="1" x14ac:dyDescent="0.25">
      <c r="A43" s="389"/>
      <c r="B43" s="391" t="s">
        <v>223</v>
      </c>
      <c r="C43" s="391"/>
      <c r="D43" s="391"/>
      <c r="E43" s="391"/>
      <c r="F43" s="391"/>
      <c r="G43" s="391"/>
      <c r="H43" s="391"/>
      <c r="I43" s="391"/>
      <c r="J43" s="391"/>
    </row>
    <row r="44" spans="1:11" ht="18.75" customHeight="1" x14ac:dyDescent="0.25">
      <c r="A44" s="408" t="s">
        <v>93</v>
      </c>
      <c r="B44" s="411" t="s">
        <v>232</v>
      </c>
      <c r="C44" s="412"/>
      <c r="D44" s="412"/>
      <c r="E44" s="412"/>
      <c r="F44" s="412"/>
      <c r="G44" s="412"/>
      <c r="H44" s="412"/>
      <c r="I44" s="412"/>
      <c r="J44" s="412"/>
    </row>
    <row r="45" spans="1:11" ht="102" customHeight="1" x14ac:dyDescent="0.25">
      <c r="A45" s="409"/>
      <c r="B45" s="413" t="s">
        <v>235</v>
      </c>
      <c r="C45" s="414"/>
      <c r="D45" s="414"/>
      <c r="E45" s="414"/>
      <c r="F45" s="414"/>
      <c r="G45" s="414"/>
      <c r="H45" s="414"/>
      <c r="I45" s="414"/>
      <c r="J45" s="414"/>
    </row>
    <row r="46" spans="1:11" ht="18.75" customHeight="1" x14ac:dyDescent="0.25">
      <c r="A46" s="409"/>
      <c r="B46" s="415" t="s">
        <v>234</v>
      </c>
      <c r="C46" s="390"/>
      <c r="D46" s="390"/>
      <c r="E46" s="390"/>
      <c r="F46" s="390"/>
      <c r="G46" s="390"/>
      <c r="H46" s="390"/>
      <c r="I46" s="390"/>
      <c r="J46" s="390"/>
    </row>
    <row r="47" spans="1:11" ht="74.25" customHeight="1" x14ac:dyDescent="0.25">
      <c r="A47" s="410"/>
      <c r="B47" s="416" t="s">
        <v>224</v>
      </c>
      <c r="C47" s="417"/>
      <c r="D47" s="417"/>
      <c r="E47" s="417"/>
      <c r="F47" s="417"/>
      <c r="G47" s="417"/>
      <c r="H47" s="417"/>
      <c r="I47" s="417"/>
      <c r="J47" s="417"/>
    </row>
    <row r="48" spans="1:11" ht="15.75" x14ac:dyDescent="0.25">
      <c r="A48" s="401" t="s">
        <v>173</v>
      </c>
      <c r="B48" s="251"/>
      <c r="C48" s="251"/>
      <c r="D48" s="251"/>
      <c r="E48" s="251"/>
      <c r="F48" s="251"/>
      <c r="G48" s="251"/>
      <c r="H48" s="251"/>
      <c r="I48" s="251"/>
      <c r="J48" s="402"/>
    </row>
    <row r="49" spans="1:41" ht="15.75" x14ac:dyDescent="0.25">
      <c r="A49" s="403" t="s">
        <v>96</v>
      </c>
      <c r="B49" s="404"/>
      <c r="C49" s="404"/>
      <c r="D49" s="404"/>
      <c r="E49" s="404"/>
      <c r="F49" s="404"/>
      <c r="G49" s="404"/>
      <c r="H49" s="404"/>
      <c r="I49" s="404"/>
      <c r="J49" s="405"/>
      <c r="K49" s="1"/>
    </row>
    <row r="50" spans="1:41" ht="26.25" customHeight="1" x14ac:dyDescent="0.25">
      <c r="A50" s="90" t="s">
        <v>232</v>
      </c>
      <c r="B50" s="406" t="s">
        <v>236</v>
      </c>
      <c r="C50" s="406"/>
      <c r="D50" s="406"/>
      <c r="E50" s="406"/>
      <c r="F50" s="406"/>
      <c r="G50" s="406"/>
      <c r="H50" s="406"/>
      <c r="I50" s="406"/>
      <c r="J50" s="407"/>
    </row>
    <row r="51" spans="1:41" ht="111.75" customHeight="1" x14ac:dyDescent="0.25">
      <c r="A51" s="90" t="s">
        <v>234</v>
      </c>
      <c r="B51" s="406" t="s">
        <v>225</v>
      </c>
      <c r="C51" s="406"/>
      <c r="D51" s="406"/>
      <c r="E51" s="406"/>
      <c r="F51" s="406"/>
      <c r="G51" s="406"/>
      <c r="H51" s="406"/>
      <c r="I51" s="406"/>
      <c r="J51" s="407"/>
    </row>
    <row r="52" spans="1:41" ht="15.75" x14ac:dyDescent="0.25">
      <c r="A52" s="392" t="s">
        <v>86</v>
      </c>
      <c r="B52" s="254"/>
      <c r="C52" s="254"/>
      <c r="D52" s="254"/>
      <c r="E52" s="254"/>
      <c r="F52" s="254"/>
      <c r="G52" s="254"/>
      <c r="H52" s="254"/>
      <c r="I52" s="254"/>
      <c r="J52" s="393"/>
    </row>
    <row r="53" spans="1:41" ht="18.75" customHeight="1" x14ac:dyDescent="0.25">
      <c r="A53" s="91" t="s">
        <v>87</v>
      </c>
      <c r="B53" s="426" t="s">
        <v>100</v>
      </c>
      <c r="C53" s="426"/>
      <c r="D53" s="426"/>
      <c r="E53" s="426"/>
      <c r="F53" s="426"/>
      <c r="G53" s="426"/>
      <c r="H53" s="426"/>
      <c r="I53" s="426"/>
      <c r="J53" s="427"/>
    </row>
    <row r="54" spans="1:41" ht="30" customHeight="1" x14ac:dyDescent="0.25">
      <c r="A54" s="92" t="s">
        <v>89</v>
      </c>
      <c r="B54" s="428" t="s">
        <v>101</v>
      </c>
      <c r="C54" s="428"/>
      <c r="D54" s="428"/>
      <c r="E54" s="428"/>
      <c r="F54" s="428"/>
      <c r="G54" s="428"/>
      <c r="H54" s="428"/>
      <c r="I54" s="428"/>
      <c r="J54" s="429"/>
    </row>
    <row r="55" spans="1:41" s="6" customFormat="1" ht="18.75" customHeight="1" x14ac:dyDescent="0.25">
      <c r="A55" s="478" t="s">
        <v>91</v>
      </c>
      <c r="B55" s="418" t="s">
        <v>232</v>
      </c>
      <c r="C55" s="419"/>
      <c r="D55" s="419"/>
      <c r="E55" s="419"/>
      <c r="F55" s="419"/>
      <c r="G55" s="419"/>
      <c r="H55" s="419"/>
      <c r="I55" s="419"/>
      <c r="J55" s="420"/>
      <c r="L55"/>
      <c r="M55"/>
      <c r="N55"/>
      <c r="O55"/>
      <c r="P55"/>
      <c r="Q55"/>
      <c r="R55"/>
      <c r="S55"/>
      <c r="T55"/>
      <c r="U55"/>
      <c r="V55"/>
      <c r="W55"/>
      <c r="X55"/>
      <c r="Y55"/>
      <c r="Z55"/>
      <c r="AA55"/>
      <c r="AB55"/>
      <c r="AC55"/>
      <c r="AD55"/>
      <c r="AE55"/>
      <c r="AF55"/>
      <c r="AG55"/>
      <c r="AH55"/>
      <c r="AI55"/>
      <c r="AJ55"/>
      <c r="AK55"/>
      <c r="AL55"/>
      <c r="AM55"/>
      <c r="AN55"/>
      <c r="AO55"/>
    </row>
    <row r="56" spans="1:41" s="6" customFormat="1" ht="30.75" customHeight="1" x14ac:dyDescent="0.25">
      <c r="A56" s="479"/>
      <c r="B56" s="430" t="s">
        <v>174</v>
      </c>
      <c r="C56" s="431"/>
      <c r="D56" s="431"/>
      <c r="E56" s="431"/>
      <c r="F56" s="431"/>
      <c r="G56" s="431"/>
      <c r="H56" s="431"/>
      <c r="I56" s="431"/>
      <c r="J56" s="432"/>
      <c r="L56"/>
      <c r="M56"/>
      <c r="N56"/>
      <c r="O56"/>
      <c r="P56"/>
      <c r="Q56"/>
      <c r="R56"/>
      <c r="S56"/>
      <c r="T56"/>
      <c r="U56"/>
      <c r="V56"/>
      <c r="W56"/>
      <c r="X56"/>
      <c r="Y56"/>
      <c r="Z56"/>
      <c r="AA56"/>
      <c r="AB56"/>
      <c r="AC56"/>
      <c r="AD56"/>
      <c r="AE56"/>
      <c r="AF56"/>
      <c r="AG56"/>
      <c r="AH56"/>
      <c r="AI56"/>
      <c r="AJ56"/>
      <c r="AK56"/>
      <c r="AL56"/>
      <c r="AM56"/>
      <c r="AN56"/>
      <c r="AO56"/>
    </row>
    <row r="57" spans="1:41" s="6" customFormat="1" ht="18.75" customHeight="1" x14ac:dyDescent="0.25">
      <c r="A57" s="479"/>
      <c r="B57" s="418" t="s">
        <v>234</v>
      </c>
      <c r="C57" s="419"/>
      <c r="D57" s="419"/>
      <c r="E57" s="419"/>
      <c r="F57" s="419"/>
      <c r="G57" s="419"/>
      <c r="H57" s="419"/>
      <c r="I57" s="419"/>
      <c r="J57" s="420"/>
      <c r="L57"/>
      <c r="M57"/>
      <c r="N57"/>
      <c r="O57"/>
      <c r="P57"/>
      <c r="Q57"/>
      <c r="R57"/>
      <c r="S57"/>
      <c r="T57"/>
      <c r="U57"/>
      <c r="V57"/>
      <c r="W57"/>
      <c r="X57"/>
      <c r="Y57"/>
      <c r="Z57"/>
      <c r="AA57"/>
      <c r="AB57"/>
      <c r="AC57"/>
      <c r="AD57"/>
      <c r="AE57"/>
      <c r="AF57"/>
      <c r="AG57"/>
      <c r="AH57"/>
      <c r="AI57"/>
      <c r="AJ57"/>
      <c r="AK57"/>
      <c r="AL57"/>
      <c r="AM57"/>
      <c r="AN57"/>
      <c r="AO57"/>
    </row>
    <row r="58" spans="1:41" s="6" customFormat="1" ht="43.5" customHeight="1" x14ac:dyDescent="0.25">
      <c r="A58" s="480"/>
      <c r="B58" s="421" t="s">
        <v>175</v>
      </c>
      <c r="C58" s="421"/>
      <c r="D58" s="421"/>
      <c r="E58" s="421"/>
      <c r="F58" s="421"/>
      <c r="G58" s="421"/>
      <c r="H58" s="421"/>
      <c r="I58" s="421"/>
      <c r="J58" s="421"/>
      <c r="L58"/>
      <c r="M58"/>
      <c r="N58"/>
      <c r="O58"/>
      <c r="P58"/>
      <c r="Q58"/>
      <c r="R58"/>
      <c r="S58"/>
      <c r="T58"/>
      <c r="U58"/>
      <c r="V58"/>
      <c r="W58"/>
      <c r="X58"/>
      <c r="Y58"/>
      <c r="Z58"/>
      <c r="AA58"/>
      <c r="AB58"/>
      <c r="AC58"/>
      <c r="AD58"/>
      <c r="AE58"/>
      <c r="AF58"/>
      <c r="AG58"/>
      <c r="AH58"/>
      <c r="AI58"/>
      <c r="AJ58"/>
      <c r="AK58"/>
      <c r="AL58"/>
      <c r="AM58"/>
      <c r="AN58"/>
      <c r="AO58"/>
    </row>
    <row r="59" spans="1:41" s="6" customFormat="1" ht="18.75" customHeight="1" x14ac:dyDescent="0.25">
      <c r="A59" s="456" t="s">
        <v>93</v>
      </c>
      <c r="B59" s="422" t="s">
        <v>232</v>
      </c>
      <c r="C59" s="419"/>
      <c r="D59" s="419"/>
      <c r="E59" s="419"/>
      <c r="F59" s="419"/>
      <c r="G59" s="419"/>
      <c r="H59" s="419"/>
      <c r="I59" s="419"/>
      <c r="J59" s="420"/>
      <c r="L59"/>
      <c r="M59"/>
      <c r="N59"/>
      <c r="O59"/>
      <c r="P59"/>
      <c r="Q59"/>
      <c r="R59"/>
      <c r="S59"/>
      <c r="T59"/>
      <c r="U59"/>
      <c r="V59"/>
      <c r="W59"/>
      <c r="X59"/>
      <c r="Y59"/>
      <c r="Z59"/>
      <c r="AA59"/>
      <c r="AB59"/>
      <c r="AC59"/>
      <c r="AD59"/>
      <c r="AE59"/>
      <c r="AF59"/>
      <c r="AG59"/>
      <c r="AH59"/>
      <c r="AI59"/>
      <c r="AJ59"/>
      <c r="AK59"/>
      <c r="AL59"/>
      <c r="AM59"/>
      <c r="AN59"/>
      <c r="AO59"/>
    </row>
    <row r="60" spans="1:41" s="6" customFormat="1" ht="38.25" customHeight="1" x14ac:dyDescent="0.25">
      <c r="A60" s="457"/>
      <c r="B60" s="423" t="s">
        <v>176</v>
      </c>
      <c r="C60" s="424"/>
      <c r="D60" s="424"/>
      <c r="E60" s="424"/>
      <c r="F60" s="424"/>
      <c r="G60" s="424"/>
      <c r="H60" s="424"/>
      <c r="I60" s="424"/>
      <c r="J60" s="425"/>
      <c r="L60"/>
      <c r="M60"/>
      <c r="N60"/>
      <c r="O60"/>
      <c r="P60"/>
      <c r="Q60"/>
      <c r="R60"/>
      <c r="S60"/>
      <c r="T60"/>
      <c r="U60"/>
      <c r="V60"/>
      <c r="W60"/>
      <c r="X60"/>
      <c r="Y60"/>
      <c r="Z60"/>
      <c r="AA60"/>
      <c r="AB60"/>
      <c r="AC60"/>
      <c r="AD60"/>
      <c r="AE60"/>
      <c r="AF60"/>
      <c r="AG60"/>
      <c r="AH60"/>
      <c r="AI60"/>
      <c r="AJ60"/>
      <c r="AK60"/>
      <c r="AL60"/>
      <c r="AM60"/>
      <c r="AN60"/>
      <c r="AO60"/>
    </row>
    <row r="61" spans="1:41" s="6" customFormat="1" ht="18.75" customHeight="1" x14ac:dyDescent="0.25">
      <c r="A61" s="457"/>
      <c r="B61" s="439" t="s">
        <v>234</v>
      </c>
      <c r="C61" s="440"/>
      <c r="D61" s="440"/>
      <c r="E61" s="440"/>
      <c r="F61" s="440"/>
      <c r="G61" s="440"/>
      <c r="H61" s="440"/>
      <c r="I61" s="440"/>
      <c r="J61" s="441"/>
      <c r="L61"/>
      <c r="M61"/>
      <c r="N61"/>
      <c r="O61"/>
      <c r="P61"/>
      <c r="Q61"/>
      <c r="R61"/>
      <c r="S61"/>
      <c r="T61"/>
      <c r="U61"/>
      <c r="V61"/>
      <c r="W61"/>
      <c r="X61"/>
      <c r="Y61"/>
      <c r="Z61"/>
      <c r="AA61"/>
      <c r="AB61"/>
      <c r="AC61"/>
      <c r="AD61"/>
      <c r="AE61"/>
      <c r="AF61"/>
      <c r="AG61"/>
      <c r="AH61"/>
      <c r="AI61"/>
      <c r="AJ61"/>
      <c r="AK61"/>
      <c r="AL61"/>
      <c r="AM61"/>
      <c r="AN61"/>
      <c r="AO61"/>
    </row>
    <row r="62" spans="1:41" s="6" customFormat="1" ht="43.5" customHeight="1" x14ac:dyDescent="0.25">
      <c r="A62" s="458"/>
      <c r="B62" s="442" t="s">
        <v>177</v>
      </c>
      <c r="C62" s="443"/>
      <c r="D62" s="443"/>
      <c r="E62" s="443"/>
      <c r="F62" s="443"/>
      <c r="G62" s="443"/>
      <c r="H62" s="443"/>
      <c r="I62" s="443"/>
      <c r="J62" s="443"/>
      <c r="L62"/>
      <c r="M62"/>
      <c r="N62"/>
      <c r="O62"/>
      <c r="P62"/>
      <c r="Q62"/>
      <c r="R62"/>
      <c r="S62"/>
      <c r="T62"/>
      <c r="U62"/>
      <c r="V62"/>
      <c r="W62"/>
      <c r="X62"/>
      <c r="Y62"/>
      <c r="Z62"/>
      <c r="AA62"/>
      <c r="AB62"/>
      <c r="AC62"/>
      <c r="AD62"/>
      <c r="AE62"/>
      <c r="AF62"/>
      <c r="AG62"/>
      <c r="AH62"/>
      <c r="AI62"/>
      <c r="AJ62"/>
      <c r="AK62"/>
      <c r="AL62"/>
      <c r="AM62"/>
      <c r="AN62"/>
      <c r="AO62"/>
    </row>
    <row r="63" spans="1:41" ht="15.75" x14ac:dyDescent="0.25">
      <c r="A63" s="401" t="s">
        <v>173</v>
      </c>
      <c r="B63" s="251"/>
      <c r="C63" s="251"/>
      <c r="D63" s="251"/>
      <c r="E63" s="251"/>
      <c r="F63" s="251"/>
      <c r="G63" s="251"/>
      <c r="H63" s="251"/>
      <c r="I63" s="251"/>
      <c r="J63" s="402"/>
    </row>
    <row r="64" spans="1:41" ht="15.75" x14ac:dyDescent="0.25">
      <c r="A64" s="403" t="s">
        <v>96</v>
      </c>
      <c r="B64" s="404"/>
      <c r="C64" s="404"/>
      <c r="D64" s="404"/>
      <c r="E64" s="404"/>
      <c r="F64" s="404"/>
      <c r="G64" s="404"/>
      <c r="H64" s="404"/>
      <c r="I64" s="404"/>
      <c r="J64" s="405"/>
      <c r="K64" s="1"/>
    </row>
    <row r="65" spans="1:11" ht="23.25" customHeight="1" x14ac:dyDescent="0.25">
      <c r="A65" s="90" t="s">
        <v>232</v>
      </c>
      <c r="B65" s="433" t="s">
        <v>17</v>
      </c>
      <c r="C65" s="433"/>
      <c r="D65" s="433"/>
      <c r="E65" s="433"/>
      <c r="F65" s="433"/>
      <c r="G65" s="433"/>
      <c r="H65" s="433"/>
      <c r="I65" s="433"/>
      <c r="J65" s="434"/>
    </row>
    <row r="66" spans="1:11" ht="51" customHeight="1" x14ac:dyDescent="0.25">
      <c r="A66" s="90" t="s">
        <v>234</v>
      </c>
      <c r="B66" s="365" t="s">
        <v>178</v>
      </c>
      <c r="C66" s="365"/>
      <c r="D66" s="365"/>
      <c r="E66" s="365"/>
      <c r="F66" s="365"/>
      <c r="G66" s="365"/>
      <c r="H66" s="365"/>
      <c r="I66" s="365"/>
      <c r="J66" s="365"/>
    </row>
    <row r="67" spans="1:11" ht="15.75" x14ac:dyDescent="0.25">
      <c r="A67" s="392" t="s">
        <v>86</v>
      </c>
      <c r="B67" s="254"/>
      <c r="C67" s="254"/>
      <c r="D67" s="254"/>
      <c r="E67" s="254"/>
      <c r="F67" s="254"/>
      <c r="G67" s="254"/>
      <c r="H67" s="254"/>
      <c r="I67" s="254"/>
      <c r="J67" s="393"/>
      <c r="K67" s="1"/>
    </row>
    <row r="68" spans="1:11" ht="17.25" customHeight="1" x14ac:dyDescent="0.25">
      <c r="A68" s="93" t="s">
        <v>87</v>
      </c>
      <c r="B68" s="435" t="s">
        <v>107</v>
      </c>
      <c r="C68" s="435"/>
      <c r="D68" s="435"/>
      <c r="E68" s="435"/>
      <c r="F68" s="435"/>
      <c r="G68" s="435"/>
      <c r="H68" s="435"/>
      <c r="I68" s="435"/>
      <c r="J68" s="436"/>
    </row>
    <row r="69" spans="1:11" ht="30" customHeight="1" x14ac:dyDescent="0.25">
      <c r="A69" s="93" t="s">
        <v>89</v>
      </c>
      <c r="B69" s="437" t="s">
        <v>108</v>
      </c>
      <c r="C69" s="437"/>
      <c r="D69" s="437"/>
      <c r="E69" s="437"/>
      <c r="F69" s="437"/>
      <c r="G69" s="437"/>
      <c r="H69" s="437"/>
      <c r="I69" s="437"/>
      <c r="J69" s="438"/>
    </row>
    <row r="70" spans="1:11" ht="18.75" customHeight="1" x14ac:dyDescent="0.25">
      <c r="A70" s="456" t="s">
        <v>91</v>
      </c>
      <c r="B70" s="444" t="s">
        <v>232</v>
      </c>
      <c r="C70" s="445"/>
      <c r="D70" s="445"/>
      <c r="E70" s="445"/>
      <c r="F70" s="445"/>
      <c r="G70" s="445"/>
      <c r="H70" s="445"/>
      <c r="I70" s="445"/>
      <c r="J70" s="446"/>
    </row>
    <row r="71" spans="1:11" ht="32.25" customHeight="1" x14ac:dyDescent="0.25">
      <c r="A71" s="457"/>
      <c r="B71" s="447" t="s">
        <v>179</v>
      </c>
      <c r="C71" s="448"/>
      <c r="D71" s="448"/>
      <c r="E71" s="448"/>
      <c r="F71" s="448"/>
      <c r="G71" s="448"/>
      <c r="H71" s="448"/>
      <c r="I71" s="448"/>
      <c r="J71" s="449"/>
    </row>
    <row r="72" spans="1:11" ht="18.75" customHeight="1" x14ac:dyDescent="0.25">
      <c r="A72" s="457"/>
      <c r="B72" s="444" t="s">
        <v>234</v>
      </c>
      <c r="C72" s="445"/>
      <c r="D72" s="445"/>
      <c r="E72" s="445"/>
      <c r="F72" s="445"/>
      <c r="G72" s="445"/>
      <c r="H72" s="445"/>
      <c r="I72" s="445"/>
      <c r="J72" s="446"/>
    </row>
    <row r="73" spans="1:11" ht="29.25" customHeight="1" x14ac:dyDescent="0.25">
      <c r="A73" s="458"/>
      <c r="B73" s="365" t="s">
        <v>180</v>
      </c>
      <c r="C73" s="365"/>
      <c r="D73" s="365"/>
      <c r="E73" s="365"/>
      <c r="F73" s="365"/>
      <c r="G73" s="365"/>
      <c r="H73" s="365"/>
      <c r="I73" s="365"/>
      <c r="J73" s="365"/>
    </row>
    <row r="74" spans="1:11" ht="18.75" customHeight="1" x14ac:dyDescent="0.25">
      <c r="A74" s="481" t="s">
        <v>93</v>
      </c>
      <c r="B74" s="444" t="s">
        <v>232</v>
      </c>
      <c r="C74" s="445"/>
      <c r="D74" s="445"/>
      <c r="E74" s="445"/>
      <c r="F74" s="445"/>
      <c r="G74" s="445"/>
      <c r="H74" s="445"/>
      <c r="I74" s="445"/>
      <c r="J74" s="446"/>
    </row>
    <row r="75" spans="1:11" ht="42.75" customHeight="1" x14ac:dyDescent="0.25">
      <c r="A75" s="482"/>
      <c r="B75" s="447" t="s">
        <v>181</v>
      </c>
      <c r="C75" s="448"/>
      <c r="D75" s="448"/>
      <c r="E75" s="448"/>
      <c r="F75" s="448"/>
      <c r="G75" s="448"/>
      <c r="H75" s="448"/>
      <c r="I75" s="448"/>
      <c r="J75" s="449"/>
    </row>
    <row r="76" spans="1:11" ht="18.75" customHeight="1" x14ac:dyDescent="0.25">
      <c r="A76" s="482"/>
      <c r="B76" s="444" t="s">
        <v>234</v>
      </c>
      <c r="C76" s="445"/>
      <c r="D76" s="445"/>
      <c r="E76" s="445"/>
      <c r="F76" s="445"/>
      <c r="G76" s="445"/>
      <c r="H76" s="445"/>
      <c r="I76" s="445"/>
      <c r="J76" s="446"/>
    </row>
    <row r="77" spans="1:11" ht="43.5" customHeight="1" x14ac:dyDescent="0.25">
      <c r="A77" s="482"/>
      <c r="B77" s="365" t="s">
        <v>181</v>
      </c>
      <c r="C77" s="365"/>
      <c r="D77" s="365"/>
      <c r="E77" s="365"/>
      <c r="F77" s="365"/>
      <c r="G77" s="365"/>
      <c r="H77" s="365"/>
      <c r="I77" s="365"/>
      <c r="J77" s="365"/>
    </row>
    <row r="78" spans="1:11" ht="15.75" x14ac:dyDescent="0.25">
      <c r="A78" s="401" t="s">
        <v>173</v>
      </c>
      <c r="B78" s="251"/>
      <c r="C78" s="251"/>
      <c r="D78" s="251"/>
      <c r="E78" s="251"/>
      <c r="F78" s="251"/>
      <c r="G78" s="251"/>
      <c r="H78" s="251"/>
      <c r="I78" s="251"/>
      <c r="J78" s="402"/>
    </row>
    <row r="79" spans="1:11" ht="15.75" x14ac:dyDescent="0.25">
      <c r="A79" s="403" t="s">
        <v>96</v>
      </c>
      <c r="B79" s="404"/>
      <c r="C79" s="404"/>
      <c r="D79" s="404"/>
      <c r="E79" s="404"/>
      <c r="F79" s="404"/>
      <c r="G79" s="404"/>
      <c r="H79" s="404"/>
      <c r="I79" s="404"/>
      <c r="J79" s="405"/>
      <c r="K79" s="1"/>
    </row>
    <row r="80" spans="1:11" ht="23.25" customHeight="1" x14ac:dyDescent="0.25">
      <c r="A80" s="90" t="s">
        <v>232</v>
      </c>
      <c r="B80" s="433" t="s">
        <v>182</v>
      </c>
      <c r="C80" s="433"/>
      <c r="D80" s="433"/>
      <c r="E80" s="433"/>
      <c r="F80" s="433"/>
      <c r="G80" s="433"/>
      <c r="H80" s="433"/>
      <c r="I80" s="433"/>
      <c r="J80" s="434"/>
    </row>
    <row r="81" spans="1:41" ht="23.25" customHeight="1" x14ac:dyDescent="0.25">
      <c r="A81" s="90" t="s">
        <v>234</v>
      </c>
      <c r="B81" s="433" t="s">
        <v>183</v>
      </c>
      <c r="C81" s="433"/>
      <c r="D81" s="433"/>
      <c r="E81" s="433"/>
      <c r="F81" s="433"/>
      <c r="G81" s="433"/>
      <c r="H81" s="433"/>
      <c r="I81" s="433"/>
      <c r="J81" s="434"/>
    </row>
    <row r="82" spans="1:41" ht="15.75" x14ac:dyDescent="0.25">
      <c r="A82" s="392" t="s">
        <v>86</v>
      </c>
      <c r="B82" s="254"/>
      <c r="C82" s="254"/>
      <c r="D82" s="254"/>
      <c r="E82" s="254"/>
      <c r="F82" s="254"/>
      <c r="G82" s="254"/>
      <c r="H82" s="254"/>
      <c r="I82" s="254"/>
      <c r="J82" s="393"/>
      <c r="K82" s="1"/>
    </row>
    <row r="83" spans="1:41" s="6" customFormat="1" ht="15" customHeight="1" x14ac:dyDescent="0.25">
      <c r="A83" s="94" t="s">
        <v>87</v>
      </c>
      <c r="B83" s="450" t="s">
        <v>113</v>
      </c>
      <c r="C83" s="450"/>
      <c r="D83" s="450"/>
      <c r="E83" s="450"/>
      <c r="F83" s="450"/>
      <c r="G83" s="450"/>
      <c r="H83" s="450"/>
      <c r="I83" s="450"/>
      <c r="J83" s="451"/>
      <c r="L83"/>
      <c r="M83"/>
      <c r="N83"/>
      <c r="O83"/>
      <c r="P83"/>
      <c r="Q83"/>
      <c r="R83"/>
      <c r="S83"/>
      <c r="T83"/>
      <c r="U83"/>
      <c r="V83"/>
      <c r="W83"/>
      <c r="X83"/>
      <c r="Y83"/>
      <c r="Z83"/>
      <c r="AA83"/>
      <c r="AB83"/>
      <c r="AC83"/>
      <c r="AD83"/>
      <c r="AE83"/>
      <c r="AF83"/>
      <c r="AG83"/>
      <c r="AH83"/>
      <c r="AI83"/>
      <c r="AJ83"/>
      <c r="AK83"/>
      <c r="AL83"/>
      <c r="AM83"/>
      <c r="AN83"/>
      <c r="AO83"/>
    </row>
    <row r="84" spans="1:41" s="6" customFormat="1" ht="30" customHeight="1" x14ac:dyDescent="0.25">
      <c r="A84" s="94" t="s">
        <v>89</v>
      </c>
      <c r="B84" s="452" t="s">
        <v>114</v>
      </c>
      <c r="C84" s="452"/>
      <c r="D84" s="452"/>
      <c r="E84" s="452"/>
      <c r="F84" s="452"/>
      <c r="G84" s="452"/>
      <c r="H84" s="452"/>
      <c r="I84" s="452"/>
      <c r="J84" s="453"/>
      <c r="L84"/>
      <c r="M84"/>
      <c r="N84"/>
      <c r="O84"/>
      <c r="P84"/>
      <c r="Q84"/>
      <c r="R84"/>
      <c r="S84"/>
      <c r="T84"/>
      <c r="U84"/>
      <c r="V84"/>
      <c r="W84"/>
      <c r="X84"/>
      <c r="Y84"/>
      <c r="Z84"/>
      <c r="AA84"/>
      <c r="AB84"/>
      <c r="AC84"/>
      <c r="AD84"/>
      <c r="AE84"/>
      <c r="AF84"/>
      <c r="AG84"/>
      <c r="AH84"/>
      <c r="AI84"/>
      <c r="AJ84"/>
      <c r="AK84"/>
      <c r="AL84"/>
      <c r="AM84"/>
      <c r="AN84"/>
      <c r="AO84"/>
    </row>
    <row r="85" spans="1:41" s="6" customFormat="1" ht="18.75" hidden="1" customHeight="1" x14ac:dyDescent="0.25">
      <c r="B85" s="450" t="s">
        <v>184</v>
      </c>
      <c r="C85" s="450"/>
      <c r="D85" s="450"/>
      <c r="E85" s="450"/>
      <c r="F85" s="450"/>
      <c r="G85" s="450"/>
      <c r="H85" s="450"/>
      <c r="I85" s="450"/>
      <c r="J85" s="451"/>
      <c r="L85"/>
      <c r="M85"/>
      <c r="N85"/>
      <c r="O85"/>
      <c r="P85"/>
      <c r="Q85"/>
      <c r="R85"/>
      <c r="S85"/>
      <c r="T85"/>
      <c r="U85"/>
      <c r="V85"/>
      <c r="W85"/>
      <c r="X85"/>
      <c r="Y85"/>
      <c r="Z85"/>
      <c r="AA85"/>
      <c r="AB85"/>
      <c r="AC85"/>
      <c r="AD85"/>
      <c r="AE85"/>
      <c r="AF85"/>
      <c r="AG85"/>
      <c r="AH85"/>
      <c r="AI85"/>
      <c r="AJ85"/>
      <c r="AK85"/>
      <c r="AL85"/>
      <c r="AM85"/>
      <c r="AN85"/>
      <c r="AO85"/>
    </row>
    <row r="86" spans="1:41" s="6" customFormat="1" ht="17.25" hidden="1" customHeight="1" x14ac:dyDescent="0.25">
      <c r="A86" s="96"/>
      <c r="B86" s="433" t="s">
        <v>17</v>
      </c>
      <c r="C86" s="433"/>
      <c r="D86" s="433"/>
      <c r="E86" s="433"/>
      <c r="F86" s="433"/>
      <c r="G86" s="433"/>
      <c r="H86" s="433"/>
      <c r="I86" s="433"/>
      <c r="J86" s="434"/>
      <c r="L86"/>
      <c r="M86"/>
      <c r="N86"/>
      <c r="O86"/>
      <c r="P86"/>
      <c r="Q86"/>
      <c r="R86"/>
      <c r="S86"/>
      <c r="T86"/>
      <c r="U86"/>
      <c r="V86"/>
      <c r="W86"/>
      <c r="X86"/>
      <c r="Y86"/>
      <c r="Z86"/>
      <c r="AA86"/>
      <c r="AB86"/>
      <c r="AC86"/>
      <c r="AD86"/>
      <c r="AE86"/>
      <c r="AF86"/>
      <c r="AG86"/>
      <c r="AH86"/>
      <c r="AI86"/>
      <c r="AJ86"/>
      <c r="AK86"/>
      <c r="AL86"/>
      <c r="AM86"/>
      <c r="AN86"/>
      <c r="AO86"/>
    </row>
    <row r="87" spans="1:41" s="6" customFormat="1" ht="18.75" hidden="1" customHeight="1" x14ac:dyDescent="0.25">
      <c r="A87" s="96"/>
      <c r="B87" s="450" t="s">
        <v>185</v>
      </c>
      <c r="C87" s="450"/>
      <c r="D87" s="450"/>
      <c r="E87" s="450"/>
      <c r="F87" s="450"/>
      <c r="G87" s="450"/>
      <c r="H87" s="450"/>
      <c r="I87" s="450"/>
      <c r="J87" s="451"/>
      <c r="L87"/>
      <c r="M87"/>
      <c r="N87"/>
      <c r="O87"/>
      <c r="P87"/>
      <c r="Q87"/>
      <c r="R87"/>
      <c r="S87"/>
      <c r="T87"/>
      <c r="U87"/>
      <c r="V87"/>
      <c r="W87"/>
      <c r="X87"/>
      <c r="Y87"/>
      <c r="Z87"/>
      <c r="AA87"/>
      <c r="AB87"/>
      <c r="AC87"/>
      <c r="AD87"/>
      <c r="AE87"/>
      <c r="AF87"/>
      <c r="AG87"/>
      <c r="AH87"/>
      <c r="AI87"/>
      <c r="AJ87"/>
      <c r="AK87"/>
      <c r="AL87"/>
      <c r="AM87"/>
      <c r="AN87"/>
      <c r="AO87"/>
    </row>
    <row r="88" spans="1:41" s="6" customFormat="1" ht="17.25" hidden="1" customHeight="1" x14ac:dyDescent="0.25">
      <c r="A88" s="96"/>
      <c r="B88" s="433" t="s">
        <v>17</v>
      </c>
      <c r="C88" s="433"/>
      <c r="D88" s="433"/>
      <c r="E88" s="433"/>
      <c r="F88" s="433"/>
      <c r="G88" s="433"/>
      <c r="H88" s="433"/>
      <c r="I88" s="433"/>
      <c r="J88" s="434"/>
      <c r="L88"/>
      <c r="M88"/>
      <c r="N88"/>
      <c r="O88"/>
      <c r="P88"/>
      <c r="Q88"/>
      <c r="R88"/>
      <c r="S88"/>
      <c r="T88"/>
      <c r="U88"/>
      <c r="V88"/>
      <c r="W88"/>
      <c r="X88"/>
      <c r="Y88"/>
      <c r="Z88"/>
      <c r="AA88"/>
      <c r="AB88"/>
      <c r="AC88"/>
      <c r="AD88"/>
      <c r="AE88"/>
      <c r="AF88"/>
      <c r="AG88"/>
      <c r="AH88"/>
      <c r="AI88"/>
      <c r="AJ88"/>
      <c r="AK88"/>
      <c r="AL88"/>
      <c r="AM88"/>
      <c r="AN88"/>
      <c r="AO88"/>
    </row>
    <row r="89" spans="1:41" s="6" customFormat="1" ht="18.75" customHeight="1" x14ac:dyDescent="0.25">
      <c r="A89" s="483" t="s">
        <v>91</v>
      </c>
      <c r="B89" s="450" t="s">
        <v>232</v>
      </c>
      <c r="C89" s="450"/>
      <c r="D89" s="450"/>
      <c r="E89" s="450"/>
      <c r="F89" s="450"/>
      <c r="G89" s="450"/>
      <c r="H89" s="450"/>
      <c r="I89" s="450"/>
      <c r="J89" s="451"/>
      <c r="L89"/>
      <c r="M89"/>
      <c r="N89"/>
      <c r="O89"/>
      <c r="P89"/>
      <c r="Q89"/>
      <c r="R89"/>
      <c r="S89"/>
      <c r="T89"/>
      <c r="U89"/>
      <c r="V89"/>
      <c r="W89"/>
      <c r="X89"/>
      <c r="Y89"/>
      <c r="Z89"/>
      <c r="AA89"/>
      <c r="AB89"/>
      <c r="AC89"/>
      <c r="AD89"/>
      <c r="AE89"/>
      <c r="AF89"/>
      <c r="AG89"/>
      <c r="AH89"/>
      <c r="AI89"/>
      <c r="AJ89"/>
      <c r="AK89"/>
      <c r="AL89"/>
      <c r="AM89"/>
      <c r="AN89"/>
      <c r="AO89"/>
    </row>
    <row r="90" spans="1:41" s="6" customFormat="1" ht="37.5" customHeight="1" x14ac:dyDescent="0.25">
      <c r="A90" s="484"/>
      <c r="B90" s="454" t="s">
        <v>186</v>
      </c>
      <c r="C90" s="454"/>
      <c r="D90" s="454"/>
      <c r="E90" s="454"/>
      <c r="F90" s="454"/>
      <c r="G90" s="454"/>
      <c r="H90" s="454"/>
      <c r="I90" s="454"/>
      <c r="J90" s="455"/>
      <c r="L90"/>
      <c r="M90"/>
      <c r="N90"/>
      <c r="O90"/>
      <c r="P90"/>
      <c r="Q90"/>
      <c r="R90"/>
      <c r="S90"/>
      <c r="T90"/>
      <c r="U90"/>
      <c r="V90"/>
      <c r="W90"/>
      <c r="X90"/>
      <c r="Y90"/>
      <c r="Z90"/>
      <c r="AA90"/>
      <c r="AB90"/>
      <c r="AC90"/>
      <c r="AD90"/>
      <c r="AE90"/>
      <c r="AF90"/>
      <c r="AG90"/>
      <c r="AH90"/>
      <c r="AI90"/>
      <c r="AJ90"/>
      <c r="AK90"/>
      <c r="AL90"/>
      <c r="AM90"/>
      <c r="AN90"/>
      <c r="AO90"/>
    </row>
    <row r="91" spans="1:41" s="6" customFormat="1" ht="18.75" customHeight="1" x14ac:dyDescent="0.25">
      <c r="A91" s="484"/>
      <c r="B91" s="450" t="s">
        <v>234</v>
      </c>
      <c r="C91" s="450"/>
      <c r="D91" s="450"/>
      <c r="E91" s="450"/>
      <c r="F91" s="450"/>
      <c r="G91" s="450"/>
      <c r="H91" s="450"/>
      <c r="I91" s="450"/>
      <c r="J91" s="451"/>
      <c r="L91"/>
      <c r="M91"/>
      <c r="N91"/>
      <c r="O91"/>
      <c r="P91"/>
      <c r="Q91"/>
      <c r="R91"/>
      <c r="S91"/>
      <c r="T91"/>
      <c r="U91"/>
      <c r="V91"/>
      <c r="W91"/>
      <c r="X91"/>
      <c r="Y91"/>
      <c r="Z91"/>
      <c r="AA91"/>
      <c r="AB91"/>
      <c r="AC91"/>
      <c r="AD91"/>
      <c r="AE91"/>
      <c r="AF91"/>
      <c r="AG91"/>
      <c r="AH91"/>
      <c r="AI91"/>
      <c r="AJ91"/>
      <c r="AK91"/>
      <c r="AL91"/>
      <c r="AM91"/>
      <c r="AN91"/>
      <c r="AO91"/>
    </row>
    <row r="92" spans="1:41" s="6" customFormat="1" ht="36" customHeight="1" x14ac:dyDescent="0.25">
      <c r="A92" s="485"/>
      <c r="B92" s="365" t="s">
        <v>187</v>
      </c>
      <c r="C92" s="365"/>
      <c r="D92" s="365"/>
      <c r="E92" s="365"/>
      <c r="F92" s="365"/>
      <c r="G92" s="365"/>
      <c r="H92" s="365"/>
      <c r="I92" s="365"/>
      <c r="J92" s="365"/>
      <c r="L92"/>
      <c r="M92"/>
      <c r="N92"/>
      <c r="O92"/>
      <c r="P92"/>
      <c r="Q92"/>
      <c r="R92"/>
      <c r="S92"/>
      <c r="T92"/>
      <c r="U92"/>
      <c r="V92"/>
      <c r="W92"/>
      <c r="X92"/>
      <c r="Y92"/>
      <c r="Z92"/>
      <c r="AA92"/>
      <c r="AB92"/>
      <c r="AC92"/>
      <c r="AD92"/>
      <c r="AE92"/>
      <c r="AF92"/>
      <c r="AG92"/>
      <c r="AH92"/>
      <c r="AI92"/>
      <c r="AJ92"/>
      <c r="AK92"/>
      <c r="AL92"/>
      <c r="AM92"/>
      <c r="AN92"/>
      <c r="AO92"/>
    </row>
    <row r="93" spans="1:41" s="6" customFormat="1" ht="18.75" customHeight="1" x14ac:dyDescent="0.25">
      <c r="A93" s="483" t="s">
        <v>93</v>
      </c>
      <c r="B93" s="450" t="s">
        <v>232</v>
      </c>
      <c r="C93" s="450"/>
      <c r="D93" s="450"/>
      <c r="E93" s="450"/>
      <c r="F93" s="450"/>
      <c r="G93" s="450"/>
      <c r="H93" s="450"/>
      <c r="I93" s="450"/>
      <c r="J93" s="451"/>
      <c r="L93"/>
      <c r="M93"/>
      <c r="N93"/>
      <c r="O93"/>
      <c r="P93"/>
      <c r="Q93"/>
      <c r="R93"/>
      <c r="S93"/>
      <c r="T93"/>
      <c r="U93"/>
      <c r="V93"/>
      <c r="W93"/>
      <c r="X93"/>
      <c r="Y93"/>
      <c r="Z93"/>
      <c r="AA93"/>
      <c r="AB93"/>
      <c r="AC93"/>
      <c r="AD93"/>
      <c r="AE93"/>
      <c r="AF93"/>
      <c r="AG93"/>
      <c r="AH93"/>
      <c r="AI93"/>
      <c r="AJ93"/>
      <c r="AK93"/>
      <c r="AL93"/>
      <c r="AM93"/>
      <c r="AN93"/>
      <c r="AO93"/>
    </row>
    <row r="94" spans="1:41" s="6" customFormat="1" ht="39.75" customHeight="1" x14ac:dyDescent="0.25">
      <c r="A94" s="484"/>
      <c r="B94" s="454" t="s">
        <v>188</v>
      </c>
      <c r="C94" s="454"/>
      <c r="D94" s="454"/>
      <c r="E94" s="454"/>
      <c r="F94" s="454"/>
      <c r="G94" s="454"/>
      <c r="H94" s="454"/>
      <c r="I94" s="454"/>
      <c r="J94" s="455"/>
      <c r="L94"/>
      <c r="M94"/>
      <c r="N94"/>
      <c r="O94"/>
      <c r="P94"/>
      <c r="Q94"/>
      <c r="R94"/>
      <c r="S94"/>
      <c r="T94"/>
      <c r="U94"/>
      <c r="V94"/>
      <c r="W94"/>
      <c r="X94"/>
      <c r="Y94"/>
      <c r="Z94"/>
      <c r="AA94"/>
      <c r="AB94"/>
      <c r="AC94"/>
      <c r="AD94"/>
      <c r="AE94"/>
      <c r="AF94"/>
      <c r="AG94"/>
      <c r="AH94"/>
      <c r="AI94"/>
      <c r="AJ94"/>
      <c r="AK94"/>
      <c r="AL94"/>
      <c r="AM94"/>
      <c r="AN94"/>
      <c r="AO94"/>
    </row>
    <row r="95" spans="1:41" ht="18.75" customHeight="1" x14ac:dyDescent="0.25">
      <c r="A95" s="484"/>
      <c r="B95" s="450" t="s">
        <v>234</v>
      </c>
      <c r="C95" s="450"/>
      <c r="D95" s="450"/>
      <c r="E95" s="450"/>
      <c r="F95" s="450"/>
      <c r="G95" s="450"/>
      <c r="H95" s="450"/>
      <c r="I95" s="450"/>
      <c r="J95" s="451"/>
    </row>
    <row r="96" spans="1:41" ht="40.5" customHeight="1" x14ac:dyDescent="0.25">
      <c r="A96" s="485"/>
      <c r="B96" s="365" t="s">
        <v>189</v>
      </c>
      <c r="C96" s="365"/>
      <c r="D96" s="365"/>
      <c r="E96" s="365"/>
      <c r="F96" s="365"/>
      <c r="G96" s="365"/>
      <c r="H96" s="365"/>
      <c r="I96" s="365"/>
      <c r="J96" s="365"/>
    </row>
    <row r="97" spans="1:11" ht="15.75" x14ac:dyDescent="0.25">
      <c r="A97" s="401" t="s">
        <v>173</v>
      </c>
      <c r="B97" s="251"/>
      <c r="C97" s="251"/>
      <c r="D97" s="251"/>
      <c r="E97" s="251"/>
      <c r="F97" s="251"/>
      <c r="G97" s="251"/>
      <c r="H97" s="251"/>
      <c r="I97" s="251"/>
      <c r="J97" s="402"/>
    </row>
    <row r="98" spans="1:11" ht="15.75" x14ac:dyDescent="0.25">
      <c r="A98" s="403" t="s">
        <v>96</v>
      </c>
      <c r="B98" s="404"/>
      <c r="C98" s="404"/>
      <c r="D98" s="404"/>
      <c r="E98" s="404"/>
      <c r="F98" s="404"/>
      <c r="G98" s="404"/>
      <c r="H98" s="404"/>
      <c r="I98" s="404"/>
      <c r="J98" s="405"/>
      <c r="K98" s="1"/>
    </row>
    <row r="99" spans="1:11" ht="23.25" customHeight="1" x14ac:dyDescent="0.25">
      <c r="A99" s="90" t="s">
        <v>232</v>
      </c>
      <c r="B99" s="433" t="s">
        <v>190</v>
      </c>
      <c r="C99" s="433"/>
      <c r="D99" s="433"/>
      <c r="E99" s="433"/>
      <c r="F99" s="433"/>
      <c r="G99" s="433"/>
      <c r="H99" s="433"/>
      <c r="I99" s="433"/>
      <c r="J99" s="434"/>
    </row>
    <row r="100" spans="1:11" ht="23.25" customHeight="1" x14ac:dyDescent="0.25">
      <c r="A100" s="90" t="s">
        <v>234</v>
      </c>
      <c r="B100" s="433" t="s">
        <v>190</v>
      </c>
      <c r="C100" s="433"/>
      <c r="D100" s="433"/>
      <c r="E100" s="433"/>
      <c r="F100" s="433"/>
      <c r="G100" s="433"/>
      <c r="H100" s="433"/>
      <c r="I100" s="433"/>
      <c r="J100" s="434"/>
    </row>
    <row r="101" spans="1:11" ht="15.75" x14ac:dyDescent="0.25">
      <c r="A101" s="464" t="s">
        <v>86</v>
      </c>
      <c r="B101" s="465"/>
      <c r="C101" s="465"/>
      <c r="D101" s="465"/>
      <c r="E101" s="465"/>
      <c r="F101" s="465"/>
      <c r="G101" s="465"/>
      <c r="H101" s="465"/>
      <c r="I101" s="465"/>
      <c r="J101" s="466"/>
      <c r="K101" s="1"/>
    </row>
    <row r="102" spans="1:11" ht="21" customHeight="1" x14ac:dyDescent="0.25">
      <c r="A102" s="94" t="s">
        <v>87</v>
      </c>
      <c r="B102" s="450" t="s">
        <v>118</v>
      </c>
      <c r="C102" s="450"/>
      <c r="D102" s="450"/>
      <c r="E102" s="450"/>
      <c r="F102" s="450"/>
      <c r="G102" s="450"/>
      <c r="H102" s="450"/>
      <c r="I102" s="450"/>
      <c r="J102" s="451"/>
    </row>
    <row r="103" spans="1:11" ht="48.75" customHeight="1" x14ac:dyDescent="0.25">
      <c r="A103" s="91" t="s">
        <v>89</v>
      </c>
      <c r="B103" s="467" t="s">
        <v>120</v>
      </c>
      <c r="C103" s="467"/>
      <c r="D103" s="467"/>
      <c r="E103" s="467"/>
      <c r="F103" s="467"/>
      <c r="G103" s="467"/>
      <c r="H103" s="467"/>
      <c r="I103" s="467"/>
      <c r="J103" s="468"/>
    </row>
    <row r="104" spans="1:11" ht="18.75" customHeight="1" x14ac:dyDescent="0.25">
      <c r="A104" s="456" t="s">
        <v>91</v>
      </c>
      <c r="B104" s="459" t="s">
        <v>232</v>
      </c>
      <c r="C104" s="460"/>
      <c r="D104" s="460"/>
      <c r="E104" s="460"/>
      <c r="F104" s="460"/>
      <c r="G104" s="460"/>
      <c r="H104" s="460"/>
      <c r="I104" s="460"/>
      <c r="J104" s="461"/>
    </row>
    <row r="105" spans="1:11" ht="43.5" customHeight="1" x14ac:dyDescent="0.25">
      <c r="A105" s="457"/>
      <c r="B105" s="462" t="s">
        <v>191</v>
      </c>
      <c r="C105" s="454"/>
      <c r="D105" s="454"/>
      <c r="E105" s="454"/>
      <c r="F105" s="454"/>
      <c r="G105" s="454"/>
      <c r="H105" s="454"/>
      <c r="I105" s="454"/>
      <c r="J105" s="455"/>
    </row>
    <row r="106" spans="1:11" ht="18.75" customHeight="1" x14ac:dyDescent="0.25">
      <c r="A106" s="457"/>
      <c r="B106" s="463" t="s">
        <v>234</v>
      </c>
      <c r="C106" s="450"/>
      <c r="D106" s="450"/>
      <c r="E106" s="450"/>
      <c r="F106" s="450"/>
      <c r="G106" s="450"/>
      <c r="H106" s="450"/>
      <c r="I106" s="450"/>
      <c r="J106" s="451"/>
    </row>
    <row r="107" spans="1:11" ht="43.5" customHeight="1" x14ac:dyDescent="0.25">
      <c r="A107" s="458"/>
      <c r="B107" s="442" t="s">
        <v>192</v>
      </c>
      <c r="C107" s="443"/>
      <c r="D107" s="443"/>
      <c r="E107" s="443"/>
      <c r="F107" s="443"/>
      <c r="G107" s="443"/>
      <c r="H107" s="443"/>
      <c r="I107" s="443"/>
      <c r="J107" s="443"/>
    </row>
    <row r="108" spans="1:11" ht="18.75" customHeight="1" x14ac:dyDescent="0.25">
      <c r="A108" s="486" t="s">
        <v>93</v>
      </c>
      <c r="B108" s="450" t="s">
        <v>232</v>
      </c>
      <c r="C108" s="450"/>
      <c r="D108" s="450"/>
      <c r="E108" s="450"/>
      <c r="F108" s="450"/>
      <c r="G108" s="450"/>
      <c r="H108" s="450"/>
      <c r="I108" s="450"/>
      <c r="J108" s="451"/>
    </row>
    <row r="109" spans="1:11" ht="32.25" customHeight="1" x14ac:dyDescent="0.25">
      <c r="A109" s="484"/>
      <c r="B109" s="454" t="s">
        <v>193</v>
      </c>
      <c r="C109" s="454"/>
      <c r="D109" s="454"/>
      <c r="E109" s="454"/>
      <c r="F109" s="454"/>
      <c r="G109" s="454"/>
      <c r="H109" s="454"/>
      <c r="I109" s="454"/>
      <c r="J109" s="455"/>
    </row>
    <row r="110" spans="1:11" ht="18.75" customHeight="1" x14ac:dyDescent="0.25">
      <c r="A110" s="484"/>
      <c r="B110" s="450" t="s">
        <v>234</v>
      </c>
      <c r="C110" s="450"/>
      <c r="D110" s="450"/>
      <c r="E110" s="450"/>
      <c r="F110" s="450"/>
      <c r="G110" s="450"/>
      <c r="H110" s="450"/>
      <c r="I110" s="450"/>
      <c r="J110" s="451"/>
    </row>
    <row r="111" spans="1:11" ht="23.25" customHeight="1" x14ac:dyDescent="0.25">
      <c r="A111" s="485"/>
      <c r="B111" s="365" t="s">
        <v>194</v>
      </c>
      <c r="C111" s="365"/>
      <c r="D111" s="365"/>
      <c r="E111" s="365"/>
      <c r="F111" s="365"/>
      <c r="G111" s="365"/>
      <c r="H111" s="365"/>
      <c r="I111" s="365"/>
      <c r="J111" s="365"/>
    </row>
    <row r="112" spans="1:11" ht="15.75" x14ac:dyDescent="0.25">
      <c r="A112" s="469" t="s">
        <v>173</v>
      </c>
      <c r="B112" s="470"/>
      <c r="C112" s="470"/>
      <c r="D112" s="470"/>
      <c r="E112" s="470"/>
      <c r="F112" s="470"/>
      <c r="G112" s="470"/>
      <c r="H112" s="470"/>
      <c r="I112" s="470"/>
      <c r="J112" s="471"/>
    </row>
    <row r="113" spans="1:11" ht="15.75" x14ac:dyDescent="0.25">
      <c r="A113" s="472" t="s">
        <v>96</v>
      </c>
      <c r="B113" s="473"/>
      <c r="C113" s="473"/>
      <c r="D113" s="473"/>
      <c r="E113" s="473"/>
      <c r="F113" s="473"/>
      <c r="G113" s="473"/>
      <c r="H113" s="473"/>
      <c r="I113" s="473"/>
      <c r="J113" s="474"/>
      <c r="K113" s="1"/>
    </row>
    <row r="114" spans="1:11" ht="23.25" customHeight="1" x14ac:dyDescent="0.25">
      <c r="A114" s="90" t="s">
        <v>232</v>
      </c>
      <c r="B114" s="433" t="s">
        <v>17</v>
      </c>
      <c r="C114" s="433"/>
      <c r="D114" s="433"/>
      <c r="E114" s="433"/>
      <c r="F114" s="433"/>
      <c r="G114" s="433"/>
      <c r="H114" s="433"/>
      <c r="I114" s="433"/>
      <c r="J114" s="434"/>
    </row>
    <row r="115" spans="1:11" ht="23.25" customHeight="1" x14ac:dyDescent="0.25">
      <c r="A115" s="90" t="s">
        <v>234</v>
      </c>
      <c r="B115" s="433" t="s">
        <v>17</v>
      </c>
      <c r="C115" s="433"/>
      <c r="D115" s="433"/>
      <c r="E115" s="433"/>
      <c r="F115" s="433"/>
      <c r="G115" s="433"/>
      <c r="H115" s="433"/>
      <c r="I115" s="433"/>
      <c r="J115" s="434"/>
    </row>
    <row r="116" spans="1:11" ht="15.75" x14ac:dyDescent="0.25">
      <c r="A116" s="464" t="s">
        <v>86</v>
      </c>
      <c r="B116" s="465"/>
      <c r="C116" s="465"/>
      <c r="D116" s="465"/>
      <c r="E116" s="465"/>
      <c r="F116" s="465"/>
      <c r="G116" s="465"/>
      <c r="H116" s="465"/>
      <c r="I116" s="465"/>
      <c r="J116" s="466"/>
      <c r="K116" s="1"/>
    </row>
    <row r="117" spans="1:11" ht="21" customHeight="1" x14ac:dyDescent="0.25">
      <c r="A117" s="94" t="s">
        <v>87</v>
      </c>
      <c r="B117" s="450" t="s">
        <v>124</v>
      </c>
      <c r="C117" s="450"/>
      <c r="D117" s="450"/>
      <c r="E117" s="450"/>
      <c r="F117" s="450"/>
      <c r="G117" s="450"/>
      <c r="H117" s="450"/>
      <c r="I117" s="450"/>
      <c r="J117" s="451"/>
    </row>
    <row r="118" spans="1:11" ht="48" customHeight="1" x14ac:dyDescent="0.25">
      <c r="A118" s="91" t="s">
        <v>89</v>
      </c>
      <c r="B118" s="467" t="s">
        <v>125</v>
      </c>
      <c r="C118" s="467"/>
      <c r="D118" s="467"/>
      <c r="E118" s="467"/>
      <c r="F118" s="467"/>
      <c r="G118" s="467"/>
      <c r="H118" s="467"/>
      <c r="I118" s="467"/>
      <c r="J118" s="468"/>
    </row>
    <row r="119" spans="1:11" ht="18.75" customHeight="1" x14ac:dyDescent="0.25">
      <c r="A119" s="456" t="s">
        <v>91</v>
      </c>
      <c r="B119" s="463" t="s">
        <v>232</v>
      </c>
      <c r="C119" s="450"/>
      <c r="D119" s="450"/>
      <c r="E119" s="450"/>
      <c r="F119" s="450"/>
      <c r="G119" s="450"/>
      <c r="H119" s="450"/>
      <c r="I119" s="450"/>
      <c r="J119" s="451"/>
    </row>
    <row r="120" spans="1:11" ht="101.25" customHeight="1" x14ac:dyDescent="0.25">
      <c r="A120" s="457"/>
      <c r="B120" s="488" t="s">
        <v>195</v>
      </c>
      <c r="C120" s="489"/>
      <c r="D120" s="489"/>
      <c r="E120" s="489"/>
      <c r="F120" s="489"/>
      <c r="G120" s="489"/>
      <c r="H120" s="489"/>
      <c r="I120" s="489"/>
      <c r="J120" s="490"/>
    </row>
    <row r="121" spans="1:11" ht="18.75" customHeight="1" x14ac:dyDescent="0.25">
      <c r="A121" s="457"/>
      <c r="B121" s="459" t="s">
        <v>234</v>
      </c>
      <c r="C121" s="460"/>
      <c r="D121" s="460"/>
      <c r="E121" s="460"/>
      <c r="F121" s="460"/>
      <c r="G121" s="460"/>
      <c r="H121" s="460"/>
      <c r="I121" s="460"/>
      <c r="J121" s="461"/>
    </row>
    <row r="122" spans="1:11" ht="43.5" customHeight="1" x14ac:dyDescent="0.25">
      <c r="A122" s="458"/>
      <c r="B122" s="416" t="s">
        <v>196</v>
      </c>
      <c r="C122" s="417"/>
      <c r="D122" s="417"/>
      <c r="E122" s="417"/>
      <c r="F122" s="417"/>
      <c r="G122" s="417"/>
      <c r="H122" s="417"/>
      <c r="I122" s="417"/>
      <c r="J122" s="417"/>
    </row>
    <row r="123" spans="1:11" ht="18.75" customHeight="1" x14ac:dyDescent="0.25">
      <c r="A123" s="486" t="s">
        <v>93</v>
      </c>
      <c r="B123" s="450" t="s">
        <v>232</v>
      </c>
      <c r="C123" s="450"/>
      <c r="D123" s="450"/>
      <c r="E123" s="450"/>
      <c r="F123" s="450"/>
      <c r="G123" s="450"/>
      <c r="H123" s="450"/>
      <c r="I123" s="450"/>
      <c r="J123" s="451"/>
    </row>
    <row r="124" spans="1:11" ht="16.5" customHeight="1" x14ac:dyDescent="0.25">
      <c r="A124" s="484"/>
      <c r="B124" s="454" t="s">
        <v>197</v>
      </c>
      <c r="C124" s="454"/>
      <c r="D124" s="454"/>
      <c r="E124" s="454"/>
      <c r="F124" s="454"/>
      <c r="G124" s="454"/>
      <c r="H124" s="454"/>
      <c r="I124" s="454"/>
      <c r="J124" s="455"/>
    </row>
    <row r="125" spans="1:11" ht="18.75" customHeight="1" x14ac:dyDescent="0.25">
      <c r="A125" s="484"/>
      <c r="B125" s="450" t="s">
        <v>234</v>
      </c>
      <c r="C125" s="450"/>
      <c r="D125" s="450"/>
      <c r="E125" s="450"/>
      <c r="F125" s="450"/>
      <c r="G125" s="450"/>
      <c r="H125" s="450"/>
      <c r="I125" s="450"/>
      <c r="J125" s="451"/>
    </row>
    <row r="126" spans="1:11" ht="18" customHeight="1" x14ac:dyDescent="0.25">
      <c r="A126" s="485"/>
      <c r="B126" s="370" t="s">
        <v>198</v>
      </c>
      <c r="C126" s="370"/>
      <c r="D126" s="370"/>
      <c r="E126" s="370"/>
      <c r="F126" s="370"/>
      <c r="G126" s="370"/>
      <c r="H126" s="370"/>
      <c r="I126" s="370"/>
      <c r="J126" s="487"/>
    </row>
    <row r="127" spans="1:11" ht="15.75" x14ac:dyDescent="0.25">
      <c r="A127" s="469" t="s">
        <v>173</v>
      </c>
      <c r="B127" s="470"/>
      <c r="C127" s="470"/>
      <c r="D127" s="470"/>
      <c r="E127" s="470"/>
      <c r="F127" s="470"/>
      <c r="G127" s="470"/>
      <c r="H127" s="470"/>
      <c r="I127" s="470"/>
      <c r="J127" s="471"/>
    </row>
    <row r="128" spans="1:11" ht="15.75" x14ac:dyDescent="0.25">
      <c r="A128" s="472" t="s">
        <v>96</v>
      </c>
      <c r="B128" s="473"/>
      <c r="C128" s="473"/>
      <c r="D128" s="473"/>
      <c r="E128" s="473"/>
      <c r="F128" s="473"/>
      <c r="G128" s="473"/>
      <c r="H128" s="473"/>
      <c r="I128" s="473"/>
      <c r="J128" s="474"/>
      <c r="K128" s="1"/>
    </row>
    <row r="129" spans="1:10" ht="36" customHeight="1" x14ac:dyDescent="0.25">
      <c r="A129" s="90" t="s">
        <v>232</v>
      </c>
      <c r="B129" s="406" t="s">
        <v>199</v>
      </c>
      <c r="C129" s="406"/>
      <c r="D129" s="406"/>
      <c r="E129" s="406"/>
      <c r="F129" s="406"/>
      <c r="G129" s="406"/>
      <c r="H129" s="406"/>
      <c r="I129" s="406"/>
      <c r="J129" s="407"/>
    </row>
    <row r="130" spans="1:10" ht="31.5" customHeight="1" x14ac:dyDescent="0.25">
      <c r="A130" s="95" t="s">
        <v>234</v>
      </c>
      <c r="B130" s="475" t="s">
        <v>200</v>
      </c>
      <c r="C130" s="475"/>
      <c r="D130" s="475"/>
      <c r="E130" s="475"/>
      <c r="F130" s="475"/>
      <c r="G130" s="475"/>
      <c r="H130" s="475"/>
      <c r="I130" s="475"/>
      <c r="J130" s="476"/>
    </row>
    <row r="131" spans="1:10" ht="27.75" customHeight="1" x14ac:dyDescent="0.25">
      <c r="A131" s="14"/>
      <c r="B131" s="14"/>
      <c r="C131" s="14"/>
      <c r="D131" s="14"/>
      <c r="E131" s="14"/>
      <c r="F131" s="14"/>
      <c r="G131" s="14"/>
      <c r="H131" s="14"/>
      <c r="I131" s="14"/>
      <c r="J131" s="14"/>
    </row>
    <row r="132" spans="1:10" ht="30.75" customHeight="1" x14ac:dyDescent="0.25">
      <c r="A132" s="477"/>
      <c r="B132" s="477"/>
      <c r="C132" s="477"/>
      <c r="D132" s="477"/>
      <c r="E132" s="477"/>
      <c r="F132" s="477"/>
      <c r="G132" s="477"/>
      <c r="H132" s="477"/>
      <c r="I132" s="477"/>
      <c r="J132" s="477"/>
    </row>
  </sheetData>
  <mergeCells count="146">
    <mergeCell ref="B129:J129"/>
    <mergeCell ref="B130:J130"/>
    <mergeCell ref="A132:J132"/>
    <mergeCell ref="A55:A58"/>
    <mergeCell ref="A59:A62"/>
    <mergeCell ref="A74:A77"/>
    <mergeCell ref="A70:A73"/>
    <mergeCell ref="A89:A92"/>
    <mergeCell ref="A93:A96"/>
    <mergeCell ref="A108:A111"/>
    <mergeCell ref="B125:J125"/>
    <mergeCell ref="B126:J126"/>
    <mergeCell ref="A127:J127"/>
    <mergeCell ref="A128:J128"/>
    <mergeCell ref="A123:A126"/>
    <mergeCell ref="B121:J121"/>
    <mergeCell ref="B122:J122"/>
    <mergeCell ref="B123:J123"/>
    <mergeCell ref="B124:J124"/>
    <mergeCell ref="B118:J118"/>
    <mergeCell ref="B119:J119"/>
    <mergeCell ref="B120:J120"/>
    <mergeCell ref="B114:J114"/>
    <mergeCell ref="B115:J115"/>
    <mergeCell ref="A116:J116"/>
    <mergeCell ref="B117:J117"/>
    <mergeCell ref="A119:A122"/>
    <mergeCell ref="B108:J108"/>
    <mergeCell ref="B109:J109"/>
    <mergeCell ref="B110:J110"/>
    <mergeCell ref="B111:J111"/>
    <mergeCell ref="A112:J112"/>
    <mergeCell ref="A113:J113"/>
    <mergeCell ref="A104:A107"/>
    <mergeCell ref="B104:J104"/>
    <mergeCell ref="B105:J105"/>
    <mergeCell ref="B106:J106"/>
    <mergeCell ref="B107:J107"/>
    <mergeCell ref="B100:J100"/>
    <mergeCell ref="A101:J101"/>
    <mergeCell ref="B102:J102"/>
    <mergeCell ref="B103:J103"/>
    <mergeCell ref="B96:J96"/>
    <mergeCell ref="A97:J97"/>
    <mergeCell ref="A98:J98"/>
    <mergeCell ref="B99:J99"/>
    <mergeCell ref="B91:J91"/>
    <mergeCell ref="B92:J92"/>
    <mergeCell ref="B93:J93"/>
    <mergeCell ref="B94:J94"/>
    <mergeCell ref="B95:J95"/>
    <mergeCell ref="A82:J82"/>
    <mergeCell ref="B83:J83"/>
    <mergeCell ref="B84:J84"/>
    <mergeCell ref="B85:J85"/>
    <mergeCell ref="B86:J86"/>
    <mergeCell ref="B87:J87"/>
    <mergeCell ref="B88:J88"/>
    <mergeCell ref="B89:J89"/>
    <mergeCell ref="B90:J90"/>
    <mergeCell ref="A78:J78"/>
    <mergeCell ref="A79:J79"/>
    <mergeCell ref="B80:J80"/>
    <mergeCell ref="B81:J81"/>
    <mergeCell ref="B74:J74"/>
    <mergeCell ref="B75:J75"/>
    <mergeCell ref="B76:J76"/>
    <mergeCell ref="B77:J77"/>
    <mergeCell ref="B70:J70"/>
    <mergeCell ref="B71:J71"/>
    <mergeCell ref="B72:J72"/>
    <mergeCell ref="B73:J73"/>
    <mergeCell ref="B65:J65"/>
    <mergeCell ref="B66:J66"/>
    <mergeCell ref="A67:J67"/>
    <mergeCell ref="B68:J68"/>
    <mergeCell ref="B69:J69"/>
    <mergeCell ref="B61:J61"/>
    <mergeCell ref="B62:J62"/>
    <mergeCell ref="A63:J63"/>
    <mergeCell ref="A64:J64"/>
    <mergeCell ref="B57:J57"/>
    <mergeCell ref="B58:J58"/>
    <mergeCell ref="B59:J59"/>
    <mergeCell ref="B60:J60"/>
    <mergeCell ref="A52:J52"/>
    <mergeCell ref="B53:J53"/>
    <mergeCell ref="B54:J54"/>
    <mergeCell ref="B55:J55"/>
    <mergeCell ref="B56:J56"/>
    <mergeCell ref="A48:J48"/>
    <mergeCell ref="A49:J49"/>
    <mergeCell ref="B50:J50"/>
    <mergeCell ref="B51:J51"/>
    <mergeCell ref="A44:A47"/>
    <mergeCell ref="B44:J44"/>
    <mergeCell ref="B45:J45"/>
    <mergeCell ref="B46:J46"/>
    <mergeCell ref="B47:J47"/>
    <mergeCell ref="A40:A43"/>
    <mergeCell ref="B40:J40"/>
    <mergeCell ref="B41:J41"/>
    <mergeCell ref="B42:J42"/>
    <mergeCell ref="B43:J43"/>
    <mergeCell ref="A37:J37"/>
    <mergeCell ref="B38:J38"/>
    <mergeCell ref="B39:J39"/>
    <mergeCell ref="A27:J27"/>
    <mergeCell ref="C28:D28"/>
    <mergeCell ref="E28:F28"/>
    <mergeCell ref="G28:H28"/>
    <mergeCell ref="I28:J28"/>
    <mergeCell ref="A36:J36"/>
    <mergeCell ref="A24:J24"/>
    <mergeCell ref="A25:B25"/>
    <mergeCell ref="C25:E25"/>
    <mergeCell ref="F25:H25"/>
    <mergeCell ref="I25:J25"/>
    <mergeCell ref="A26:B26"/>
    <mergeCell ref="C26:E26"/>
    <mergeCell ref="F26:H26"/>
    <mergeCell ref="I26:J26"/>
    <mergeCell ref="A18:J18"/>
    <mergeCell ref="B19:J19"/>
    <mergeCell ref="B20:J20"/>
    <mergeCell ref="B21:J21"/>
    <mergeCell ref="B22:J22"/>
    <mergeCell ref="A23:J23"/>
    <mergeCell ref="B12:J12"/>
    <mergeCell ref="B13:J13"/>
    <mergeCell ref="A14:J14"/>
    <mergeCell ref="C15:J15"/>
    <mergeCell ref="C16:J16"/>
    <mergeCell ref="C17:J17"/>
    <mergeCell ref="A6:J6"/>
    <mergeCell ref="A7:J7"/>
    <mergeCell ref="A8:J8"/>
    <mergeCell ref="B9:J9"/>
    <mergeCell ref="B10:J10"/>
    <mergeCell ref="B11:J11"/>
    <mergeCell ref="B2:J2"/>
    <mergeCell ref="B3:C3"/>
    <mergeCell ref="D3:H3"/>
    <mergeCell ref="B4:C4"/>
    <mergeCell ref="D4:H4"/>
    <mergeCell ref="A5:J5"/>
  </mergeCells>
  <dataValidations count="14">
    <dataValidation allowBlank="1" showInputMessage="1" showErrorMessage="1" prompt="¿En qué consiste el programa?" sqref="B20:J20"/>
    <dataValidation allowBlank="1" showInputMessage="1" showErrorMessage="1" prompt="Oportunidades de mejora identificadas" sqref="A66 A100 A115 A131:J131 A51 A81 A130"/>
    <dataValidation allowBlank="1" showInputMessage="1" showErrorMessage="1" prompt="1. Describir lo plasmado en el presupuesto_x000a_2. Describir lo alcanzado en términos financieros y de producción " sqref="B106:J106 B40:J40 B44:J44 B55:J55 B59:J59 B70:J70 C85:J85 C89:J89 B110:J110 B74:J74 B93:J93 B95:J95 B104:J104 B108:J108 B123:J123 B46:J46 B61:J61 B76:J76 C87:J87 B85:B89 B42:J42 B57:J57 B72:J72 B91:J91 B121:J121 B125:J125 B119:J119"/>
    <dataValidation allowBlank="1" showInputMessage="1" showErrorMessage="1" prompt="Nombre del producto" sqref="B117:J117 B102:J102 B83:J83 B68:J68 B53:J53 B38:J38"/>
    <dataValidation allowBlank="1" showInputMessage="1" showErrorMessage="1" prompt="¿A quién va dirigido el programa?, ¿qué característica tiene esta población que requiere ser beneficiada?" sqref="B21:J21"/>
    <dataValidation allowBlank="1" showInputMessage="1" prompt="Nombre del capítulo" sqref="B9:J11"/>
    <dataValidation allowBlank="1" showInputMessage="1" showErrorMessage="1" prompt="Presupuesto del programa" sqref="A26:C26 F26"/>
    <dataValidation allowBlank="1" sqref="A9"/>
    <dataValidation allowBlank="1" showInputMessage="1" showErrorMessage="1" prompt="Nombre del indicador" sqref="B29"/>
    <dataValidation allowBlank="1" showInputMessage="1" showErrorMessage="1" prompt="Nombre de cada producto" sqref="A29"/>
    <dataValidation allowBlank="1" showInputMessage="1" showErrorMessage="1" prompt="Monto presupuestado para el producto" sqref="F29:F35 D29:D35"/>
    <dataValidation allowBlank="1" showInputMessage="1" showErrorMessage="1" prompt="Meta anual del indicador" sqref="C29:C35 E29:E35 G34"/>
    <dataValidation allowBlank="1" showInputMessage="1" showErrorMessage="1" prompt="Monto ejecutado en el trimestre" sqref="H29"/>
    <dataValidation allowBlank="1" showInputMessage="1" showErrorMessage="1" prompt="Meta alcanzada en el trimestre" sqref="H30:H35 G29:G33 G35"/>
  </dataValidations>
  <printOptions horizontalCentered="1"/>
  <pageMargins left="0.39370078740157483" right="0.39370078740157483" top="0.59055118110236227" bottom="0.59055118110236227" header="0.31496062992125984" footer="0.19685039370078741"/>
  <pageSetup scale="87" fitToHeight="9" orientation="landscape" r:id="rId1"/>
  <headerFooter>
    <oddFooter>&amp;C&amp;10&amp;P de &amp;N</oddFooter>
  </headerFooter>
  <rowBreaks count="4" manualBreakCount="4">
    <brk id="26" max="9" man="1"/>
    <brk id="43" max="9" man="1"/>
    <brk id="47" max="9" man="1"/>
    <brk id="60" max="9"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8"/>
  <sheetViews>
    <sheetView topLeftCell="B13" zoomScaleNormal="100" workbookViewId="0">
      <selection activeCell="B13" sqref="B13:J13"/>
    </sheetView>
  </sheetViews>
  <sheetFormatPr baseColWidth="10" defaultColWidth="11.42578125" defaultRowHeight="15" x14ac:dyDescent="0.25"/>
  <cols>
    <col min="1" max="1" width="23" style="6" customWidth="1"/>
    <col min="2" max="3" width="12.7109375" style="6" customWidth="1"/>
    <col min="4" max="4" width="13.85546875" style="6" customWidth="1"/>
    <col min="5" max="5" width="14.28515625" style="6" customWidth="1"/>
    <col min="6" max="6" width="13.7109375" style="6" customWidth="1"/>
    <col min="7" max="10" width="12.7109375" style="6" customWidth="1"/>
    <col min="11" max="11" width="11.42578125" style="6"/>
  </cols>
  <sheetData>
    <row r="1" spans="1:11" ht="15.75" thickBot="1" x14ac:dyDescent="0.3"/>
    <row r="2" spans="1:11" ht="21.75" thickBot="1" x14ac:dyDescent="0.3">
      <c r="A2" s="16"/>
      <c r="B2" s="296" t="s">
        <v>237</v>
      </c>
      <c r="C2" s="297"/>
      <c r="D2" s="297"/>
      <c r="E2" s="297"/>
      <c r="F2" s="297"/>
      <c r="G2" s="297"/>
      <c r="H2" s="297"/>
      <c r="I2" s="297"/>
      <c r="J2" s="298"/>
      <c r="K2" s="1"/>
    </row>
    <row r="3" spans="1:11" ht="15.75" customHeight="1" thickBot="1" x14ac:dyDescent="0.3">
      <c r="A3" s="17"/>
      <c r="B3" s="299" t="s">
        <v>33</v>
      </c>
      <c r="C3" s="300"/>
      <c r="D3" s="301" t="s">
        <v>34</v>
      </c>
      <c r="E3" s="302"/>
      <c r="F3" s="302"/>
      <c r="G3" s="302"/>
      <c r="H3" s="302"/>
      <c r="I3" s="2" t="s">
        <v>35</v>
      </c>
      <c r="J3" s="2" t="s">
        <v>36</v>
      </c>
      <c r="K3" s="1"/>
    </row>
    <row r="4" spans="1:11" ht="21.75" customHeight="1" thickBot="1" x14ac:dyDescent="0.3">
      <c r="A4" s="18"/>
      <c r="B4" s="303" t="s">
        <v>37</v>
      </c>
      <c r="C4" s="304"/>
      <c r="D4" s="303" t="s">
        <v>38</v>
      </c>
      <c r="E4" s="304"/>
      <c r="F4" s="304"/>
      <c r="G4" s="304"/>
      <c r="H4" s="304"/>
      <c r="I4" s="24">
        <v>43552</v>
      </c>
      <c r="J4" s="3">
        <v>0</v>
      </c>
      <c r="K4" s="1"/>
    </row>
    <row r="5" spans="1:11" x14ac:dyDescent="0.25">
      <c r="A5" s="305"/>
      <c r="B5" s="306"/>
      <c r="C5" s="306"/>
      <c r="D5" s="191"/>
      <c r="E5" s="191"/>
      <c r="F5" s="191"/>
      <c r="G5" s="191"/>
      <c r="H5" s="191"/>
      <c r="I5" s="306"/>
      <c r="J5" s="307"/>
      <c r="K5" s="1"/>
    </row>
    <row r="6" spans="1:11" ht="8.25" customHeight="1" x14ac:dyDescent="0.25">
      <c r="A6" s="372"/>
      <c r="B6" s="373"/>
      <c r="C6" s="373"/>
      <c r="D6" s="373"/>
      <c r="E6" s="373"/>
      <c r="F6" s="373"/>
      <c r="G6" s="373"/>
      <c r="H6" s="373"/>
      <c r="I6" s="373"/>
      <c r="J6" s="374"/>
      <c r="K6" s="1"/>
    </row>
    <row r="7" spans="1:11" ht="15.75" x14ac:dyDescent="0.25">
      <c r="A7" s="375" t="s">
        <v>40</v>
      </c>
      <c r="B7" s="251"/>
      <c r="C7" s="251"/>
      <c r="D7" s="251"/>
      <c r="E7" s="251"/>
      <c r="F7" s="251"/>
      <c r="G7" s="251"/>
      <c r="H7" s="251"/>
      <c r="I7" s="251"/>
      <c r="J7" s="376"/>
      <c r="K7" s="1"/>
    </row>
    <row r="8" spans="1:11" ht="15.75" x14ac:dyDescent="0.25">
      <c r="A8" s="377" t="s">
        <v>41</v>
      </c>
      <c r="B8" s="254"/>
      <c r="C8" s="254"/>
      <c r="D8" s="254"/>
      <c r="E8" s="254"/>
      <c r="F8" s="254"/>
      <c r="G8" s="254"/>
      <c r="H8" s="254"/>
      <c r="I8" s="254"/>
      <c r="J8" s="378"/>
      <c r="K8" s="1"/>
    </row>
    <row r="9" spans="1:11" ht="15" customHeight="1" x14ac:dyDescent="0.25">
      <c r="A9" s="4" t="s">
        <v>1</v>
      </c>
      <c r="B9" s="379" t="s">
        <v>2</v>
      </c>
      <c r="C9" s="379"/>
      <c r="D9" s="379"/>
      <c r="E9" s="379"/>
      <c r="F9" s="379"/>
      <c r="G9" s="379"/>
      <c r="H9" s="379"/>
      <c r="I9" s="379"/>
      <c r="J9" s="380"/>
      <c r="K9" s="1"/>
    </row>
    <row r="10" spans="1:11" ht="15" customHeight="1" x14ac:dyDescent="0.25">
      <c r="A10" s="12" t="s">
        <v>3</v>
      </c>
      <c r="B10" s="379" t="s">
        <v>4</v>
      </c>
      <c r="C10" s="379"/>
      <c r="D10" s="379"/>
      <c r="E10" s="379"/>
      <c r="F10" s="379"/>
      <c r="G10" s="379"/>
      <c r="H10" s="379"/>
      <c r="I10" s="379"/>
      <c r="J10" s="380"/>
      <c r="K10" s="1"/>
    </row>
    <row r="11" spans="1:11" ht="15" customHeight="1" x14ac:dyDescent="0.25">
      <c r="A11" s="12" t="s">
        <v>5</v>
      </c>
      <c r="B11" s="379" t="s">
        <v>6</v>
      </c>
      <c r="C11" s="379"/>
      <c r="D11" s="379"/>
      <c r="E11" s="379"/>
      <c r="F11" s="379"/>
      <c r="G11" s="379"/>
      <c r="H11" s="379"/>
      <c r="I11" s="379"/>
      <c r="J11" s="380"/>
      <c r="K11" s="1"/>
    </row>
    <row r="12" spans="1:11" ht="18" customHeight="1" x14ac:dyDescent="0.25">
      <c r="A12" s="4" t="s">
        <v>43</v>
      </c>
      <c r="B12" s="379" t="s">
        <v>44</v>
      </c>
      <c r="C12" s="379"/>
      <c r="D12" s="379"/>
      <c r="E12" s="379"/>
      <c r="F12" s="379"/>
      <c r="G12" s="379"/>
      <c r="H12" s="379"/>
      <c r="I12" s="379"/>
      <c r="J12" s="380"/>
    </row>
    <row r="13" spans="1:11" ht="31.5" customHeight="1" x14ac:dyDescent="0.25">
      <c r="A13" s="4" t="s">
        <v>45</v>
      </c>
      <c r="B13" s="248" t="s">
        <v>46</v>
      </c>
      <c r="C13" s="248"/>
      <c r="D13" s="248"/>
      <c r="E13" s="248"/>
      <c r="F13" s="248"/>
      <c r="G13" s="248"/>
      <c r="H13" s="248"/>
      <c r="I13" s="248"/>
      <c r="J13" s="249"/>
    </row>
    <row r="14" spans="1:11" ht="15.75" x14ac:dyDescent="0.25">
      <c r="A14" s="375" t="s">
        <v>47</v>
      </c>
      <c r="B14" s="251"/>
      <c r="C14" s="251"/>
      <c r="D14" s="251"/>
      <c r="E14" s="251"/>
      <c r="F14" s="251"/>
      <c r="G14" s="251"/>
      <c r="H14" s="251"/>
      <c r="I14" s="251"/>
      <c r="J14" s="376"/>
    </row>
    <row r="15" spans="1:11" ht="15.75" customHeight="1" x14ac:dyDescent="0.25">
      <c r="A15" s="4" t="s">
        <v>48</v>
      </c>
      <c r="B15" s="13">
        <v>3</v>
      </c>
      <c r="C15" s="383" t="s">
        <v>49</v>
      </c>
      <c r="D15" s="383"/>
      <c r="E15" s="383"/>
      <c r="F15" s="383"/>
      <c r="G15" s="383"/>
      <c r="H15" s="383"/>
      <c r="I15" s="383"/>
      <c r="J15" s="383"/>
    </row>
    <row r="16" spans="1:11" ht="19.5" customHeight="1" x14ac:dyDescent="0.25">
      <c r="A16" s="4" t="s">
        <v>50</v>
      </c>
      <c r="B16" s="7">
        <v>3.3</v>
      </c>
      <c r="C16" s="383" t="s">
        <v>51</v>
      </c>
      <c r="D16" s="383"/>
      <c r="E16" s="383"/>
      <c r="F16" s="383"/>
      <c r="G16" s="383"/>
      <c r="H16" s="383"/>
      <c r="I16" s="383"/>
      <c r="J16" s="383"/>
    </row>
    <row r="17" spans="1:41" ht="24.75" customHeight="1" x14ac:dyDescent="0.25">
      <c r="A17" s="4" t="s">
        <v>52</v>
      </c>
      <c r="B17" s="15" t="s">
        <v>53</v>
      </c>
      <c r="C17" s="383" t="s">
        <v>54</v>
      </c>
      <c r="D17" s="383"/>
      <c r="E17" s="383"/>
      <c r="F17" s="383"/>
      <c r="G17" s="383"/>
      <c r="H17" s="383"/>
      <c r="I17" s="383"/>
      <c r="J17" s="383"/>
    </row>
    <row r="18" spans="1:41" ht="15.75" x14ac:dyDescent="0.25">
      <c r="A18" s="375" t="s">
        <v>55</v>
      </c>
      <c r="B18" s="251"/>
      <c r="C18" s="251"/>
      <c r="D18" s="251"/>
      <c r="E18" s="251"/>
      <c r="F18" s="251"/>
      <c r="G18" s="251"/>
      <c r="H18" s="251"/>
      <c r="I18" s="251"/>
      <c r="J18" s="376"/>
    </row>
    <row r="19" spans="1:41" ht="21" customHeight="1" x14ac:dyDescent="0.25">
      <c r="A19" s="4" t="s">
        <v>56</v>
      </c>
      <c r="B19" s="381" t="s">
        <v>57</v>
      </c>
      <c r="C19" s="381"/>
      <c r="D19" s="381"/>
      <c r="E19" s="381"/>
      <c r="F19" s="381"/>
      <c r="G19" s="381"/>
      <c r="H19" s="381"/>
      <c r="I19" s="381"/>
      <c r="J19" s="382"/>
    </row>
    <row r="20" spans="1:41" ht="45" customHeight="1" x14ac:dyDescent="0.25">
      <c r="A20" s="8" t="s">
        <v>58</v>
      </c>
      <c r="B20" s="381" t="s">
        <v>59</v>
      </c>
      <c r="C20" s="381"/>
      <c r="D20" s="381"/>
      <c r="E20" s="381"/>
      <c r="F20" s="381"/>
      <c r="G20" s="381"/>
      <c r="H20" s="381"/>
      <c r="I20" s="381"/>
      <c r="J20" s="382"/>
    </row>
    <row r="21" spans="1:41" ht="23.25" customHeight="1" x14ac:dyDescent="0.25">
      <c r="A21" s="8" t="s">
        <v>135</v>
      </c>
      <c r="B21" s="381" t="s">
        <v>164</v>
      </c>
      <c r="C21" s="381"/>
      <c r="D21" s="381"/>
      <c r="E21" s="381"/>
      <c r="F21" s="381"/>
      <c r="G21" s="381"/>
      <c r="H21" s="381"/>
      <c r="I21" s="381"/>
      <c r="J21" s="382"/>
    </row>
    <row r="22" spans="1:41" ht="29.25" customHeight="1" x14ac:dyDescent="0.25">
      <c r="A22" s="8" t="s">
        <v>62</v>
      </c>
      <c r="B22" s="381" t="s">
        <v>165</v>
      </c>
      <c r="C22" s="381"/>
      <c r="D22" s="381"/>
      <c r="E22" s="381"/>
      <c r="F22" s="381"/>
      <c r="G22" s="381"/>
      <c r="H22" s="381"/>
      <c r="I22" s="381"/>
      <c r="J22" s="382"/>
      <c r="K22" s="1"/>
      <c r="L22" s="22"/>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15.75" x14ac:dyDescent="0.25">
      <c r="A23" s="375" t="s">
        <v>64</v>
      </c>
      <c r="B23" s="251"/>
      <c r="C23" s="251"/>
      <c r="D23" s="251"/>
      <c r="E23" s="251"/>
      <c r="F23" s="251"/>
      <c r="G23" s="251"/>
      <c r="H23" s="251"/>
      <c r="I23" s="251"/>
      <c r="J23" s="376"/>
    </row>
    <row r="24" spans="1:41" ht="15.75" x14ac:dyDescent="0.25">
      <c r="A24" s="377" t="s">
        <v>65</v>
      </c>
      <c r="B24" s="254"/>
      <c r="C24" s="254"/>
      <c r="D24" s="254"/>
      <c r="E24" s="254"/>
      <c r="F24" s="254"/>
      <c r="G24" s="254"/>
      <c r="H24" s="254"/>
      <c r="I24" s="254"/>
      <c r="J24" s="378"/>
      <c r="K24" s="1"/>
    </row>
    <row r="25" spans="1:41" ht="15" customHeight="1" x14ac:dyDescent="0.25">
      <c r="A25" s="384" t="s">
        <v>66</v>
      </c>
      <c r="B25" s="257"/>
      <c r="C25" s="258" t="s">
        <v>67</v>
      </c>
      <c r="D25" s="259"/>
      <c r="E25" s="259"/>
      <c r="F25" s="259" t="s">
        <v>68</v>
      </c>
      <c r="G25" s="259"/>
      <c r="H25" s="257"/>
      <c r="I25" s="258" t="s">
        <v>69</v>
      </c>
      <c r="J25" s="385"/>
    </row>
    <row r="26" spans="1:41" ht="30" customHeight="1" x14ac:dyDescent="0.25">
      <c r="A26" s="386">
        <v>4219452478</v>
      </c>
      <c r="B26" s="386"/>
      <c r="C26" s="386">
        <v>4219452478</v>
      </c>
      <c r="D26" s="386"/>
      <c r="E26" s="386"/>
      <c r="F26" s="386">
        <f>SUM(Tabla13[Financiera 
 (F)])</f>
        <v>295481755.57999998</v>
      </c>
      <c r="G26" s="386"/>
      <c r="H26" s="386"/>
      <c r="I26" s="387">
        <f>IF(F26&gt;0,F26/C26,0)</f>
        <v>7.002845917109532E-2</v>
      </c>
      <c r="J26" s="387"/>
    </row>
    <row r="27" spans="1:41" ht="21" customHeight="1" x14ac:dyDescent="0.25">
      <c r="A27" s="377" t="s">
        <v>70</v>
      </c>
      <c r="B27" s="254"/>
      <c r="C27" s="254"/>
      <c r="D27" s="254"/>
      <c r="E27" s="254"/>
      <c r="F27" s="254"/>
      <c r="G27" s="254"/>
      <c r="H27" s="254"/>
      <c r="I27" s="254"/>
      <c r="J27" s="378"/>
      <c r="K27" s="1"/>
    </row>
    <row r="28" spans="1:41" x14ac:dyDescent="0.25">
      <c r="A28" s="5"/>
      <c r="B28"/>
      <c r="C28" s="281" t="s">
        <v>166</v>
      </c>
      <c r="D28" s="282"/>
      <c r="E28" s="281" t="s">
        <v>238</v>
      </c>
      <c r="F28" s="282"/>
      <c r="G28" s="281" t="s">
        <v>239</v>
      </c>
      <c r="H28" s="395"/>
      <c r="I28" s="396" t="s">
        <v>74</v>
      </c>
      <c r="J28" s="397"/>
    </row>
    <row r="29" spans="1:41" ht="42" customHeight="1" x14ac:dyDescent="0.25">
      <c r="A29" s="9" t="s">
        <v>7</v>
      </c>
      <c r="B29" s="10" t="s">
        <v>75</v>
      </c>
      <c r="C29" s="10" t="s">
        <v>76</v>
      </c>
      <c r="D29" s="10" t="s">
        <v>77</v>
      </c>
      <c r="E29" s="10" t="s">
        <v>78</v>
      </c>
      <c r="F29" s="10" t="s">
        <v>79</v>
      </c>
      <c r="G29" s="10" t="s">
        <v>80</v>
      </c>
      <c r="H29" s="11" t="s">
        <v>81</v>
      </c>
      <c r="I29" s="9" t="s">
        <v>82</v>
      </c>
      <c r="J29" s="11" t="s">
        <v>83</v>
      </c>
    </row>
    <row r="30" spans="1:41" ht="46.5" customHeight="1" x14ac:dyDescent="0.25">
      <c r="A30" s="84" t="s">
        <v>18</v>
      </c>
      <c r="B30" s="67" t="s">
        <v>19</v>
      </c>
      <c r="C30" s="68">
        <v>9940</v>
      </c>
      <c r="D30" s="85">
        <v>170848103</v>
      </c>
      <c r="E30" s="68">
        <v>9940</v>
      </c>
      <c r="F30" s="85">
        <v>170848103</v>
      </c>
      <c r="G30" s="21">
        <f>+Tabla134[Física 
(E)]+Tabla1310[Física 
(E)]+Tabla1316[Física 
(E)]</f>
        <v>6432</v>
      </c>
      <c r="H30" s="85">
        <v>72835571.420000002</v>
      </c>
      <c r="I30" s="99">
        <f>IF(G30&gt;0,G30/C30,0)</f>
        <v>0.64708249496981896</v>
      </c>
      <c r="J30" s="99">
        <f>IF(H30&gt;0,H30/D30,0)</f>
        <v>0.42631770643657663</v>
      </c>
    </row>
    <row r="31" spans="1:41" ht="59.25" customHeight="1" x14ac:dyDescent="0.25">
      <c r="A31" s="88" t="s">
        <v>169</v>
      </c>
      <c r="B31" s="20" t="s">
        <v>21</v>
      </c>
      <c r="C31" s="21">
        <v>10277</v>
      </c>
      <c r="D31" s="25">
        <v>46086308</v>
      </c>
      <c r="E31" s="21">
        <v>10277</v>
      </c>
      <c r="F31" s="25">
        <v>46086308</v>
      </c>
      <c r="G31" s="21">
        <f>Tabla1345[Física 
(E)]+Tabla13411[Física 
(E)]+Tabla13417[Física 
(E)]</f>
        <v>3178.5659999999998</v>
      </c>
      <c r="H31" s="25">
        <v>38828563.719999999</v>
      </c>
      <c r="I31" s="100">
        <f>IF(G31&gt;0,G31/C31,0)</f>
        <v>0.30928928675683565</v>
      </c>
      <c r="J31" s="100">
        <f>IF(H31&gt;0,H31/D31,0)</f>
        <v>0.84251842694797763</v>
      </c>
    </row>
    <row r="32" spans="1:41" ht="48.75" customHeight="1" x14ac:dyDescent="0.25">
      <c r="A32" s="88" t="s">
        <v>22</v>
      </c>
      <c r="B32" s="20" t="s">
        <v>23</v>
      </c>
      <c r="C32" s="21">
        <v>1560</v>
      </c>
      <c r="D32" s="25">
        <v>104233344</v>
      </c>
      <c r="E32" s="21">
        <v>1560</v>
      </c>
      <c r="F32" s="25">
        <v>104233344</v>
      </c>
      <c r="G32" s="21" t="e">
        <f>Tabla13456[Física 
(E)]+Tabla134512[Física 
(E)]+Tabla134518[[#This Row],[Física 
(E)]]</f>
        <v>#VALUE!</v>
      </c>
      <c r="H32" s="25">
        <v>73003955.760000005</v>
      </c>
      <c r="I32" s="100" t="e">
        <f t="shared" ref="I32:J32" si="0">IF(G32&gt;0,G32/C32,0)</f>
        <v>#VALUE!</v>
      </c>
      <c r="J32" s="100">
        <f t="shared" si="0"/>
        <v>0.70038965419741317</v>
      </c>
    </row>
    <row r="33" spans="1:11" ht="45" customHeight="1" x14ac:dyDescent="0.25">
      <c r="A33" s="88" t="s">
        <v>24</v>
      </c>
      <c r="B33" s="20" t="s">
        <v>25</v>
      </c>
      <c r="C33" s="21">
        <v>22500</v>
      </c>
      <c r="D33" s="25">
        <v>55592040</v>
      </c>
      <c r="E33" s="21">
        <v>22500</v>
      </c>
      <c r="F33" s="25">
        <v>55592040</v>
      </c>
      <c r="G33" s="21">
        <v>6699</v>
      </c>
      <c r="H33" s="25">
        <v>51935566.479999997</v>
      </c>
      <c r="I33" s="100">
        <f t="shared" ref="I33:J35" si="1">IF(G33&gt;0,G33/C33,0)</f>
        <v>0.29773333333333335</v>
      </c>
      <c r="J33" s="100">
        <f t="shared" si="1"/>
        <v>0.93422667130042347</v>
      </c>
    </row>
    <row r="34" spans="1:11" ht="58.5" customHeight="1" x14ac:dyDescent="0.25">
      <c r="A34" s="88" t="s">
        <v>26</v>
      </c>
      <c r="B34" s="20" t="s">
        <v>119</v>
      </c>
      <c r="C34" s="21">
        <v>6</v>
      </c>
      <c r="D34" s="25">
        <v>56711544</v>
      </c>
      <c r="E34" s="21">
        <v>6</v>
      </c>
      <c r="F34" s="25">
        <v>56711544</v>
      </c>
      <c r="G34" s="20">
        <f>Tabla1345678[Física 
(E)]+Tabla13456714[Física 
(E)]+Tabla13456720[Física 
(E)]</f>
        <v>5</v>
      </c>
      <c r="H34" s="25">
        <v>40742096</v>
      </c>
      <c r="I34" s="100">
        <f t="shared" si="1"/>
        <v>0.83333333333333337</v>
      </c>
      <c r="J34" s="100">
        <f t="shared" si="1"/>
        <v>0.71840921841239236</v>
      </c>
    </row>
    <row r="35" spans="1:11" ht="69.75" customHeight="1" x14ac:dyDescent="0.25">
      <c r="A35" s="88" t="s">
        <v>28</v>
      </c>
      <c r="B35" s="20" t="s">
        <v>29</v>
      </c>
      <c r="C35" s="21">
        <v>2</v>
      </c>
      <c r="D35" s="25">
        <v>23233217</v>
      </c>
      <c r="E35" s="21">
        <v>2</v>
      </c>
      <c r="F35" s="25">
        <v>23233217</v>
      </c>
      <c r="G35" s="21">
        <v>12</v>
      </c>
      <c r="H35" s="25">
        <v>18136002.199999999</v>
      </c>
      <c r="I35" s="100">
        <f t="shared" si="1"/>
        <v>6</v>
      </c>
      <c r="J35" s="100">
        <f t="shared" si="1"/>
        <v>0.78060658582063769</v>
      </c>
    </row>
    <row r="36" spans="1:11" ht="17.25" customHeight="1" x14ac:dyDescent="0.25">
      <c r="A36" s="398" t="s">
        <v>85</v>
      </c>
      <c r="B36" s="399"/>
      <c r="C36" s="399"/>
      <c r="D36" s="399"/>
      <c r="E36" s="399"/>
      <c r="F36" s="399"/>
      <c r="G36" s="399"/>
      <c r="H36" s="399"/>
      <c r="I36" s="399"/>
      <c r="J36" s="400"/>
    </row>
    <row r="37" spans="1:11" ht="15.75" x14ac:dyDescent="0.25">
      <c r="A37" s="392" t="s">
        <v>86</v>
      </c>
      <c r="B37" s="254"/>
      <c r="C37" s="254"/>
      <c r="D37" s="254"/>
      <c r="E37" s="254"/>
      <c r="F37" s="254"/>
      <c r="G37" s="254"/>
      <c r="H37" s="254"/>
      <c r="I37" s="254"/>
      <c r="J37" s="393"/>
      <c r="K37" s="1"/>
    </row>
    <row r="38" spans="1:11" ht="18.75" customHeight="1" x14ac:dyDescent="0.25">
      <c r="A38" s="54" t="s">
        <v>87</v>
      </c>
      <c r="B38" s="390" t="s">
        <v>88</v>
      </c>
      <c r="C38" s="390"/>
      <c r="D38" s="390"/>
      <c r="E38" s="390"/>
      <c r="F38" s="390"/>
      <c r="G38" s="390"/>
      <c r="H38" s="390"/>
      <c r="I38" s="390"/>
      <c r="J38" s="390"/>
    </row>
    <row r="39" spans="1:11" ht="60.75" customHeight="1" x14ac:dyDescent="0.25">
      <c r="A39" s="54" t="s">
        <v>89</v>
      </c>
      <c r="B39" s="394" t="s">
        <v>170</v>
      </c>
      <c r="C39" s="394"/>
      <c r="D39" s="394"/>
      <c r="E39" s="394"/>
      <c r="F39" s="394"/>
      <c r="G39" s="394"/>
      <c r="H39" s="394"/>
      <c r="I39" s="394"/>
      <c r="J39" s="394"/>
    </row>
    <row r="40" spans="1:11" ht="18.75" customHeight="1" x14ac:dyDescent="0.25">
      <c r="A40" s="388" t="s">
        <v>91</v>
      </c>
      <c r="B40" s="390" t="s">
        <v>184</v>
      </c>
      <c r="C40" s="390"/>
      <c r="D40" s="390"/>
      <c r="E40" s="390"/>
      <c r="F40" s="390"/>
      <c r="G40" s="390"/>
      <c r="H40" s="390"/>
      <c r="I40" s="390"/>
      <c r="J40" s="390"/>
    </row>
    <row r="41" spans="1:11" ht="102" customHeight="1" x14ac:dyDescent="0.25">
      <c r="A41" s="388"/>
      <c r="B41" s="394" t="s">
        <v>240</v>
      </c>
      <c r="C41" s="394"/>
      <c r="D41" s="394"/>
      <c r="E41" s="394"/>
      <c r="F41" s="394"/>
      <c r="G41" s="394"/>
      <c r="H41" s="394"/>
      <c r="I41" s="394"/>
      <c r="J41" s="394"/>
    </row>
    <row r="42" spans="1:11" ht="18.75" customHeight="1" x14ac:dyDescent="0.25">
      <c r="A42" s="388" t="s">
        <v>91</v>
      </c>
      <c r="B42" s="390" t="s">
        <v>185</v>
      </c>
      <c r="C42" s="390"/>
      <c r="D42" s="390"/>
      <c r="E42" s="390"/>
      <c r="F42" s="390"/>
      <c r="G42" s="390"/>
      <c r="H42" s="390"/>
      <c r="I42" s="390"/>
      <c r="J42" s="390"/>
    </row>
    <row r="43" spans="1:11" ht="79.5" customHeight="1" x14ac:dyDescent="0.25">
      <c r="A43" s="388"/>
      <c r="B43" s="414" t="s">
        <v>241</v>
      </c>
      <c r="C43" s="414"/>
      <c r="D43" s="414"/>
      <c r="E43" s="414"/>
      <c r="F43" s="414"/>
      <c r="G43" s="414"/>
      <c r="H43" s="414"/>
      <c r="I43" s="414"/>
      <c r="J43" s="414"/>
    </row>
    <row r="44" spans="1:11" ht="18.75" customHeight="1" x14ac:dyDescent="0.25">
      <c r="A44" s="388"/>
      <c r="B44" s="390" t="s">
        <v>232</v>
      </c>
      <c r="C44" s="390"/>
      <c r="D44" s="390"/>
      <c r="E44" s="390"/>
      <c r="F44" s="390"/>
      <c r="G44" s="390"/>
      <c r="H44" s="390"/>
      <c r="I44" s="390"/>
      <c r="J44" s="390"/>
    </row>
    <row r="45" spans="1:11" ht="78" customHeight="1" x14ac:dyDescent="0.25">
      <c r="A45" s="388"/>
      <c r="B45" s="364" t="s">
        <v>233</v>
      </c>
      <c r="C45" s="364"/>
      <c r="D45" s="364"/>
      <c r="E45" s="364"/>
      <c r="F45" s="364"/>
      <c r="G45" s="364"/>
      <c r="H45" s="364"/>
      <c r="I45" s="364"/>
      <c r="J45" s="364"/>
    </row>
    <row r="46" spans="1:11" ht="18.75" customHeight="1" x14ac:dyDescent="0.25">
      <c r="A46" s="388"/>
      <c r="B46" s="390" t="s">
        <v>234</v>
      </c>
      <c r="C46" s="390"/>
      <c r="D46" s="390"/>
      <c r="E46" s="390"/>
      <c r="F46" s="390"/>
      <c r="G46" s="390"/>
      <c r="H46" s="390"/>
      <c r="I46" s="390"/>
      <c r="J46" s="390"/>
    </row>
    <row r="47" spans="1:11" ht="27" customHeight="1" x14ac:dyDescent="0.25">
      <c r="A47" s="389"/>
      <c r="B47" s="391" t="s">
        <v>223</v>
      </c>
      <c r="C47" s="391"/>
      <c r="D47" s="391"/>
      <c r="E47" s="391"/>
      <c r="F47" s="391"/>
      <c r="G47" s="391"/>
      <c r="H47" s="391"/>
      <c r="I47" s="391"/>
      <c r="J47" s="391"/>
    </row>
    <row r="48" spans="1:11" ht="29.25" customHeight="1" x14ac:dyDescent="0.25">
      <c r="A48" s="408" t="s">
        <v>93</v>
      </c>
      <c r="B48" s="493" t="s">
        <v>184</v>
      </c>
      <c r="C48" s="412"/>
      <c r="D48" s="412"/>
      <c r="E48" s="412"/>
      <c r="F48" s="412"/>
      <c r="G48" s="412"/>
      <c r="H48" s="412"/>
      <c r="I48" s="412"/>
      <c r="J48" s="412"/>
    </row>
    <row r="49" spans="1:11" ht="107.25" customHeight="1" x14ac:dyDescent="0.25">
      <c r="A49" s="409"/>
      <c r="B49" s="494" t="s">
        <v>242</v>
      </c>
      <c r="C49" s="364"/>
      <c r="D49" s="364"/>
      <c r="E49" s="364"/>
      <c r="F49" s="364"/>
      <c r="G49" s="364"/>
      <c r="H49" s="364"/>
      <c r="I49" s="364"/>
      <c r="J49" s="364"/>
    </row>
    <row r="50" spans="1:11" ht="18.75" customHeight="1" x14ac:dyDescent="0.25">
      <c r="A50" s="409"/>
      <c r="B50" s="495" t="s">
        <v>185</v>
      </c>
      <c r="C50" s="390"/>
      <c r="D50" s="390"/>
      <c r="E50" s="390"/>
      <c r="F50" s="390"/>
      <c r="G50" s="390"/>
      <c r="H50" s="390"/>
      <c r="I50" s="390"/>
      <c r="J50" s="390"/>
    </row>
    <row r="51" spans="1:11" ht="177" customHeight="1" x14ac:dyDescent="0.25">
      <c r="A51" s="410"/>
      <c r="B51" s="496" t="s">
        <v>243</v>
      </c>
      <c r="C51" s="497"/>
      <c r="D51" s="497"/>
      <c r="E51" s="497"/>
      <c r="F51" s="497"/>
      <c r="G51" s="497"/>
      <c r="H51" s="497"/>
      <c r="I51" s="497"/>
      <c r="J51" s="497"/>
    </row>
    <row r="52" spans="1:11" ht="18.75" customHeight="1" x14ac:dyDescent="0.25">
      <c r="A52" s="408" t="s">
        <v>93</v>
      </c>
      <c r="B52" s="411" t="s">
        <v>232</v>
      </c>
      <c r="C52" s="412"/>
      <c r="D52" s="412"/>
      <c r="E52" s="412"/>
      <c r="F52" s="412"/>
      <c r="G52" s="412"/>
      <c r="H52" s="412"/>
      <c r="I52" s="412"/>
      <c r="J52" s="412"/>
    </row>
    <row r="53" spans="1:11" ht="102" customHeight="1" x14ac:dyDescent="0.25">
      <c r="A53" s="409"/>
      <c r="B53" s="413" t="s">
        <v>235</v>
      </c>
      <c r="C53" s="414"/>
      <c r="D53" s="414"/>
      <c r="E53" s="414"/>
      <c r="F53" s="414"/>
      <c r="G53" s="414"/>
      <c r="H53" s="414"/>
      <c r="I53" s="414"/>
      <c r="J53" s="414"/>
    </row>
    <row r="54" spans="1:11" ht="18.75" customHeight="1" x14ac:dyDescent="0.25">
      <c r="A54" s="409"/>
      <c r="B54" s="415" t="s">
        <v>234</v>
      </c>
      <c r="C54" s="390"/>
      <c r="D54" s="390"/>
      <c r="E54" s="390"/>
      <c r="F54" s="390"/>
      <c r="G54" s="390"/>
      <c r="H54" s="390"/>
      <c r="I54" s="390"/>
      <c r="J54" s="390"/>
    </row>
    <row r="55" spans="1:11" ht="74.25" customHeight="1" x14ac:dyDescent="0.25">
      <c r="A55" s="410"/>
      <c r="B55" s="416" t="s">
        <v>224</v>
      </c>
      <c r="C55" s="417"/>
      <c r="D55" s="417"/>
      <c r="E55" s="417"/>
      <c r="F55" s="417"/>
      <c r="G55" s="417"/>
      <c r="H55" s="417"/>
      <c r="I55" s="417"/>
      <c r="J55" s="417"/>
    </row>
    <row r="56" spans="1:11" ht="15.75" x14ac:dyDescent="0.25">
      <c r="A56" s="401" t="s">
        <v>173</v>
      </c>
      <c r="B56" s="251"/>
      <c r="C56" s="251"/>
      <c r="D56" s="251"/>
      <c r="E56" s="251"/>
      <c r="F56" s="251"/>
      <c r="G56" s="251"/>
      <c r="H56" s="251"/>
      <c r="I56" s="251"/>
      <c r="J56" s="402"/>
    </row>
    <row r="57" spans="1:11" ht="15.75" x14ac:dyDescent="0.25">
      <c r="A57" s="403" t="s">
        <v>96</v>
      </c>
      <c r="B57" s="404"/>
      <c r="C57" s="404"/>
      <c r="D57" s="404"/>
      <c r="E57" s="404"/>
      <c r="F57" s="404"/>
      <c r="G57" s="404"/>
      <c r="H57" s="404"/>
      <c r="I57" s="404"/>
      <c r="J57" s="405"/>
      <c r="K57" s="1"/>
    </row>
    <row r="58" spans="1:11" ht="27.75" customHeight="1" x14ac:dyDescent="0.25">
      <c r="A58" s="90" t="s">
        <v>184</v>
      </c>
      <c r="B58" s="406" t="s">
        <v>236</v>
      </c>
      <c r="C58" s="406"/>
      <c r="D58" s="406"/>
      <c r="E58" s="406"/>
      <c r="F58" s="406"/>
      <c r="G58" s="406"/>
      <c r="H58" s="406"/>
      <c r="I58" s="406"/>
      <c r="J58" s="407"/>
    </row>
    <row r="59" spans="1:11" ht="30.75" customHeight="1" x14ac:dyDescent="0.25">
      <c r="A59" s="90" t="s">
        <v>185</v>
      </c>
      <c r="B59" s="406" t="s">
        <v>236</v>
      </c>
      <c r="C59" s="406"/>
      <c r="D59" s="406"/>
      <c r="E59" s="406"/>
      <c r="F59" s="406"/>
      <c r="G59" s="406"/>
      <c r="H59" s="406"/>
      <c r="I59" s="406"/>
      <c r="J59" s="407"/>
    </row>
    <row r="60" spans="1:11" ht="26.25" customHeight="1" x14ac:dyDescent="0.25">
      <c r="A60" s="90" t="s">
        <v>232</v>
      </c>
      <c r="B60" s="406" t="s">
        <v>236</v>
      </c>
      <c r="C60" s="406"/>
      <c r="D60" s="406"/>
      <c r="E60" s="406"/>
      <c r="F60" s="406"/>
      <c r="G60" s="406"/>
      <c r="H60" s="406"/>
      <c r="I60" s="406"/>
      <c r="J60" s="407"/>
    </row>
    <row r="61" spans="1:11" ht="111.75" customHeight="1" x14ac:dyDescent="0.25">
      <c r="A61" s="90" t="s">
        <v>234</v>
      </c>
      <c r="B61" s="406" t="s">
        <v>225</v>
      </c>
      <c r="C61" s="406"/>
      <c r="D61" s="406"/>
      <c r="E61" s="406"/>
      <c r="F61" s="406"/>
      <c r="G61" s="406"/>
      <c r="H61" s="406"/>
      <c r="I61" s="406"/>
      <c r="J61" s="407"/>
    </row>
    <row r="62" spans="1:11" ht="15.75" x14ac:dyDescent="0.25">
      <c r="A62" s="392" t="s">
        <v>86</v>
      </c>
      <c r="B62" s="254"/>
      <c r="C62" s="254"/>
      <c r="D62" s="254"/>
      <c r="E62" s="254"/>
      <c r="F62" s="254"/>
      <c r="G62" s="254"/>
      <c r="H62" s="254"/>
      <c r="I62" s="254"/>
      <c r="J62" s="393"/>
    </row>
    <row r="63" spans="1:11" ht="18.75" customHeight="1" x14ac:dyDescent="0.25">
      <c r="A63" s="91" t="s">
        <v>87</v>
      </c>
      <c r="B63" s="426" t="s">
        <v>100</v>
      </c>
      <c r="C63" s="426"/>
      <c r="D63" s="426"/>
      <c r="E63" s="426"/>
      <c r="F63" s="426"/>
      <c r="G63" s="426"/>
      <c r="H63" s="426"/>
      <c r="I63" s="426"/>
      <c r="J63" s="427"/>
    </row>
    <row r="64" spans="1:11" ht="30" customHeight="1" x14ac:dyDescent="0.25">
      <c r="A64" s="92" t="s">
        <v>89</v>
      </c>
      <c r="B64" s="428" t="s">
        <v>101</v>
      </c>
      <c r="C64" s="428"/>
      <c r="D64" s="428"/>
      <c r="E64" s="428"/>
      <c r="F64" s="428"/>
      <c r="G64" s="428"/>
      <c r="H64" s="428"/>
      <c r="I64" s="428"/>
      <c r="J64" s="429"/>
    </row>
    <row r="65" spans="1:10" ht="18.75" customHeight="1" x14ac:dyDescent="0.25">
      <c r="A65" s="478" t="s">
        <v>91</v>
      </c>
      <c r="B65" s="418" t="s">
        <v>184</v>
      </c>
      <c r="C65" s="419"/>
      <c r="D65" s="419"/>
      <c r="E65" s="419"/>
      <c r="F65" s="419"/>
      <c r="G65" s="419"/>
      <c r="H65" s="419"/>
      <c r="I65" s="419"/>
      <c r="J65" s="420"/>
    </row>
    <row r="66" spans="1:10" ht="18" customHeight="1" x14ac:dyDescent="0.25">
      <c r="A66" s="479"/>
      <c r="B66" s="501" t="s">
        <v>244</v>
      </c>
      <c r="C66" s="499"/>
      <c r="D66" s="499"/>
      <c r="E66" s="499"/>
      <c r="F66" s="499"/>
      <c r="G66" s="499"/>
      <c r="H66" s="499"/>
      <c r="I66" s="499"/>
      <c r="J66" s="500"/>
    </row>
    <row r="67" spans="1:10" ht="18.75" customHeight="1" x14ac:dyDescent="0.25">
      <c r="A67" s="479"/>
      <c r="B67" s="418" t="s">
        <v>185</v>
      </c>
      <c r="C67" s="419"/>
      <c r="D67" s="419"/>
      <c r="E67" s="419"/>
      <c r="F67" s="419"/>
      <c r="G67" s="419"/>
      <c r="H67" s="419"/>
      <c r="I67" s="419"/>
      <c r="J67" s="420"/>
    </row>
    <row r="68" spans="1:10" ht="34.5" customHeight="1" x14ac:dyDescent="0.25">
      <c r="A68" s="479"/>
      <c r="B68" s="430" t="s">
        <v>245</v>
      </c>
      <c r="C68" s="431"/>
      <c r="D68" s="431"/>
      <c r="E68" s="431"/>
      <c r="F68" s="431"/>
      <c r="G68" s="431"/>
      <c r="H68" s="431"/>
      <c r="I68" s="431"/>
      <c r="J68" s="432"/>
    </row>
    <row r="69" spans="1:10" ht="18.75" customHeight="1" x14ac:dyDescent="0.25">
      <c r="A69" s="479"/>
      <c r="B69" s="418" t="s">
        <v>232</v>
      </c>
      <c r="C69" s="419"/>
      <c r="D69" s="419"/>
      <c r="E69" s="419"/>
      <c r="F69" s="419"/>
      <c r="G69" s="419"/>
      <c r="H69" s="419"/>
      <c r="I69" s="419"/>
      <c r="J69" s="420"/>
    </row>
    <row r="70" spans="1:10" ht="30.75" customHeight="1" x14ac:dyDescent="0.25">
      <c r="A70" s="479"/>
      <c r="B70" s="430" t="s">
        <v>174</v>
      </c>
      <c r="C70" s="431"/>
      <c r="D70" s="431"/>
      <c r="E70" s="431"/>
      <c r="F70" s="431"/>
      <c r="G70" s="431"/>
      <c r="H70" s="431"/>
      <c r="I70" s="431"/>
      <c r="J70" s="432"/>
    </row>
    <row r="71" spans="1:10" ht="18.75" customHeight="1" x14ac:dyDescent="0.25">
      <c r="A71" s="479"/>
      <c r="B71" s="418" t="s">
        <v>234</v>
      </c>
      <c r="C71" s="419"/>
      <c r="D71" s="419"/>
      <c r="E71" s="419"/>
      <c r="F71" s="419"/>
      <c r="G71" s="419"/>
      <c r="H71" s="419"/>
      <c r="I71" s="419"/>
      <c r="J71" s="420"/>
    </row>
    <row r="72" spans="1:10" ht="43.5" customHeight="1" x14ac:dyDescent="0.25">
      <c r="A72" s="479"/>
      <c r="B72" s="421" t="s">
        <v>175</v>
      </c>
      <c r="C72" s="421"/>
      <c r="D72" s="421"/>
      <c r="E72" s="421"/>
      <c r="F72" s="421"/>
      <c r="G72" s="421"/>
      <c r="H72" s="421"/>
      <c r="I72" s="421"/>
      <c r="J72" s="421"/>
    </row>
    <row r="73" spans="1:10" ht="19.5" customHeight="1" x14ac:dyDescent="0.25">
      <c r="A73" s="456" t="s">
        <v>93</v>
      </c>
      <c r="B73" s="439" t="s">
        <v>184</v>
      </c>
      <c r="C73" s="440"/>
      <c r="D73" s="440"/>
      <c r="E73" s="440"/>
      <c r="F73" s="440"/>
      <c r="G73" s="440"/>
      <c r="H73" s="440"/>
      <c r="I73" s="440"/>
      <c r="J73" s="441"/>
    </row>
    <row r="74" spans="1:10" ht="18.75" customHeight="1" x14ac:dyDescent="0.25">
      <c r="A74" s="457"/>
      <c r="B74" s="498" t="s">
        <v>246</v>
      </c>
      <c r="C74" s="499"/>
      <c r="D74" s="499"/>
      <c r="E74" s="499"/>
      <c r="F74" s="499"/>
      <c r="G74" s="499"/>
      <c r="H74" s="499"/>
      <c r="I74" s="499"/>
      <c r="J74" s="500"/>
    </row>
    <row r="75" spans="1:10" ht="18.75" customHeight="1" x14ac:dyDescent="0.25">
      <c r="A75" s="457"/>
      <c r="B75" s="422" t="s">
        <v>185</v>
      </c>
      <c r="C75" s="419"/>
      <c r="D75" s="419"/>
      <c r="E75" s="419"/>
      <c r="F75" s="419"/>
      <c r="G75" s="419"/>
      <c r="H75" s="419"/>
      <c r="I75" s="419"/>
      <c r="J75" s="420"/>
    </row>
    <row r="76" spans="1:10" ht="19.5" customHeight="1" x14ac:dyDescent="0.25">
      <c r="A76" s="457"/>
      <c r="B76" s="502" t="s">
        <v>247</v>
      </c>
      <c r="C76" s="431"/>
      <c r="D76" s="431"/>
      <c r="E76" s="431"/>
      <c r="F76" s="431"/>
      <c r="G76" s="431"/>
      <c r="H76" s="431"/>
      <c r="I76" s="431"/>
      <c r="J76" s="432"/>
    </row>
    <row r="77" spans="1:10" ht="18.75" customHeight="1" x14ac:dyDescent="0.25">
      <c r="A77" s="457"/>
      <c r="B77" s="422" t="s">
        <v>232</v>
      </c>
      <c r="C77" s="419"/>
      <c r="D77" s="419"/>
      <c r="E77" s="419"/>
      <c r="F77" s="419"/>
      <c r="G77" s="419"/>
      <c r="H77" s="419"/>
      <c r="I77" s="419"/>
      <c r="J77" s="420"/>
    </row>
    <row r="78" spans="1:10" ht="38.25" customHeight="1" x14ac:dyDescent="0.25">
      <c r="A78" s="458"/>
      <c r="B78" s="423" t="s">
        <v>176</v>
      </c>
      <c r="C78" s="424"/>
      <c r="D78" s="424"/>
      <c r="E78" s="424"/>
      <c r="F78" s="424"/>
      <c r="G78" s="424"/>
      <c r="H78" s="424"/>
      <c r="I78" s="424"/>
      <c r="J78" s="425"/>
    </row>
    <row r="79" spans="1:10" ht="18.75" customHeight="1" x14ac:dyDescent="0.25">
      <c r="A79" s="456" t="s">
        <v>93</v>
      </c>
      <c r="B79" s="439" t="s">
        <v>234</v>
      </c>
      <c r="C79" s="440"/>
      <c r="D79" s="440"/>
      <c r="E79" s="440"/>
      <c r="F79" s="440"/>
      <c r="G79" s="440"/>
      <c r="H79" s="440"/>
      <c r="I79" s="440"/>
      <c r="J79" s="441"/>
    </row>
    <row r="80" spans="1:10" ht="43.5" customHeight="1" x14ac:dyDescent="0.25">
      <c r="A80" s="458"/>
      <c r="B80" s="442" t="s">
        <v>177</v>
      </c>
      <c r="C80" s="443"/>
      <c r="D80" s="443"/>
      <c r="E80" s="443"/>
      <c r="F80" s="443"/>
      <c r="G80" s="443"/>
      <c r="H80" s="443"/>
      <c r="I80" s="443"/>
      <c r="J80" s="443"/>
    </row>
    <row r="81" spans="1:11" ht="15.75" x14ac:dyDescent="0.25">
      <c r="A81" s="401" t="s">
        <v>173</v>
      </c>
      <c r="B81" s="251"/>
      <c r="C81" s="251"/>
      <c r="D81" s="251"/>
      <c r="E81" s="251"/>
      <c r="F81" s="251"/>
      <c r="G81" s="251"/>
      <c r="H81" s="251"/>
      <c r="I81" s="251"/>
      <c r="J81" s="402"/>
    </row>
    <row r="82" spans="1:11" ht="15.75" x14ac:dyDescent="0.25">
      <c r="A82" s="403" t="s">
        <v>96</v>
      </c>
      <c r="B82" s="404"/>
      <c r="C82" s="404"/>
      <c r="D82" s="404"/>
      <c r="E82" s="404"/>
      <c r="F82" s="404"/>
      <c r="G82" s="404"/>
      <c r="H82" s="404"/>
      <c r="I82" s="404"/>
      <c r="J82" s="405"/>
      <c r="K82" s="1"/>
    </row>
    <row r="83" spans="1:11" ht="23.25" customHeight="1" x14ac:dyDescent="0.25">
      <c r="A83" s="90" t="s">
        <v>184</v>
      </c>
      <c r="B83" s="433" t="s">
        <v>17</v>
      </c>
      <c r="C83" s="433"/>
      <c r="D83" s="433"/>
      <c r="E83" s="433"/>
      <c r="F83" s="433"/>
      <c r="G83" s="433"/>
      <c r="H83" s="433"/>
      <c r="I83" s="433"/>
      <c r="J83" s="434"/>
    </row>
    <row r="84" spans="1:11" ht="23.25" customHeight="1" x14ac:dyDescent="0.25">
      <c r="A84" s="90" t="s">
        <v>185</v>
      </c>
      <c r="B84" s="433" t="s">
        <v>17</v>
      </c>
      <c r="C84" s="433"/>
      <c r="D84" s="433"/>
      <c r="E84" s="433"/>
      <c r="F84" s="433"/>
      <c r="G84" s="433"/>
      <c r="H84" s="433"/>
      <c r="I84" s="433"/>
      <c r="J84" s="434"/>
    </row>
    <row r="85" spans="1:11" ht="23.25" customHeight="1" x14ac:dyDescent="0.25">
      <c r="A85" s="90" t="s">
        <v>232</v>
      </c>
      <c r="B85" s="433" t="s">
        <v>17</v>
      </c>
      <c r="C85" s="433"/>
      <c r="D85" s="433"/>
      <c r="E85" s="433"/>
      <c r="F85" s="433"/>
      <c r="G85" s="433"/>
      <c r="H85" s="433"/>
      <c r="I85" s="433"/>
      <c r="J85" s="434"/>
    </row>
    <row r="86" spans="1:11" ht="51" customHeight="1" x14ac:dyDescent="0.25">
      <c r="A86" s="90" t="s">
        <v>234</v>
      </c>
      <c r="B86" s="365" t="s">
        <v>178</v>
      </c>
      <c r="C86" s="365"/>
      <c r="D86" s="365"/>
      <c r="E86" s="365"/>
      <c r="F86" s="365"/>
      <c r="G86" s="365"/>
      <c r="H86" s="365"/>
      <c r="I86" s="365"/>
      <c r="J86" s="365"/>
    </row>
    <row r="87" spans="1:11" ht="15.75" x14ac:dyDescent="0.25">
      <c r="A87" s="392" t="s">
        <v>86</v>
      </c>
      <c r="B87" s="254"/>
      <c r="C87" s="254"/>
      <c r="D87" s="254"/>
      <c r="E87" s="254"/>
      <c r="F87" s="254"/>
      <c r="G87" s="254"/>
      <c r="H87" s="254"/>
      <c r="I87" s="254"/>
      <c r="J87" s="393"/>
      <c r="K87" s="1"/>
    </row>
    <row r="88" spans="1:11" ht="17.25" customHeight="1" x14ac:dyDescent="0.25">
      <c r="A88" s="93" t="s">
        <v>87</v>
      </c>
      <c r="B88" s="435" t="s">
        <v>107</v>
      </c>
      <c r="C88" s="435"/>
      <c r="D88" s="435"/>
      <c r="E88" s="435"/>
      <c r="F88" s="435"/>
      <c r="G88" s="435"/>
      <c r="H88" s="435"/>
      <c r="I88" s="435"/>
      <c r="J88" s="436"/>
    </row>
    <row r="89" spans="1:11" ht="30" customHeight="1" x14ac:dyDescent="0.25">
      <c r="A89" s="93" t="s">
        <v>89</v>
      </c>
      <c r="B89" s="437" t="s">
        <v>108</v>
      </c>
      <c r="C89" s="437"/>
      <c r="D89" s="437"/>
      <c r="E89" s="437"/>
      <c r="F89" s="437"/>
      <c r="G89" s="437"/>
      <c r="H89" s="437"/>
      <c r="I89" s="437"/>
      <c r="J89" s="438"/>
    </row>
    <row r="90" spans="1:11" ht="18.75" customHeight="1" x14ac:dyDescent="0.25">
      <c r="A90" s="456" t="s">
        <v>91</v>
      </c>
      <c r="B90" s="444" t="s">
        <v>184</v>
      </c>
      <c r="C90" s="445"/>
      <c r="D90" s="445"/>
      <c r="E90" s="445"/>
      <c r="F90" s="445"/>
      <c r="G90" s="445"/>
      <c r="H90" s="445"/>
      <c r="I90" s="445"/>
      <c r="J90" s="446"/>
    </row>
    <row r="91" spans="1:11" ht="51.75" customHeight="1" x14ac:dyDescent="0.25">
      <c r="A91" s="457"/>
      <c r="B91" s="503" t="s">
        <v>248</v>
      </c>
      <c r="C91" s="504"/>
      <c r="D91" s="504"/>
      <c r="E91" s="504"/>
      <c r="F91" s="504"/>
      <c r="G91" s="504"/>
      <c r="H91" s="504"/>
      <c r="I91" s="504"/>
      <c r="J91" s="505"/>
    </row>
    <row r="92" spans="1:11" ht="18.75" customHeight="1" x14ac:dyDescent="0.25">
      <c r="A92" s="457"/>
      <c r="B92" s="444" t="s">
        <v>185</v>
      </c>
      <c r="C92" s="445"/>
      <c r="D92" s="445"/>
      <c r="E92" s="445"/>
      <c r="F92" s="445"/>
      <c r="G92" s="445"/>
      <c r="H92" s="445"/>
      <c r="I92" s="445"/>
      <c r="J92" s="446"/>
    </row>
    <row r="93" spans="1:11" ht="43.5" customHeight="1" x14ac:dyDescent="0.25">
      <c r="A93" s="457"/>
      <c r="B93" s="503" t="s">
        <v>249</v>
      </c>
      <c r="C93" s="504"/>
      <c r="D93" s="504"/>
      <c r="E93" s="504"/>
      <c r="F93" s="504"/>
      <c r="G93" s="504"/>
      <c r="H93" s="504"/>
      <c r="I93" s="504"/>
      <c r="J93" s="505"/>
    </row>
    <row r="94" spans="1:11" ht="18.75" customHeight="1" x14ac:dyDescent="0.25">
      <c r="A94" s="457"/>
      <c r="B94" s="444" t="s">
        <v>232</v>
      </c>
      <c r="C94" s="445"/>
      <c r="D94" s="445"/>
      <c r="E94" s="445"/>
      <c r="F94" s="445"/>
      <c r="G94" s="445"/>
      <c r="H94" s="445"/>
      <c r="I94" s="445"/>
      <c r="J94" s="446"/>
    </row>
    <row r="95" spans="1:11" ht="32.25" customHeight="1" x14ac:dyDescent="0.25">
      <c r="A95" s="457"/>
      <c r="B95" s="447" t="s">
        <v>179</v>
      </c>
      <c r="C95" s="448"/>
      <c r="D95" s="448"/>
      <c r="E95" s="448"/>
      <c r="F95" s="448"/>
      <c r="G95" s="448"/>
      <c r="H95" s="448"/>
      <c r="I95" s="448"/>
      <c r="J95" s="449"/>
    </row>
    <row r="96" spans="1:11" ht="18.75" customHeight="1" x14ac:dyDescent="0.25">
      <c r="A96" s="457"/>
      <c r="B96" s="444" t="s">
        <v>234</v>
      </c>
      <c r="C96" s="445"/>
      <c r="D96" s="445"/>
      <c r="E96" s="445"/>
      <c r="F96" s="445"/>
      <c r="G96" s="445"/>
      <c r="H96" s="445"/>
      <c r="I96" s="445"/>
      <c r="J96" s="446"/>
    </row>
    <row r="97" spans="1:11" ht="29.25" customHeight="1" x14ac:dyDescent="0.25">
      <c r="A97" s="458"/>
      <c r="B97" s="365" t="s">
        <v>180</v>
      </c>
      <c r="C97" s="365"/>
      <c r="D97" s="365"/>
      <c r="E97" s="365"/>
      <c r="F97" s="365"/>
      <c r="G97" s="365"/>
      <c r="H97" s="365"/>
      <c r="I97" s="365"/>
      <c r="J97" s="365"/>
    </row>
    <row r="98" spans="1:11" ht="29.25" customHeight="1" x14ac:dyDescent="0.25">
      <c r="A98" s="481" t="s">
        <v>93</v>
      </c>
      <c r="B98" s="444" t="s">
        <v>184</v>
      </c>
      <c r="C98" s="445"/>
      <c r="D98" s="445"/>
      <c r="E98" s="445"/>
      <c r="F98" s="445"/>
      <c r="G98" s="445"/>
      <c r="H98" s="445"/>
      <c r="I98" s="445"/>
      <c r="J98" s="446"/>
    </row>
    <row r="99" spans="1:11" ht="38.25" customHeight="1" x14ac:dyDescent="0.25">
      <c r="A99" s="482"/>
      <c r="B99" s="503" t="s">
        <v>250</v>
      </c>
      <c r="C99" s="504"/>
      <c r="D99" s="504"/>
      <c r="E99" s="504"/>
      <c r="F99" s="504"/>
      <c r="G99" s="504"/>
      <c r="H99" s="504"/>
      <c r="I99" s="504"/>
      <c r="J99" s="505"/>
    </row>
    <row r="100" spans="1:11" ht="18.75" customHeight="1" x14ac:dyDescent="0.25">
      <c r="A100" s="482"/>
      <c r="B100" s="444" t="s">
        <v>185</v>
      </c>
      <c r="C100" s="445"/>
      <c r="D100" s="445"/>
      <c r="E100" s="445"/>
      <c r="F100" s="445"/>
      <c r="G100" s="445"/>
      <c r="H100" s="445"/>
      <c r="I100" s="445"/>
      <c r="J100" s="446"/>
    </row>
    <row r="101" spans="1:11" ht="43.5" customHeight="1" x14ac:dyDescent="0.25">
      <c r="A101" s="482"/>
      <c r="B101" s="503" t="s">
        <v>250</v>
      </c>
      <c r="C101" s="504"/>
      <c r="D101" s="504"/>
      <c r="E101" s="504"/>
      <c r="F101" s="504"/>
      <c r="G101" s="504"/>
      <c r="H101" s="504"/>
      <c r="I101" s="504"/>
      <c r="J101" s="505"/>
    </row>
    <row r="102" spans="1:11" ht="18.75" customHeight="1" x14ac:dyDescent="0.25">
      <c r="A102" s="482"/>
      <c r="B102" s="444" t="s">
        <v>232</v>
      </c>
      <c r="C102" s="445"/>
      <c r="D102" s="445"/>
      <c r="E102" s="445"/>
      <c r="F102" s="445"/>
      <c r="G102" s="445"/>
      <c r="H102" s="445"/>
      <c r="I102" s="445"/>
      <c r="J102" s="446"/>
    </row>
    <row r="103" spans="1:11" ht="42.75" customHeight="1" x14ac:dyDescent="0.25">
      <c r="A103" s="482"/>
      <c r="B103" s="447" t="s">
        <v>181</v>
      </c>
      <c r="C103" s="448"/>
      <c r="D103" s="448"/>
      <c r="E103" s="448"/>
      <c r="F103" s="448"/>
      <c r="G103" s="448"/>
      <c r="H103" s="448"/>
      <c r="I103" s="448"/>
      <c r="J103" s="449"/>
    </row>
    <row r="104" spans="1:11" ht="18.75" customHeight="1" x14ac:dyDescent="0.25">
      <c r="A104" s="482"/>
      <c r="B104" s="444" t="s">
        <v>234</v>
      </c>
      <c r="C104" s="445"/>
      <c r="D104" s="445"/>
      <c r="E104" s="445"/>
      <c r="F104" s="445"/>
      <c r="G104" s="445"/>
      <c r="H104" s="445"/>
      <c r="I104" s="445"/>
      <c r="J104" s="446"/>
    </row>
    <row r="105" spans="1:11" ht="43.5" customHeight="1" x14ac:dyDescent="0.25">
      <c r="A105" s="482"/>
      <c r="B105" s="365" t="s">
        <v>181</v>
      </c>
      <c r="C105" s="365"/>
      <c r="D105" s="365"/>
      <c r="E105" s="365"/>
      <c r="F105" s="365"/>
      <c r="G105" s="365"/>
      <c r="H105" s="365"/>
      <c r="I105" s="365"/>
      <c r="J105" s="365"/>
    </row>
    <row r="106" spans="1:11" ht="15.75" x14ac:dyDescent="0.25">
      <c r="A106" s="401" t="s">
        <v>173</v>
      </c>
      <c r="B106" s="251"/>
      <c r="C106" s="251"/>
      <c r="D106" s="251"/>
      <c r="E106" s="251"/>
      <c r="F106" s="251"/>
      <c r="G106" s="251"/>
      <c r="H106" s="251"/>
      <c r="I106" s="251"/>
      <c r="J106" s="402"/>
    </row>
    <row r="107" spans="1:11" ht="15.75" x14ac:dyDescent="0.25">
      <c r="A107" s="403" t="s">
        <v>96</v>
      </c>
      <c r="B107" s="404"/>
      <c r="C107" s="404"/>
      <c r="D107" s="404"/>
      <c r="E107" s="404"/>
      <c r="F107" s="404"/>
      <c r="G107" s="404"/>
      <c r="H107" s="404"/>
      <c r="I107" s="404"/>
      <c r="J107" s="405"/>
      <c r="K107" s="1"/>
    </row>
    <row r="108" spans="1:11" ht="23.25" customHeight="1" x14ac:dyDescent="0.25">
      <c r="A108" s="90" t="s">
        <v>184</v>
      </c>
      <c r="B108" s="433" t="s">
        <v>17</v>
      </c>
      <c r="C108" s="433"/>
      <c r="D108" s="433"/>
      <c r="E108" s="433"/>
      <c r="F108" s="433"/>
      <c r="G108" s="433"/>
      <c r="H108" s="433"/>
      <c r="I108" s="433"/>
      <c r="J108" s="434"/>
    </row>
    <row r="109" spans="1:11" ht="23.25" customHeight="1" x14ac:dyDescent="0.25">
      <c r="A109" s="90" t="s">
        <v>185</v>
      </c>
      <c r="B109" s="433" t="s">
        <v>17</v>
      </c>
      <c r="C109" s="433"/>
      <c r="D109" s="433"/>
      <c r="E109" s="433"/>
      <c r="F109" s="433"/>
      <c r="G109" s="433"/>
      <c r="H109" s="433"/>
      <c r="I109" s="433"/>
      <c r="J109" s="434"/>
    </row>
    <row r="110" spans="1:11" ht="23.25" customHeight="1" x14ac:dyDescent="0.25">
      <c r="A110" s="90" t="s">
        <v>232</v>
      </c>
      <c r="B110" s="433" t="s">
        <v>182</v>
      </c>
      <c r="C110" s="433"/>
      <c r="D110" s="433"/>
      <c r="E110" s="433"/>
      <c r="F110" s="433"/>
      <c r="G110" s="433"/>
      <c r="H110" s="433"/>
      <c r="I110" s="433"/>
      <c r="J110" s="434"/>
    </row>
    <row r="111" spans="1:11" ht="23.25" customHeight="1" x14ac:dyDescent="0.25">
      <c r="A111" s="90" t="s">
        <v>234</v>
      </c>
      <c r="B111" s="433" t="s">
        <v>183</v>
      </c>
      <c r="C111" s="433"/>
      <c r="D111" s="433"/>
      <c r="E111" s="433"/>
      <c r="F111" s="433"/>
      <c r="G111" s="433"/>
      <c r="H111" s="433"/>
      <c r="I111" s="433"/>
      <c r="J111" s="434"/>
    </row>
    <row r="112" spans="1:11" ht="15.75" x14ac:dyDescent="0.25">
      <c r="A112" s="392" t="s">
        <v>86</v>
      </c>
      <c r="B112" s="254"/>
      <c r="C112" s="254"/>
      <c r="D112" s="254"/>
      <c r="E112" s="254"/>
      <c r="F112" s="254"/>
      <c r="G112" s="254"/>
      <c r="H112" s="254"/>
      <c r="I112" s="254"/>
      <c r="J112" s="393"/>
      <c r="K112" s="1"/>
    </row>
    <row r="113" spans="1:10" ht="15" customHeight="1" x14ac:dyDescent="0.25">
      <c r="A113" s="94" t="s">
        <v>87</v>
      </c>
      <c r="B113" s="450" t="s">
        <v>113</v>
      </c>
      <c r="C113" s="450"/>
      <c r="D113" s="450"/>
      <c r="E113" s="450"/>
      <c r="F113" s="450"/>
      <c r="G113" s="450"/>
      <c r="H113" s="450"/>
      <c r="I113" s="450"/>
      <c r="J113" s="451"/>
    </row>
    <row r="114" spans="1:10" ht="30" customHeight="1" x14ac:dyDescent="0.25">
      <c r="A114" s="94" t="s">
        <v>89</v>
      </c>
      <c r="B114" s="452" t="s">
        <v>114</v>
      </c>
      <c r="C114" s="452"/>
      <c r="D114" s="452"/>
      <c r="E114" s="452"/>
      <c r="F114" s="452"/>
      <c r="G114" s="452"/>
      <c r="H114" s="452"/>
      <c r="I114" s="452"/>
      <c r="J114" s="453"/>
    </row>
    <row r="115" spans="1:10" ht="18.75" customHeight="1" x14ac:dyDescent="0.25">
      <c r="A115" s="506" t="s">
        <v>91</v>
      </c>
      <c r="B115" s="450" t="s">
        <v>184</v>
      </c>
      <c r="C115" s="450"/>
      <c r="D115" s="450"/>
      <c r="E115" s="450"/>
      <c r="F115" s="450"/>
      <c r="G115" s="450"/>
      <c r="H115" s="450"/>
      <c r="I115" s="450"/>
      <c r="J115" s="451"/>
    </row>
    <row r="116" spans="1:10" ht="17.25" customHeight="1" x14ac:dyDescent="0.25">
      <c r="A116" s="506"/>
      <c r="B116" s="433" t="s">
        <v>17</v>
      </c>
      <c r="C116" s="433"/>
      <c r="D116" s="433"/>
      <c r="E116" s="433"/>
      <c r="F116" s="433"/>
      <c r="G116" s="433"/>
      <c r="H116" s="433"/>
      <c r="I116" s="433"/>
      <c r="J116" s="434"/>
    </row>
    <row r="117" spans="1:10" ht="18.75" customHeight="1" x14ac:dyDescent="0.25">
      <c r="A117" s="506"/>
      <c r="B117" s="450" t="s">
        <v>185</v>
      </c>
      <c r="C117" s="450"/>
      <c r="D117" s="450"/>
      <c r="E117" s="450"/>
      <c r="F117" s="450"/>
      <c r="G117" s="450"/>
      <c r="H117" s="450"/>
      <c r="I117" s="450"/>
      <c r="J117" s="451"/>
    </row>
    <row r="118" spans="1:10" ht="17.25" customHeight="1" x14ac:dyDescent="0.25">
      <c r="A118" s="506"/>
      <c r="B118" s="433" t="s">
        <v>17</v>
      </c>
      <c r="C118" s="433"/>
      <c r="D118" s="433"/>
      <c r="E118" s="433"/>
      <c r="F118" s="433"/>
      <c r="G118" s="433"/>
      <c r="H118" s="433"/>
      <c r="I118" s="433"/>
      <c r="J118" s="434"/>
    </row>
    <row r="119" spans="1:10" ht="18.75" customHeight="1" x14ac:dyDescent="0.25">
      <c r="A119" s="506"/>
      <c r="B119" s="450" t="s">
        <v>232</v>
      </c>
      <c r="C119" s="450"/>
      <c r="D119" s="450"/>
      <c r="E119" s="450"/>
      <c r="F119" s="450"/>
      <c r="G119" s="450"/>
      <c r="H119" s="450"/>
      <c r="I119" s="450"/>
      <c r="J119" s="451"/>
    </row>
    <row r="120" spans="1:10" ht="37.5" customHeight="1" x14ac:dyDescent="0.25">
      <c r="A120" s="506"/>
      <c r="B120" s="454" t="s">
        <v>186</v>
      </c>
      <c r="C120" s="454"/>
      <c r="D120" s="454"/>
      <c r="E120" s="454"/>
      <c r="F120" s="454"/>
      <c r="G120" s="454"/>
      <c r="H120" s="454"/>
      <c r="I120" s="454"/>
      <c r="J120" s="455"/>
    </row>
    <row r="121" spans="1:10" ht="18.75" customHeight="1" x14ac:dyDescent="0.25">
      <c r="A121" s="506"/>
      <c r="B121" s="450" t="s">
        <v>234</v>
      </c>
      <c r="C121" s="450"/>
      <c r="D121" s="450"/>
      <c r="E121" s="450"/>
      <c r="F121" s="450"/>
      <c r="G121" s="450"/>
      <c r="H121" s="450"/>
      <c r="I121" s="450"/>
      <c r="J121" s="451"/>
    </row>
    <row r="122" spans="1:10" ht="36" customHeight="1" x14ac:dyDescent="0.25">
      <c r="A122" s="506"/>
      <c r="B122" s="365" t="s">
        <v>187</v>
      </c>
      <c r="C122" s="365"/>
      <c r="D122" s="365"/>
      <c r="E122" s="365"/>
      <c r="F122" s="365"/>
      <c r="G122" s="365"/>
      <c r="H122" s="365"/>
      <c r="I122" s="365"/>
      <c r="J122" s="365"/>
    </row>
    <row r="123" spans="1:10" ht="29.25" customHeight="1" x14ac:dyDescent="0.25">
      <c r="A123" s="506" t="s">
        <v>93</v>
      </c>
      <c r="B123" s="450" t="s">
        <v>184</v>
      </c>
      <c r="C123" s="450"/>
      <c r="D123" s="450"/>
      <c r="E123" s="450"/>
      <c r="F123" s="450"/>
      <c r="G123" s="450"/>
      <c r="H123" s="450"/>
      <c r="I123" s="450"/>
      <c r="J123" s="451"/>
    </row>
    <row r="124" spans="1:10" ht="38.25" customHeight="1" x14ac:dyDescent="0.25">
      <c r="A124" s="506"/>
      <c r="B124" s="507" t="s">
        <v>188</v>
      </c>
      <c r="C124" s="507"/>
      <c r="D124" s="507"/>
      <c r="E124" s="507"/>
      <c r="F124" s="507"/>
      <c r="G124" s="507"/>
      <c r="H124" s="507"/>
      <c r="I124" s="507"/>
      <c r="J124" s="508"/>
    </row>
    <row r="125" spans="1:10" ht="18.75" customHeight="1" x14ac:dyDescent="0.25">
      <c r="A125" s="506"/>
      <c r="B125" s="450" t="s">
        <v>185</v>
      </c>
      <c r="C125" s="450"/>
      <c r="D125" s="450"/>
      <c r="E125" s="450"/>
      <c r="F125" s="450"/>
      <c r="G125" s="450"/>
      <c r="H125" s="450"/>
      <c r="I125" s="450"/>
      <c r="J125" s="451"/>
    </row>
    <row r="126" spans="1:10" ht="43.5" customHeight="1" x14ac:dyDescent="0.25">
      <c r="A126" s="506"/>
      <c r="B126" s="454" t="s">
        <v>188</v>
      </c>
      <c r="C126" s="454"/>
      <c r="D126" s="454"/>
      <c r="E126" s="454"/>
      <c r="F126" s="454"/>
      <c r="G126" s="454"/>
      <c r="H126" s="454"/>
      <c r="I126" s="454"/>
      <c r="J126" s="455"/>
    </row>
    <row r="127" spans="1:10" ht="18.75" customHeight="1" x14ac:dyDescent="0.25">
      <c r="A127" s="506"/>
      <c r="B127" s="450" t="s">
        <v>232</v>
      </c>
      <c r="C127" s="450"/>
      <c r="D127" s="450"/>
      <c r="E127" s="450"/>
      <c r="F127" s="450"/>
      <c r="G127" s="450"/>
      <c r="H127" s="450"/>
      <c r="I127" s="450"/>
      <c r="J127" s="451"/>
    </row>
    <row r="128" spans="1:10" ht="39.75" customHeight="1" x14ac:dyDescent="0.25">
      <c r="A128" s="506"/>
      <c r="B128" s="454" t="s">
        <v>188</v>
      </c>
      <c r="C128" s="454"/>
      <c r="D128" s="454"/>
      <c r="E128" s="454"/>
      <c r="F128" s="454"/>
      <c r="G128" s="454"/>
      <c r="H128" s="454"/>
      <c r="I128" s="454"/>
      <c r="J128" s="455"/>
    </row>
    <row r="129" spans="1:11" ht="18.75" customHeight="1" x14ac:dyDescent="0.25">
      <c r="A129" s="506"/>
      <c r="B129" s="450" t="s">
        <v>234</v>
      </c>
      <c r="C129" s="450"/>
      <c r="D129" s="450"/>
      <c r="E129" s="450"/>
      <c r="F129" s="450"/>
      <c r="G129" s="450"/>
      <c r="H129" s="450"/>
      <c r="I129" s="450"/>
      <c r="J129" s="451"/>
    </row>
    <row r="130" spans="1:11" ht="40.5" customHeight="1" x14ac:dyDescent="0.25">
      <c r="A130" s="506"/>
      <c r="B130" s="365" t="s">
        <v>189</v>
      </c>
      <c r="C130" s="365"/>
      <c r="D130" s="365"/>
      <c r="E130" s="365"/>
      <c r="F130" s="365"/>
      <c r="G130" s="365"/>
      <c r="H130" s="365"/>
      <c r="I130" s="365"/>
      <c r="J130" s="365"/>
    </row>
    <row r="131" spans="1:11" ht="15.75" x14ac:dyDescent="0.25">
      <c r="A131" s="401" t="s">
        <v>173</v>
      </c>
      <c r="B131" s="251"/>
      <c r="C131" s="251"/>
      <c r="D131" s="251"/>
      <c r="E131" s="251"/>
      <c r="F131" s="251"/>
      <c r="G131" s="251"/>
      <c r="H131" s="251"/>
      <c r="I131" s="251"/>
      <c r="J131" s="402"/>
    </row>
    <row r="132" spans="1:11" ht="15.75" x14ac:dyDescent="0.25">
      <c r="A132" s="403" t="s">
        <v>96</v>
      </c>
      <c r="B132" s="404"/>
      <c r="C132" s="404"/>
      <c r="D132" s="404"/>
      <c r="E132" s="404"/>
      <c r="F132" s="404"/>
      <c r="G132" s="404"/>
      <c r="H132" s="404"/>
      <c r="I132" s="404"/>
      <c r="J132" s="405"/>
      <c r="K132" s="1"/>
    </row>
    <row r="133" spans="1:11" ht="21" customHeight="1" x14ac:dyDescent="0.25">
      <c r="A133" s="90" t="s">
        <v>184</v>
      </c>
      <c r="B133" s="433" t="s">
        <v>17</v>
      </c>
      <c r="C133" s="433"/>
      <c r="D133" s="433"/>
      <c r="E133" s="433"/>
      <c r="F133" s="433"/>
      <c r="G133" s="433"/>
      <c r="H133" s="433"/>
      <c r="I133" s="433"/>
      <c r="J133" s="434"/>
    </row>
    <row r="134" spans="1:11" ht="19.5" customHeight="1" x14ac:dyDescent="0.25">
      <c r="A134" s="90" t="s">
        <v>185</v>
      </c>
      <c r="B134" s="433" t="s">
        <v>17</v>
      </c>
      <c r="C134" s="433"/>
      <c r="D134" s="433"/>
      <c r="E134" s="433"/>
      <c r="F134" s="433"/>
      <c r="G134" s="433"/>
      <c r="H134" s="433"/>
      <c r="I134" s="433"/>
      <c r="J134" s="434"/>
    </row>
    <row r="135" spans="1:11" ht="23.25" customHeight="1" x14ac:dyDescent="0.25">
      <c r="A135" s="90" t="s">
        <v>232</v>
      </c>
      <c r="B135" s="433" t="s">
        <v>190</v>
      </c>
      <c r="C135" s="433"/>
      <c r="D135" s="433"/>
      <c r="E135" s="433"/>
      <c r="F135" s="433"/>
      <c r="G135" s="433"/>
      <c r="H135" s="433"/>
      <c r="I135" s="433"/>
      <c r="J135" s="434"/>
    </row>
    <row r="136" spans="1:11" ht="23.25" customHeight="1" x14ac:dyDescent="0.25">
      <c r="A136" s="90" t="s">
        <v>234</v>
      </c>
      <c r="B136" s="433" t="s">
        <v>190</v>
      </c>
      <c r="C136" s="433"/>
      <c r="D136" s="433"/>
      <c r="E136" s="433"/>
      <c r="F136" s="433"/>
      <c r="G136" s="433"/>
      <c r="H136" s="433"/>
      <c r="I136" s="433"/>
      <c r="J136" s="434"/>
    </row>
    <row r="137" spans="1:11" ht="15.75" x14ac:dyDescent="0.25">
      <c r="A137" s="464" t="s">
        <v>86</v>
      </c>
      <c r="B137" s="465"/>
      <c r="C137" s="465"/>
      <c r="D137" s="465"/>
      <c r="E137" s="465"/>
      <c r="F137" s="465"/>
      <c r="G137" s="465"/>
      <c r="H137" s="465"/>
      <c r="I137" s="465"/>
      <c r="J137" s="466"/>
      <c r="K137" s="1"/>
    </row>
    <row r="138" spans="1:11" ht="21" customHeight="1" x14ac:dyDescent="0.25">
      <c r="A138" s="94" t="s">
        <v>87</v>
      </c>
      <c r="B138" s="450" t="s">
        <v>118</v>
      </c>
      <c r="C138" s="450"/>
      <c r="D138" s="450"/>
      <c r="E138" s="450"/>
      <c r="F138" s="450"/>
      <c r="G138" s="450"/>
      <c r="H138" s="450"/>
      <c r="I138" s="450"/>
      <c r="J138" s="451"/>
    </row>
    <row r="139" spans="1:11" ht="48.75" customHeight="1" x14ac:dyDescent="0.25">
      <c r="A139" s="91" t="s">
        <v>89</v>
      </c>
      <c r="B139" s="467" t="s">
        <v>120</v>
      </c>
      <c r="C139" s="467"/>
      <c r="D139" s="467"/>
      <c r="E139" s="467"/>
      <c r="F139" s="467"/>
      <c r="G139" s="467"/>
      <c r="H139" s="467"/>
      <c r="I139" s="467"/>
      <c r="J139" s="468"/>
    </row>
    <row r="140" spans="1:11" ht="18.75" customHeight="1" x14ac:dyDescent="0.25">
      <c r="A140" s="456" t="s">
        <v>91</v>
      </c>
      <c r="B140" s="459" t="s">
        <v>184</v>
      </c>
      <c r="C140" s="460"/>
      <c r="D140" s="460"/>
      <c r="E140" s="460"/>
      <c r="F140" s="460"/>
      <c r="G140" s="460"/>
      <c r="H140" s="460"/>
      <c r="I140" s="460"/>
      <c r="J140" s="461"/>
    </row>
    <row r="141" spans="1:11" ht="32.25" customHeight="1" x14ac:dyDescent="0.25">
      <c r="A141" s="457"/>
      <c r="B141" s="509" t="s">
        <v>251</v>
      </c>
      <c r="C141" s="406"/>
      <c r="D141" s="406"/>
      <c r="E141" s="406"/>
      <c r="F141" s="406"/>
      <c r="G141" s="406"/>
      <c r="H141" s="406"/>
      <c r="I141" s="406"/>
      <c r="J141" s="407"/>
    </row>
    <row r="142" spans="1:11" ht="18.75" customHeight="1" x14ac:dyDescent="0.25">
      <c r="A142" s="457"/>
      <c r="B142" s="463" t="s">
        <v>185</v>
      </c>
      <c r="C142" s="450"/>
      <c r="D142" s="450"/>
      <c r="E142" s="450"/>
      <c r="F142" s="450"/>
      <c r="G142" s="450"/>
      <c r="H142" s="450"/>
      <c r="I142" s="450"/>
      <c r="J142" s="451"/>
    </row>
    <row r="143" spans="1:11" ht="30" customHeight="1" x14ac:dyDescent="0.25">
      <c r="A143" s="458"/>
      <c r="B143" s="488" t="s">
        <v>252</v>
      </c>
      <c r="C143" s="489"/>
      <c r="D143" s="489"/>
      <c r="E143" s="489"/>
      <c r="F143" s="489"/>
      <c r="G143" s="489"/>
      <c r="H143" s="489"/>
      <c r="I143" s="489"/>
      <c r="J143" s="490"/>
    </row>
    <row r="144" spans="1:11" ht="18.75" customHeight="1" x14ac:dyDescent="0.25">
      <c r="A144" s="456" t="s">
        <v>91</v>
      </c>
      <c r="B144" s="459" t="s">
        <v>232</v>
      </c>
      <c r="C144" s="460"/>
      <c r="D144" s="460"/>
      <c r="E144" s="460"/>
      <c r="F144" s="460"/>
      <c r="G144" s="460"/>
      <c r="H144" s="460"/>
      <c r="I144" s="460"/>
      <c r="J144" s="461"/>
    </row>
    <row r="145" spans="1:11" ht="43.5" customHeight="1" x14ac:dyDescent="0.25">
      <c r="A145" s="457"/>
      <c r="B145" s="462" t="s">
        <v>191</v>
      </c>
      <c r="C145" s="454"/>
      <c r="D145" s="454"/>
      <c r="E145" s="454"/>
      <c r="F145" s="454"/>
      <c r="G145" s="454"/>
      <c r="H145" s="454"/>
      <c r="I145" s="454"/>
      <c r="J145" s="455"/>
    </row>
    <row r="146" spans="1:11" ht="18.75" customHeight="1" x14ac:dyDescent="0.25">
      <c r="A146" s="457"/>
      <c r="B146" s="463" t="s">
        <v>234</v>
      </c>
      <c r="C146" s="450"/>
      <c r="D146" s="450"/>
      <c r="E146" s="450"/>
      <c r="F146" s="450"/>
      <c r="G146" s="450"/>
      <c r="H146" s="450"/>
      <c r="I146" s="450"/>
      <c r="J146" s="451"/>
    </row>
    <row r="147" spans="1:11" ht="43.5" customHeight="1" x14ac:dyDescent="0.25">
      <c r="A147" s="458"/>
      <c r="B147" s="442" t="s">
        <v>192</v>
      </c>
      <c r="C147" s="443"/>
      <c r="D147" s="443"/>
      <c r="E147" s="443"/>
      <c r="F147" s="443"/>
      <c r="G147" s="443"/>
      <c r="H147" s="443"/>
      <c r="I147" s="443"/>
      <c r="J147" s="443"/>
    </row>
    <row r="148" spans="1:11" ht="29.25" customHeight="1" x14ac:dyDescent="0.25">
      <c r="A148" s="485" t="s">
        <v>93</v>
      </c>
      <c r="B148" s="491" t="s">
        <v>184</v>
      </c>
      <c r="C148" s="491"/>
      <c r="D148" s="491"/>
      <c r="E148" s="491"/>
      <c r="F148" s="491"/>
      <c r="G148" s="491"/>
      <c r="H148" s="491"/>
      <c r="I148" s="491"/>
      <c r="J148" s="492"/>
    </row>
    <row r="149" spans="1:11" ht="18.75" customHeight="1" x14ac:dyDescent="0.25">
      <c r="A149" s="506"/>
      <c r="B149" s="433" t="s">
        <v>17</v>
      </c>
      <c r="C149" s="433"/>
      <c r="D149" s="433"/>
      <c r="E149" s="433"/>
      <c r="F149" s="433"/>
      <c r="G149" s="433"/>
      <c r="H149" s="433"/>
      <c r="I149" s="433"/>
      <c r="J149" s="434"/>
    </row>
    <row r="150" spans="1:11" ht="18.75" customHeight="1" x14ac:dyDescent="0.25">
      <c r="A150" s="506"/>
      <c r="B150" s="450" t="s">
        <v>185</v>
      </c>
      <c r="C150" s="450"/>
      <c r="D150" s="450"/>
      <c r="E150" s="450"/>
      <c r="F150" s="450"/>
      <c r="G150" s="450"/>
      <c r="H150" s="450"/>
      <c r="I150" s="450"/>
      <c r="J150" s="451"/>
    </row>
    <row r="151" spans="1:11" ht="21" customHeight="1" x14ac:dyDescent="0.25">
      <c r="A151" s="506"/>
      <c r="B151" s="454" t="s">
        <v>253</v>
      </c>
      <c r="C151" s="454"/>
      <c r="D151" s="454"/>
      <c r="E151" s="454"/>
      <c r="F151" s="454"/>
      <c r="G151" s="454"/>
      <c r="H151" s="454"/>
      <c r="I151" s="454"/>
      <c r="J151" s="455"/>
    </row>
    <row r="152" spans="1:11" ht="18.75" customHeight="1" x14ac:dyDescent="0.25">
      <c r="A152" s="506"/>
      <c r="B152" s="450" t="s">
        <v>232</v>
      </c>
      <c r="C152" s="450"/>
      <c r="D152" s="450"/>
      <c r="E152" s="450"/>
      <c r="F152" s="450"/>
      <c r="G152" s="450"/>
      <c r="H152" s="450"/>
      <c r="I152" s="450"/>
      <c r="J152" s="451"/>
    </row>
    <row r="153" spans="1:11" ht="32.25" customHeight="1" x14ac:dyDescent="0.25">
      <c r="A153" s="506"/>
      <c r="B153" s="454" t="s">
        <v>193</v>
      </c>
      <c r="C153" s="454"/>
      <c r="D153" s="454"/>
      <c r="E153" s="454"/>
      <c r="F153" s="454"/>
      <c r="G153" s="454"/>
      <c r="H153" s="454"/>
      <c r="I153" s="454"/>
      <c r="J153" s="455"/>
    </row>
    <row r="154" spans="1:11" ht="18.75" customHeight="1" x14ac:dyDescent="0.25">
      <c r="A154" s="506"/>
      <c r="B154" s="450" t="s">
        <v>234</v>
      </c>
      <c r="C154" s="450"/>
      <c r="D154" s="450"/>
      <c r="E154" s="450"/>
      <c r="F154" s="450"/>
      <c r="G154" s="450"/>
      <c r="H154" s="450"/>
      <c r="I154" s="450"/>
      <c r="J154" s="451"/>
    </row>
    <row r="155" spans="1:11" ht="23.25" customHeight="1" x14ac:dyDescent="0.25">
      <c r="A155" s="506"/>
      <c r="B155" s="365" t="s">
        <v>194</v>
      </c>
      <c r="C155" s="365"/>
      <c r="D155" s="365"/>
      <c r="E155" s="365"/>
      <c r="F155" s="365"/>
      <c r="G155" s="365"/>
      <c r="H155" s="365"/>
      <c r="I155" s="365"/>
      <c r="J155" s="365"/>
    </row>
    <row r="156" spans="1:11" ht="15.75" x14ac:dyDescent="0.25">
      <c r="A156" s="469" t="s">
        <v>173</v>
      </c>
      <c r="B156" s="470"/>
      <c r="C156" s="470"/>
      <c r="D156" s="470"/>
      <c r="E156" s="470"/>
      <c r="F156" s="470"/>
      <c r="G156" s="470"/>
      <c r="H156" s="470"/>
      <c r="I156" s="470"/>
      <c r="J156" s="471"/>
    </row>
    <row r="157" spans="1:11" ht="15.75" x14ac:dyDescent="0.25">
      <c r="A157" s="472" t="s">
        <v>96</v>
      </c>
      <c r="B157" s="473"/>
      <c r="C157" s="473"/>
      <c r="D157" s="473"/>
      <c r="E157" s="473"/>
      <c r="F157" s="473"/>
      <c r="G157" s="473"/>
      <c r="H157" s="473"/>
      <c r="I157" s="473"/>
      <c r="J157" s="474"/>
      <c r="K157" s="1"/>
    </row>
    <row r="158" spans="1:11" ht="23.25" customHeight="1" x14ac:dyDescent="0.25">
      <c r="A158" s="90" t="s">
        <v>184</v>
      </c>
      <c r="B158" s="433" t="s">
        <v>17</v>
      </c>
      <c r="C158" s="433"/>
      <c r="D158" s="433"/>
      <c r="E158" s="433"/>
      <c r="F158" s="433"/>
      <c r="G158" s="433"/>
      <c r="H158" s="433"/>
      <c r="I158" s="433"/>
      <c r="J158" s="434"/>
    </row>
    <row r="159" spans="1:11" ht="23.25" customHeight="1" x14ac:dyDescent="0.25">
      <c r="A159" s="90" t="s">
        <v>185</v>
      </c>
      <c r="B159" s="433" t="s">
        <v>17</v>
      </c>
      <c r="C159" s="433"/>
      <c r="D159" s="433"/>
      <c r="E159" s="433"/>
      <c r="F159" s="433"/>
      <c r="G159" s="433"/>
      <c r="H159" s="433"/>
      <c r="I159" s="433"/>
      <c r="J159" s="434"/>
    </row>
    <row r="160" spans="1:11" ht="23.25" customHeight="1" x14ac:dyDescent="0.25">
      <c r="A160" s="90" t="s">
        <v>232</v>
      </c>
      <c r="B160" s="433" t="s">
        <v>17</v>
      </c>
      <c r="C160" s="433"/>
      <c r="D160" s="433"/>
      <c r="E160" s="433"/>
      <c r="F160" s="433"/>
      <c r="G160" s="433"/>
      <c r="H160" s="433"/>
      <c r="I160" s="433"/>
      <c r="J160" s="434"/>
    </row>
    <row r="161" spans="1:11" ht="23.25" customHeight="1" x14ac:dyDescent="0.25">
      <c r="A161" s="90" t="s">
        <v>234</v>
      </c>
      <c r="B161" s="433" t="s">
        <v>17</v>
      </c>
      <c r="C161" s="433"/>
      <c r="D161" s="433"/>
      <c r="E161" s="433"/>
      <c r="F161" s="433"/>
      <c r="G161" s="433"/>
      <c r="H161" s="433"/>
      <c r="I161" s="433"/>
      <c r="J161" s="434"/>
    </row>
    <row r="162" spans="1:11" ht="15.75" x14ac:dyDescent="0.25">
      <c r="A162" s="464" t="s">
        <v>86</v>
      </c>
      <c r="B162" s="465"/>
      <c r="C162" s="465"/>
      <c r="D162" s="465"/>
      <c r="E162" s="465"/>
      <c r="F162" s="465"/>
      <c r="G162" s="465"/>
      <c r="H162" s="465"/>
      <c r="I162" s="465"/>
      <c r="J162" s="466"/>
      <c r="K162" s="1"/>
    </row>
    <row r="163" spans="1:11" ht="21" customHeight="1" x14ac:dyDescent="0.25">
      <c r="A163" s="94" t="s">
        <v>87</v>
      </c>
      <c r="B163" s="450" t="s">
        <v>124</v>
      </c>
      <c r="C163" s="450"/>
      <c r="D163" s="450"/>
      <c r="E163" s="450"/>
      <c r="F163" s="450"/>
      <c r="G163" s="450"/>
      <c r="H163" s="450"/>
      <c r="I163" s="450"/>
      <c r="J163" s="451"/>
    </row>
    <row r="164" spans="1:11" ht="57.75" customHeight="1" x14ac:dyDescent="0.25">
      <c r="A164" s="91" t="s">
        <v>89</v>
      </c>
      <c r="B164" s="467" t="s">
        <v>125</v>
      </c>
      <c r="C164" s="467"/>
      <c r="D164" s="467"/>
      <c r="E164" s="467"/>
      <c r="F164" s="467"/>
      <c r="G164" s="467"/>
      <c r="H164" s="467"/>
      <c r="I164" s="467"/>
      <c r="J164" s="468"/>
    </row>
    <row r="165" spans="1:11" ht="18.75" customHeight="1" x14ac:dyDescent="0.25">
      <c r="A165" s="456" t="s">
        <v>91</v>
      </c>
      <c r="B165" s="459" t="s">
        <v>184</v>
      </c>
      <c r="C165" s="460"/>
      <c r="D165" s="460"/>
      <c r="E165" s="460"/>
      <c r="F165" s="460"/>
      <c r="G165" s="460"/>
      <c r="H165" s="460"/>
      <c r="I165" s="460"/>
      <c r="J165" s="461"/>
    </row>
    <row r="166" spans="1:11" ht="45.75" customHeight="1" x14ac:dyDescent="0.25">
      <c r="A166" s="457"/>
      <c r="B166" s="462" t="s">
        <v>254</v>
      </c>
      <c r="C166" s="454"/>
      <c r="D166" s="454"/>
      <c r="E166" s="454"/>
      <c r="F166" s="454"/>
      <c r="G166" s="454"/>
      <c r="H166" s="454"/>
      <c r="I166" s="454"/>
      <c r="J166" s="455"/>
    </row>
    <row r="167" spans="1:11" ht="18.75" customHeight="1" x14ac:dyDescent="0.25">
      <c r="A167" s="457"/>
      <c r="B167" s="463" t="s">
        <v>185</v>
      </c>
      <c r="C167" s="450"/>
      <c r="D167" s="450"/>
      <c r="E167" s="450"/>
      <c r="F167" s="450"/>
      <c r="G167" s="450"/>
      <c r="H167" s="450"/>
      <c r="I167" s="450"/>
      <c r="J167" s="451"/>
    </row>
    <row r="168" spans="1:11" ht="111.75" customHeight="1" x14ac:dyDescent="0.25">
      <c r="A168" s="457"/>
      <c r="B168" s="462" t="s">
        <v>195</v>
      </c>
      <c r="C168" s="454"/>
      <c r="D168" s="454"/>
      <c r="E168" s="454"/>
      <c r="F168" s="454"/>
      <c r="G168" s="454"/>
      <c r="H168" s="454"/>
      <c r="I168" s="454"/>
      <c r="J168" s="455"/>
    </row>
    <row r="169" spans="1:11" ht="18.75" customHeight="1" x14ac:dyDescent="0.25">
      <c r="A169" s="457"/>
      <c r="B169" s="463" t="s">
        <v>232</v>
      </c>
      <c r="C169" s="450"/>
      <c r="D169" s="450"/>
      <c r="E169" s="450"/>
      <c r="F169" s="450"/>
      <c r="G169" s="450"/>
      <c r="H169" s="450"/>
      <c r="I169" s="450"/>
      <c r="J169" s="451"/>
    </row>
    <row r="170" spans="1:11" ht="114.75" customHeight="1" x14ac:dyDescent="0.25">
      <c r="A170" s="458"/>
      <c r="B170" s="488" t="s">
        <v>195</v>
      </c>
      <c r="C170" s="489"/>
      <c r="D170" s="489"/>
      <c r="E170" s="489"/>
      <c r="F170" s="489"/>
      <c r="G170" s="489"/>
      <c r="H170" s="489"/>
      <c r="I170" s="489"/>
      <c r="J170" s="490"/>
    </row>
    <row r="171" spans="1:11" ht="18.75" customHeight="1" x14ac:dyDescent="0.25">
      <c r="A171" s="456" t="s">
        <v>91</v>
      </c>
      <c r="B171" s="459" t="s">
        <v>234</v>
      </c>
      <c r="C171" s="460"/>
      <c r="D171" s="460"/>
      <c r="E171" s="460"/>
      <c r="F171" s="460"/>
      <c r="G171" s="460"/>
      <c r="H171" s="460"/>
      <c r="I171" s="460"/>
      <c r="J171" s="461"/>
    </row>
    <row r="172" spans="1:11" ht="43.5" customHeight="1" x14ac:dyDescent="0.25">
      <c r="A172" s="458"/>
      <c r="B172" s="416" t="s">
        <v>196</v>
      </c>
      <c r="C172" s="417"/>
      <c r="D172" s="417"/>
      <c r="E172" s="417"/>
      <c r="F172" s="417"/>
      <c r="G172" s="417"/>
      <c r="H172" s="417"/>
      <c r="I172" s="417"/>
      <c r="J172" s="417"/>
    </row>
    <row r="173" spans="1:11" ht="29.25" customHeight="1" x14ac:dyDescent="0.25">
      <c r="A173" s="485" t="s">
        <v>93</v>
      </c>
      <c r="B173" s="491" t="s">
        <v>184</v>
      </c>
      <c r="C173" s="491"/>
      <c r="D173" s="491"/>
      <c r="E173" s="491"/>
      <c r="F173" s="491"/>
      <c r="G173" s="491"/>
      <c r="H173" s="491"/>
      <c r="I173" s="491"/>
      <c r="J173" s="492"/>
    </row>
    <row r="174" spans="1:11" ht="38.25" customHeight="1" x14ac:dyDescent="0.25">
      <c r="A174" s="506"/>
      <c r="B174" s="433" t="s">
        <v>17</v>
      </c>
      <c r="C174" s="433"/>
      <c r="D174" s="433"/>
      <c r="E174" s="433"/>
      <c r="F174" s="433"/>
      <c r="G174" s="433"/>
      <c r="H174" s="433"/>
      <c r="I174" s="433"/>
      <c r="J174" s="434"/>
    </row>
    <row r="175" spans="1:11" ht="18.75" customHeight="1" x14ac:dyDescent="0.25">
      <c r="A175" s="506"/>
      <c r="B175" s="450" t="s">
        <v>185</v>
      </c>
      <c r="C175" s="450"/>
      <c r="D175" s="450"/>
      <c r="E175" s="450"/>
      <c r="F175" s="450"/>
      <c r="G175" s="450"/>
      <c r="H175" s="450"/>
      <c r="I175" s="450"/>
      <c r="J175" s="451"/>
    </row>
    <row r="176" spans="1:11" ht="16.5" customHeight="1" x14ac:dyDescent="0.25">
      <c r="A176" s="506"/>
      <c r="B176" s="454" t="s">
        <v>197</v>
      </c>
      <c r="C176" s="454"/>
      <c r="D176" s="454"/>
      <c r="E176" s="454"/>
      <c r="F176" s="454"/>
      <c r="G176" s="454"/>
      <c r="H176" s="454"/>
      <c r="I176" s="454"/>
      <c r="J176" s="455"/>
    </row>
    <row r="177" spans="1:11" ht="18.75" customHeight="1" x14ac:dyDescent="0.25">
      <c r="A177" s="506"/>
      <c r="B177" s="450" t="s">
        <v>232</v>
      </c>
      <c r="C177" s="450"/>
      <c r="D177" s="450"/>
      <c r="E177" s="450"/>
      <c r="F177" s="450"/>
      <c r="G177" s="450"/>
      <c r="H177" s="450"/>
      <c r="I177" s="450"/>
      <c r="J177" s="451"/>
    </row>
    <row r="178" spans="1:11" ht="24" customHeight="1" x14ac:dyDescent="0.25">
      <c r="A178" s="506"/>
      <c r="B178" s="454" t="s">
        <v>197</v>
      </c>
      <c r="C178" s="454"/>
      <c r="D178" s="454"/>
      <c r="E178" s="454"/>
      <c r="F178" s="454"/>
      <c r="G178" s="454"/>
      <c r="H178" s="454"/>
      <c r="I178" s="454"/>
      <c r="J178" s="455"/>
    </row>
    <row r="179" spans="1:11" ht="18.75" customHeight="1" x14ac:dyDescent="0.25">
      <c r="A179" s="506"/>
      <c r="B179" s="450" t="s">
        <v>234</v>
      </c>
      <c r="C179" s="450"/>
      <c r="D179" s="450"/>
      <c r="E179" s="450"/>
      <c r="F179" s="450"/>
      <c r="G179" s="450"/>
      <c r="H179" s="450"/>
      <c r="I179" s="450"/>
      <c r="J179" s="451"/>
    </row>
    <row r="180" spans="1:11" ht="27.75" customHeight="1" x14ac:dyDescent="0.25">
      <c r="A180" s="506"/>
      <c r="B180" s="370" t="s">
        <v>198</v>
      </c>
      <c r="C180" s="370"/>
      <c r="D180" s="370"/>
      <c r="E180" s="370"/>
      <c r="F180" s="370"/>
      <c r="G180" s="370"/>
      <c r="H180" s="370"/>
      <c r="I180" s="370"/>
      <c r="J180" s="487"/>
    </row>
    <row r="181" spans="1:11" ht="15.75" x14ac:dyDescent="0.25">
      <c r="A181" s="469" t="s">
        <v>173</v>
      </c>
      <c r="B181" s="470"/>
      <c r="C181" s="470"/>
      <c r="D181" s="470"/>
      <c r="E181" s="470"/>
      <c r="F181" s="470"/>
      <c r="G181" s="470"/>
      <c r="H181" s="470"/>
      <c r="I181" s="470"/>
      <c r="J181" s="471"/>
    </row>
    <row r="182" spans="1:11" ht="15.75" x14ac:dyDescent="0.25">
      <c r="A182" s="472" t="s">
        <v>96</v>
      </c>
      <c r="B182" s="473"/>
      <c r="C182" s="473"/>
      <c r="D182" s="473"/>
      <c r="E182" s="473"/>
      <c r="F182" s="473"/>
      <c r="G182" s="473"/>
      <c r="H182" s="473"/>
      <c r="I182" s="473"/>
      <c r="J182" s="474"/>
      <c r="K182" s="1"/>
    </row>
    <row r="183" spans="1:11" ht="29.25" customHeight="1" x14ac:dyDescent="0.25">
      <c r="A183" s="90" t="s">
        <v>184</v>
      </c>
      <c r="B183" s="406" t="s">
        <v>199</v>
      </c>
      <c r="C183" s="406"/>
      <c r="D183" s="406"/>
      <c r="E183" s="406"/>
      <c r="F183" s="406"/>
      <c r="G183" s="406"/>
      <c r="H183" s="406"/>
      <c r="I183" s="406"/>
      <c r="J183" s="407"/>
    </row>
    <row r="184" spans="1:11" ht="27.75" customHeight="1" x14ac:dyDescent="0.25">
      <c r="A184" s="90" t="s">
        <v>185</v>
      </c>
      <c r="B184" s="406" t="s">
        <v>199</v>
      </c>
      <c r="C184" s="406"/>
      <c r="D184" s="406"/>
      <c r="E184" s="406"/>
      <c r="F184" s="406"/>
      <c r="G184" s="406"/>
      <c r="H184" s="406"/>
      <c r="I184" s="406"/>
      <c r="J184" s="407"/>
    </row>
    <row r="185" spans="1:11" ht="36" customHeight="1" x14ac:dyDescent="0.25">
      <c r="A185" s="90" t="s">
        <v>232</v>
      </c>
      <c r="B185" s="406" t="s">
        <v>199</v>
      </c>
      <c r="C185" s="406"/>
      <c r="D185" s="406"/>
      <c r="E185" s="406"/>
      <c r="F185" s="406"/>
      <c r="G185" s="406"/>
      <c r="H185" s="406"/>
      <c r="I185" s="406"/>
      <c r="J185" s="407"/>
    </row>
    <row r="186" spans="1:11" ht="31.5" customHeight="1" x14ac:dyDescent="0.25">
      <c r="A186" s="95" t="s">
        <v>234</v>
      </c>
      <c r="B186" s="475" t="s">
        <v>200</v>
      </c>
      <c r="C186" s="475"/>
      <c r="D186" s="475"/>
      <c r="E186" s="475"/>
      <c r="F186" s="475"/>
      <c r="G186" s="475"/>
      <c r="H186" s="475"/>
      <c r="I186" s="475"/>
      <c r="J186" s="476"/>
    </row>
    <row r="187" spans="1:11" ht="27.75" customHeight="1" x14ac:dyDescent="0.25">
      <c r="A187" s="14"/>
      <c r="B187" s="14"/>
      <c r="C187" s="14"/>
      <c r="D187" s="14"/>
      <c r="E187" s="14"/>
      <c r="F187" s="14"/>
      <c r="G187" s="14"/>
      <c r="H187" s="14"/>
      <c r="I187" s="14"/>
      <c r="J187" s="14"/>
    </row>
    <row r="188" spans="1:11" ht="30.75" customHeight="1" x14ac:dyDescent="0.25">
      <c r="A188" s="477"/>
      <c r="B188" s="477"/>
      <c r="C188" s="477"/>
      <c r="D188" s="477"/>
      <c r="E188" s="477"/>
      <c r="F188" s="477"/>
      <c r="G188" s="477"/>
      <c r="H188" s="477"/>
      <c r="I188" s="477"/>
      <c r="J188" s="477"/>
    </row>
  </sheetData>
  <mergeCells count="207">
    <mergeCell ref="A79:A80"/>
    <mergeCell ref="A73:A78"/>
    <mergeCell ref="B135:J135"/>
    <mergeCell ref="B136:J136"/>
    <mergeCell ref="B158:J158"/>
    <mergeCell ref="B159:J159"/>
    <mergeCell ref="B160:J160"/>
    <mergeCell ref="B161:J161"/>
    <mergeCell ref="B183:J183"/>
    <mergeCell ref="A162:J162"/>
    <mergeCell ref="A171:A172"/>
    <mergeCell ref="A165:A170"/>
    <mergeCell ref="A144:A147"/>
    <mergeCell ref="A140:A143"/>
    <mergeCell ref="B128:J128"/>
    <mergeCell ref="B129:J129"/>
    <mergeCell ref="B130:J130"/>
    <mergeCell ref="B140:J140"/>
    <mergeCell ref="B141:J141"/>
    <mergeCell ref="A173:A180"/>
    <mergeCell ref="B122:J122"/>
    <mergeCell ref="B104:J104"/>
    <mergeCell ref="B105:J105"/>
    <mergeCell ref="B115:J115"/>
    <mergeCell ref="A40:A41"/>
    <mergeCell ref="A42:A47"/>
    <mergeCell ref="A52:A55"/>
    <mergeCell ref="A48:A51"/>
    <mergeCell ref="B178:J178"/>
    <mergeCell ref="B179:J179"/>
    <mergeCell ref="B180:J180"/>
    <mergeCell ref="A65:A72"/>
    <mergeCell ref="A90:A97"/>
    <mergeCell ref="A98:A105"/>
    <mergeCell ref="A123:A130"/>
    <mergeCell ref="A115:A122"/>
    <mergeCell ref="A148:A155"/>
    <mergeCell ref="B173:J173"/>
    <mergeCell ref="B174:J174"/>
    <mergeCell ref="B123:J123"/>
    <mergeCell ref="B124:J124"/>
    <mergeCell ref="B125:J125"/>
    <mergeCell ref="B126:J126"/>
    <mergeCell ref="B127:J127"/>
    <mergeCell ref="B118:J118"/>
    <mergeCell ref="B119:J119"/>
    <mergeCell ref="B120:J120"/>
    <mergeCell ref="B121:J121"/>
    <mergeCell ref="B116:J116"/>
    <mergeCell ref="B117:J117"/>
    <mergeCell ref="B99:J99"/>
    <mergeCell ref="B100:J100"/>
    <mergeCell ref="B101:J101"/>
    <mergeCell ref="B102:J102"/>
    <mergeCell ref="B103:J103"/>
    <mergeCell ref="A106:J106"/>
    <mergeCell ref="A107:J107"/>
    <mergeCell ref="A112:J112"/>
    <mergeCell ref="B113:J113"/>
    <mergeCell ref="B114:J114"/>
    <mergeCell ref="B108:J108"/>
    <mergeCell ref="B109:J109"/>
    <mergeCell ref="B110:J110"/>
    <mergeCell ref="B111:J111"/>
    <mergeCell ref="B94:J94"/>
    <mergeCell ref="B95:J95"/>
    <mergeCell ref="B96:J96"/>
    <mergeCell ref="B97:J97"/>
    <mergeCell ref="B98:J98"/>
    <mergeCell ref="B76:J76"/>
    <mergeCell ref="B77:J77"/>
    <mergeCell ref="B78:J78"/>
    <mergeCell ref="B79:J79"/>
    <mergeCell ref="B80:J80"/>
    <mergeCell ref="B88:J88"/>
    <mergeCell ref="B89:J89"/>
    <mergeCell ref="B90:J90"/>
    <mergeCell ref="B91:J91"/>
    <mergeCell ref="B92:J92"/>
    <mergeCell ref="B93:J93"/>
    <mergeCell ref="B83:J83"/>
    <mergeCell ref="B84:J84"/>
    <mergeCell ref="B85:J85"/>
    <mergeCell ref="B86:J86"/>
    <mergeCell ref="B41:J41"/>
    <mergeCell ref="B71:J71"/>
    <mergeCell ref="B72:J72"/>
    <mergeCell ref="B73:J73"/>
    <mergeCell ref="B74:J74"/>
    <mergeCell ref="B75:J75"/>
    <mergeCell ref="B53:J53"/>
    <mergeCell ref="B54:J54"/>
    <mergeCell ref="B55:J55"/>
    <mergeCell ref="B65:J65"/>
    <mergeCell ref="B66:J66"/>
    <mergeCell ref="B58:J58"/>
    <mergeCell ref="B59:J59"/>
    <mergeCell ref="B60:J60"/>
    <mergeCell ref="B61:J61"/>
    <mergeCell ref="A5:J5"/>
    <mergeCell ref="B2:J2"/>
    <mergeCell ref="B3:C3"/>
    <mergeCell ref="D3:H3"/>
    <mergeCell ref="B4:C4"/>
    <mergeCell ref="D4:H4"/>
    <mergeCell ref="C17:J17"/>
    <mergeCell ref="A6:J6"/>
    <mergeCell ref="A7:J7"/>
    <mergeCell ref="A8:J8"/>
    <mergeCell ref="B9:J9"/>
    <mergeCell ref="B10:J10"/>
    <mergeCell ref="B11:J11"/>
    <mergeCell ref="B12:J12"/>
    <mergeCell ref="B13:J13"/>
    <mergeCell ref="A14:J14"/>
    <mergeCell ref="C15:J15"/>
    <mergeCell ref="C16:J16"/>
    <mergeCell ref="A26:B26"/>
    <mergeCell ref="C26:E26"/>
    <mergeCell ref="F26:H26"/>
    <mergeCell ref="I26:J26"/>
    <mergeCell ref="A18:J18"/>
    <mergeCell ref="B19:J19"/>
    <mergeCell ref="B20:J20"/>
    <mergeCell ref="B21:J21"/>
    <mergeCell ref="B22:J22"/>
    <mergeCell ref="A23:J23"/>
    <mergeCell ref="A24:J24"/>
    <mergeCell ref="A25:B25"/>
    <mergeCell ref="C25:E25"/>
    <mergeCell ref="F25:H25"/>
    <mergeCell ref="I25:J25"/>
    <mergeCell ref="A27:J27"/>
    <mergeCell ref="C28:D28"/>
    <mergeCell ref="E28:F28"/>
    <mergeCell ref="G28:H28"/>
    <mergeCell ref="I28:J28"/>
    <mergeCell ref="A36:J36"/>
    <mergeCell ref="A37:J37"/>
    <mergeCell ref="B38:J38"/>
    <mergeCell ref="B39:J39"/>
    <mergeCell ref="B40:J40"/>
    <mergeCell ref="B46:J46"/>
    <mergeCell ref="B45:J45"/>
    <mergeCell ref="B47:J47"/>
    <mergeCell ref="A87:J87"/>
    <mergeCell ref="A56:J56"/>
    <mergeCell ref="A57:J57"/>
    <mergeCell ref="A62:J62"/>
    <mergeCell ref="B63:J63"/>
    <mergeCell ref="B64:J64"/>
    <mergeCell ref="A81:J81"/>
    <mergeCell ref="A82:J82"/>
    <mergeCell ref="B67:J67"/>
    <mergeCell ref="B68:J68"/>
    <mergeCell ref="B69:J69"/>
    <mergeCell ref="B70:J70"/>
    <mergeCell ref="B48:J48"/>
    <mergeCell ref="B49:J49"/>
    <mergeCell ref="B50:J50"/>
    <mergeCell ref="B51:J51"/>
    <mergeCell ref="B52:J52"/>
    <mergeCell ref="B42:J42"/>
    <mergeCell ref="B43:J43"/>
    <mergeCell ref="B44:J44"/>
    <mergeCell ref="A131:J131"/>
    <mergeCell ref="A132:J132"/>
    <mergeCell ref="A137:J137"/>
    <mergeCell ref="B138:J138"/>
    <mergeCell ref="B139:J139"/>
    <mergeCell ref="A156:J156"/>
    <mergeCell ref="A157:J157"/>
    <mergeCell ref="B142:J142"/>
    <mergeCell ref="B143:J143"/>
    <mergeCell ref="B144:J144"/>
    <mergeCell ref="B145:J145"/>
    <mergeCell ref="B153:J153"/>
    <mergeCell ref="B154:J154"/>
    <mergeCell ref="B155:J155"/>
    <mergeCell ref="B146:J146"/>
    <mergeCell ref="B147:J147"/>
    <mergeCell ref="B148:J148"/>
    <mergeCell ref="B149:J149"/>
    <mergeCell ref="B150:J150"/>
    <mergeCell ref="B151:J151"/>
    <mergeCell ref="B152:J152"/>
    <mergeCell ref="B133:J133"/>
    <mergeCell ref="B134:J134"/>
    <mergeCell ref="A188:J188"/>
    <mergeCell ref="B163:J163"/>
    <mergeCell ref="B164:J164"/>
    <mergeCell ref="A181:J181"/>
    <mergeCell ref="A182:J182"/>
    <mergeCell ref="B165:J165"/>
    <mergeCell ref="B166:J166"/>
    <mergeCell ref="B167:J167"/>
    <mergeCell ref="B168:J168"/>
    <mergeCell ref="B169:J169"/>
    <mergeCell ref="B170:J170"/>
    <mergeCell ref="B171:J171"/>
    <mergeCell ref="B172:J172"/>
    <mergeCell ref="B175:J175"/>
    <mergeCell ref="B176:J176"/>
    <mergeCell ref="B177:J177"/>
    <mergeCell ref="B184:J184"/>
    <mergeCell ref="B185:J185"/>
    <mergeCell ref="B186:J186"/>
  </mergeCells>
  <dataValidations xWindow="792" yWindow="380" count="14">
    <dataValidation allowBlank="1" showInputMessage="1" showErrorMessage="1" prompt="Meta alcanzada en el trimestre" sqref="G29:G35 H30:H35"/>
    <dataValidation allowBlank="1" showInputMessage="1" showErrorMessage="1" prompt="Monto ejecutado en el trimestre" sqref="H29"/>
    <dataValidation allowBlank="1" showInputMessage="1" showErrorMessage="1" prompt="Meta anual del indicador" sqref="C29:C35 E29:E35"/>
    <dataValidation allowBlank="1" showInputMessage="1" showErrorMessage="1" prompt="Monto presupuestado para el producto" sqref="D29:D35 F29:F35"/>
    <dataValidation allowBlank="1" showInputMessage="1" showErrorMessage="1" prompt="Nombre de cada producto" sqref="A29"/>
    <dataValidation allowBlank="1" showInputMessage="1" showErrorMessage="1" prompt="Nombre del indicador" sqref="B29"/>
    <dataValidation allowBlank="1" sqref="A9"/>
    <dataValidation allowBlank="1" showInputMessage="1" showErrorMessage="1" prompt="Presupuesto del programa" sqref="A26:C26 F26"/>
    <dataValidation allowBlank="1" showInputMessage="1" prompt="Nombre del capítulo" sqref="B9:J11"/>
    <dataValidation allowBlank="1" showInputMessage="1" showErrorMessage="1" prompt="¿A quién va dirigido el programa?, ¿qué característica tiene esta población que requiere ser beneficiada?" sqref="B21:J21"/>
    <dataValidation allowBlank="1" showInputMessage="1" showErrorMessage="1" prompt="Nombre del producto" sqref="B163:J163 B138:J138 B113:J113 B88:J88 B63:J63 B38:J38"/>
    <dataValidation allowBlank="1" showInputMessage="1" showErrorMessage="1" prompt="1. Describir lo plasmado en el presupuesto_x000a_2. Describir lo alcanzado en términos financieros y de producción " sqref="B173:J175 B146:J146 B123:J123 B98:J98 B73:J73 C40:J40 B44:J44 B48:J48 B52:J52 B69:J69 B77:J77 B94:J94 C115:J115 C119:J119 B154:J154 B102:J102 C140:J140 B127:J127 B129:J129 C148:J148 B144:J144 C165:J165 B165:B169 C167:J169 B152:J152 C42:J42 B40:B42 B177:J177 B50:J50 B67:J67 B75:J75 B92:J92 B100:J100 C142:J142 B140:B142 C150:J150 B148:B150 B125:J125 B134 B65:J65 B54:J54 B90:J90 B79:J79 B104:J104 C117:J117 B115:B119 B46:J46 B71:J71 B96:J96 B121:J121 B171:J171 B179:J179"/>
    <dataValidation allowBlank="1" showInputMessage="1" showErrorMessage="1" prompt="Oportunidades de mejora identificadas" sqref="A86 A136 A161 A187:J187 A61 A111 A186"/>
    <dataValidation allowBlank="1" showInputMessage="1" showErrorMessage="1" prompt="¿En qué consiste el programa?" sqref="B20:J20"/>
  </dataValidations>
  <printOptions horizontalCentered="1"/>
  <pageMargins left="0.39370078740157483" right="0.39370078740157483" top="0.59055118110236227" bottom="0.59055118110236227" header="0.31496062992125984" footer="0.19685039370078741"/>
  <pageSetup scale="87" fitToHeight="9" orientation="landscape" r:id="rId1"/>
  <headerFooter>
    <oddFooter>&amp;C&amp;10&amp;P de &amp;N</oddFooter>
  </headerFooter>
  <rowBreaks count="7" manualBreakCount="7">
    <brk id="26" max="9" man="1"/>
    <brk id="41" max="9" man="1"/>
    <brk id="51" max="9" man="1"/>
    <brk id="55" max="9" man="1"/>
    <brk id="78" max="9" man="1"/>
    <brk id="149" max="9" man="1"/>
    <brk id="168" max="9" man="1"/>
  </rowBreaks>
  <ignoredErrors>
    <ignoredError sqref="G31"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Programacion Indicativa Anual</vt:lpstr>
      <vt:lpstr>T2 Abr-Jun</vt:lpstr>
      <vt:lpstr>T1 Ene-Mar</vt:lpstr>
      <vt:lpstr>Informe 1er. Semestre Ene-Jun</vt:lpstr>
      <vt:lpstr>T3 Jul-Sep</vt:lpstr>
      <vt:lpstr>T4 Oct-Dic</vt:lpstr>
      <vt:lpstr>Informe 2do. Semestre Jul-Dic</vt:lpstr>
      <vt:lpstr>Informe Anual</vt:lpstr>
      <vt:lpstr>'Informe 1er. Semestre Ene-Jun'!Área_de_impresión</vt:lpstr>
      <vt:lpstr>'Informe 2do. Semestre Jul-Dic'!Área_de_impresión</vt:lpstr>
      <vt:lpstr>'Informe Anual'!Área_de_impresión</vt:lpstr>
      <vt:lpstr>'T1 Ene-Mar'!Área_de_impresión</vt:lpstr>
      <vt:lpstr>'T2 Abr-Jun'!Área_de_impresión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Moreta</dc:creator>
  <cp:keywords/>
  <dc:description/>
  <cp:lastModifiedBy>Sara Moreta</cp:lastModifiedBy>
  <cp:revision/>
  <cp:lastPrinted>2023-10-24T16:36:04Z</cp:lastPrinted>
  <dcterms:created xsi:type="dcterms:W3CDTF">2021-03-22T15:50:10Z</dcterms:created>
  <dcterms:modified xsi:type="dcterms:W3CDTF">2023-10-24T16:48:03Z</dcterms:modified>
  <cp:category/>
  <cp:contentStatus/>
</cp:coreProperties>
</file>