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documenttasks/documenttask1.xml" ContentType="application/vnd.ms-excel.documenttasks+xml"/>
  <Override PartName="/xl/documenttasks/documenttask3.xml" ContentType="application/vnd.ms-excel.documenttasks+xml"/>
  <Override PartName="/xl/threadedComments/threadedComment3.xml" ContentType="application/vnd.ms-excel.threadedcomments+xml"/>
  <Override PartName="/xl/documenttasks/documenttask2.xml" ContentType="application/vnd.ms-excel.documenttask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reta\OneDrive - INDOTEL\Documentos\DPTO. PRESUPUESTO (Agosto 2021)\METAS FISICAS-FINANCIERAS\METAS FISICA-FINANCIERA 2023\T4 OCTUBRE-DICIEMBRE 2023\ARCHIVOS ALEXIS - METAS\"/>
    </mc:Choice>
  </mc:AlternateContent>
  <bookViews>
    <workbookView xWindow="0" yWindow="0" windowWidth="20490" windowHeight="7155" tabRatio="833" firstSheet="5" activeTab="5"/>
  </bookViews>
  <sheets>
    <sheet name="Programacion Indicativa Anual" sheetId="9" r:id="rId1"/>
    <sheet name="T1 Ene-Mar" sheetId="3" state="hidden" r:id="rId2"/>
    <sheet name="T2 Abr-Jun" sheetId="4" state="hidden" r:id="rId3"/>
    <sheet name="Informe 1er. Semestre Ene-Jun" sheetId="10" state="hidden" r:id="rId4"/>
    <sheet name="T3 Jul-Sep" sheetId="5" state="hidden" r:id="rId5"/>
    <sheet name="T4 Oct-Dic" sheetId="11" r:id="rId6"/>
  </sheets>
  <definedNames>
    <definedName name="_xlnm.Print_Area" localSheetId="3">'Informe 1er. Semestre Ene-Jun'!$A$1:$J$136</definedName>
    <definedName name="_xlnm.Print_Area" localSheetId="1">'T1 Ene-Mar'!$A$1:$J$104</definedName>
    <definedName name="_xlnm.Print_Area" localSheetId="2">'T2 Abr-Jun'!$A$1:$J$108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0" l="1"/>
  <c r="G35" i="10"/>
  <c r="H31" i="10"/>
  <c r="G31" i="10"/>
  <c r="D19" i="9" l="1"/>
  <c r="F34" i="10" l="1"/>
  <c r="G34" i="10"/>
  <c r="H34" i="10"/>
  <c r="E34" i="10"/>
  <c r="F25" i="5" l="1"/>
  <c r="C25" i="5"/>
  <c r="H57" i="5"/>
  <c r="H56" i="5"/>
  <c r="G55" i="5"/>
  <c r="I57" i="5"/>
  <c r="J57" i="5"/>
  <c r="I56" i="5"/>
  <c r="J56" i="5"/>
  <c r="B47" i="10"/>
  <c r="B43" i="10"/>
  <c r="B45" i="10"/>
  <c r="B41" i="10"/>
  <c r="J35" i="10"/>
  <c r="I35" i="10"/>
  <c r="H33" i="10"/>
  <c r="G33" i="10"/>
  <c r="I33" i="10"/>
  <c r="H32" i="10"/>
  <c r="J31" i="10"/>
  <c r="I31" i="10"/>
  <c r="H30" i="10"/>
  <c r="J30" i="10"/>
  <c r="G30" i="10"/>
  <c r="I30" i="10"/>
  <c r="I34" i="10"/>
  <c r="F31" i="10"/>
  <c r="E31" i="10"/>
  <c r="F30" i="10"/>
  <c r="E30" i="10"/>
  <c r="J34" i="10"/>
  <c r="J32" i="10"/>
  <c r="F26" i="10"/>
  <c r="I26" i="10" s="1"/>
  <c r="G55" i="4"/>
  <c r="F81" i="4"/>
  <c r="F68" i="4"/>
  <c r="J29" i="3"/>
  <c r="I29" i="3"/>
  <c r="I94" i="3"/>
  <c r="I81" i="3"/>
  <c r="J94" i="3"/>
  <c r="J81" i="3"/>
  <c r="J68" i="3"/>
  <c r="I68" i="3"/>
  <c r="J55" i="3"/>
  <c r="J42" i="3"/>
  <c r="I42" i="3"/>
  <c r="G55" i="3"/>
  <c r="L18" i="9"/>
  <c r="J18" i="9"/>
  <c r="H18" i="9"/>
  <c r="F18" i="9"/>
  <c r="C18" i="9"/>
  <c r="L17" i="9"/>
  <c r="J17" i="9"/>
  <c r="H17" i="9"/>
  <c r="F17" i="9"/>
  <c r="C17" i="9"/>
  <c r="L16" i="9"/>
  <c r="J16" i="9"/>
  <c r="H16" i="9"/>
  <c r="F16" i="9"/>
  <c r="D16" i="9"/>
  <c r="C16" i="9"/>
  <c r="L15" i="9"/>
  <c r="J15" i="9"/>
  <c r="H15" i="9"/>
  <c r="F15" i="9"/>
  <c r="C15" i="9"/>
  <c r="L14" i="9"/>
  <c r="J14" i="9"/>
  <c r="H14" i="9"/>
  <c r="F14" i="9"/>
  <c r="D14" i="9"/>
  <c r="C14" i="9"/>
  <c r="L13" i="9"/>
  <c r="J13" i="9"/>
  <c r="H13" i="9"/>
  <c r="F13" i="9"/>
  <c r="C13" i="9"/>
  <c r="L12" i="9"/>
  <c r="J12" i="9"/>
  <c r="H12" i="9"/>
  <c r="F12" i="9"/>
  <c r="I55" i="3"/>
  <c r="G32" i="10"/>
  <c r="I32" i="10"/>
  <c r="D13" i="9"/>
  <c r="D15" i="9"/>
  <c r="D17" i="9"/>
  <c r="D18" i="9"/>
  <c r="J96" i="5"/>
  <c r="I96" i="5"/>
  <c r="J83" i="5"/>
  <c r="I83" i="5"/>
  <c r="J70" i="5"/>
  <c r="I70" i="5"/>
  <c r="J55" i="5"/>
  <c r="I55" i="5"/>
  <c r="J42" i="5"/>
  <c r="I42" i="5"/>
  <c r="J29" i="5"/>
  <c r="I29" i="5"/>
  <c r="I25" i="5"/>
  <c r="J94" i="4"/>
  <c r="I94" i="4"/>
  <c r="I81" i="4"/>
  <c r="I55" i="4"/>
  <c r="J42" i="4"/>
  <c r="I42" i="4"/>
  <c r="J29" i="4"/>
  <c r="I29" i="4"/>
  <c r="G25" i="4"/>
  <c r="C25" i="4" s="1"/>
  <c r="I25" i="4" s="1"/>
  <c r="F25" i="3"/>
  <c r="I25" i="3" s="1"/>
  <c r="C25" i="3"/>
  <c r="I68" i="4"/>
  <c r="J68" i="4"/>
  <c r="J55" i="4"/>
  <c r="J81" i="4"/>
  <c r="J33" i="10" l="1"/>
</calcChain>
</file>

<file path=xl/comments1.xml><?xml version="1.0" encoding="utf-8"?>
<comments xmlns="http://schemas.openxmlformats.org/spreadsheetml/2006/main">
  <authors>
    <author>tc={6C718895-6329-4989-AF21-A56CEB7065A4}</author>
  </authors>
  <commentList>
    <comment ref="A9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cuales son las oportunidades de mejora</t>
        </r>
      </text>
    </comment>
  </commentList>
</comments>
</file>

<file path=xl/comments2.xml><?xml version="1.0" encoding="utf-8"?>
<comments xmlns="http://schemas.openxmlformats.org/spreadsheetml/2006/main">
  <authors>
    <author>tc={2003EE30-94D2-4D2C-96E2-7554194D20C5}</author>
    <author>tc={1BD7288F-1B3A-49E5-A53B-6A8508FDFBC1}</author>
    <author>tc={7C4A47B2-D0B0-4022-996E-32B2EDA959EE}</author>
  </authors>
  <commentList>
    <comment ref="B4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@Socrates Martinez Favor colocar los logros y oportunidades de mejoras
Reply:
    Completado.</t>
        </r>
      </text>
    </comment>
    <comment ref="B8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Favor colocar las causas del desvío, debido a que las estimaciones estaban con el año 2022 (Ver pestaña de Programacion indicativa anual).</t>
        </r>
      </text>
    </comment>
    <comment ref="B10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@Jose R. Madera Oropeza Favor colocar las causas del desvío, debido a que las estimaciones estaban con el año 2022 (Ver pestaña de Programacion indicativa anual).</t>
        </r>
      </text>
    </comment>
  </commentList>
</comments>
</file>

<file path=xl/comments3.xml><?xml version="1.0" encoding="utf-8"?>
<comments xmlns="http://schemas.openxmlformats.org/spreadsheetml/2006/main">
  <authors>
    <author>tc={2003EE30-94D2-4D2B-96E2-7554194D20C5}</author>
    <author>tc={F7011D9C-3CCA-494F-BA44-F6DC456B9B7A}</author>
    <author>Luis R. Scheker Mendoza</author>
    <author>tc={A6331692-BB93-4906-B1EE-EE5EB2AF4F18}</author>
    <author>tc={C1744CC6-56DF-4AD9-A5CC-FEDCC2ECA3E2}</author>
  </authors>
  <commentList>
    <comment ref="B4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@Socrates Martinez Favor colocar los logros y oportunidades de mejoras
Reply:
    Completado.</t>
        </r>
      </text>
    </comment>
    <comment ref="G5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@Raimundo Henríquez favor completar cuadro</t>
        </r>
      </text>
    </comment>
    <comment ref="I86" authorId="2" shapeId="0">
      <text>
        <r>
          <rPr>
            <sz val="11"/>
            <color theme="1"/>
            <rFont val="Calibri"/>
            <family val="2"/>
            <scheme val="minor"/>
          </rPr>
          <t>Luis R. Scheker Mendoza:
Esta formula esta mal... tiene G=E/A en lugar de E/C</t>
        </r>
      </text>
    </comment>
    <comment ref="A9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@Martha Batlle favor colocar oportunidades de mejora y enviar las evidencias en formato PDF</t>
        </r>
      </text>
    </comment>
    <comment ref="B10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@Jose R. Madera Oropeza Favor colocar las causas del desvío, debido a que las estimaciones estaban con el año 2022 (Ver pestaña de Programacion indicativa anual).</t>
        </r>
      </text>
    </comment>
  </commentList>
</comments>
</file>

<file path=xl/sharedStrings.xml><?xml version="1.0" encoding="utf-8"?>
<sst xmlns="http://schemas.openxmlformats.org/spreadsheetml/2006/main" count="1187" uniqueCount="237">
  <si>
    <t>PROGRAMACION INDICATIVA ANUAL 2023</t>
  </si>
  <si>
    <t>Capítulo</t>
  </si>
  <si>
    <t>5131 - Instituto Dominicano de las Telecomunicaciones</t>
  </si>
  <si>
    <t>Sub-capítulo</t>
  </si>
  <si>
    <t>01 - Instituto Dominicano de las Telecomunicaciones</t>
  </si>
  <si>
    <t>Unidad Ejecutora</t>
  </si>
  <si>
    <t>0001 - Instituto Dominicano de las Telecomunicaciones</t>
  </si>
  <si>
    <t>Producto</t>
  </si>
  <si>
    <t>Unidad de Medida (UM)</t>
  </si>
  <si>
    <t>Metas 2023</t>
  </si>
  <si>
    <t>Primer Trimestre</t>
  </si>
  <si>
    <t>Segundo trimestre</t>
  </si>
  <si>
    <t>Tercer Trimestre</t>
  </si>
  <si>
    <t>Cuarto trimestre</t>
  </si>
  <si>
    <t>Programacion Fisica (UM)</t>
  </si>
  <si>
    <t>Programacion Financiera (RD$)</t>
  </si>
  <si>
    <t>Acciones Comunes</t>
  </si>
  <si>
    <t>N/A</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</si>
  <si>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</si>
  <si>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</si>
  <si>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que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</si>
  <si>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</si>
  <si>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</si>
  <si>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</si>
  <si>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</si>
  <si>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</si>
  <si>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</si>
  <si>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regulatorias realizadas</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</si>
  <si>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</si>
  <si>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</si>
  <si>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Revisada y Actualizada: </t>
  </si>
  <si>
    <t> </t>
  </si>
  <si>
    <t>Informe de Evaluación Trimestral de las Metas Físicas-Financieras  (T2 Abril - Junio 2023)</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</si>
  <si>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</si>
  <si>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</si>
  <si>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</si>
  <si>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</si>
  <si>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</si>
  <si>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</si>
  <si>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</si>
  <si>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</si>
  <si>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</si>
  <si>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Subcapítulo</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</si>
  <si>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</si>
  <si>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</si>
  <si>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</si>
  <si>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</si>
  <si>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</si>
  <si>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</si>
  <si>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</si>
  <si>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</si>
  <si>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</si>
  <si>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</si>
  <si>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</si>
  <si>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</si>
  <si>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</si>
  <si>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</si>
  <si>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</si>
  <si>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</si>
  <si>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</si>
  <si>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0"/>
        <color rgb="FF000000"/>
        <rFont val="Century Gothic"/>
        <family val="2"/>
      </rPr>
      <t xml:space="preserve"> </t>
    </r>
  </si>
  <si>
    <t>Ciudadania en General</t>
  </si>
  <si>
    <t>Resultado Asociado:</t>
  </si>
  <si>
    <t>Aumentar el porcentaje de personas que acceden a servicios de telecomunicaciones en la República Dominicana,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</si>
  <si>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</si>
  <si>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</si>
  <si>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</si>
  <si>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</si>
  <si>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</si>
  <si>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</si>
  <si>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</si>
  <si>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</si>
  <si>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Abril - Junio 2022</t>
  </si>
  <si>
    <t>Ejecución Trimestral</t>
  </si>
  <si>
    <t>Avance</t>
  </si>
  <si>
    <t>Indicador</t>
  </si>
  <si>
    <t>Física
(A)</t>
  </si>
  <si>
    <t>Financiera
(B)</t>
  </si>
  <si>
    <t>Física
(C)</t>
  </si>
  <si>
    <t>Financiera
(D)</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</si>
  <si>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</si>
  <si>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</si>
  <si>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</si>
  <si>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</si>
  <si>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</si>
  <si>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</si>
  <si>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</si>
  <si>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</si>
  <si>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t>6179 – Acceso universal a los servicios de telecomunicaciones</t>
  </si>
  <si>
    <t xml:space="preserve">Descripción del producto: </t>
  </si>
  <si>
    <t>Implementar proyectos para el desarrollo de las telecomunicaciones, los cuales se enmarcan dentro del Plan Bianual de Proyectos de Desarrollo</t>
  </si>
  <si>
    <t>Logros alcanzados:</t>
  </si>
  <si>
    <t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t>
  </si>
  <si>
    <t>Causas y justificación del desvío:</t>
  </si>
  <si>
    <t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</si>
  <si>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</si>
  <si>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</si>
  <si>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Para una próxima edición del Programa de Alfabetización Digital con Enfoque de Género debe tomarse en consideración que un porcentaje de las mujeres beneficiarias no podrán asistir a las capacitaciones debido a situaciones particulares y familiares entre otras a ser documentadas a través de SUPERATE.  </t>
  </si>
  <si>
    <t>Programación Trimestral</t>
  </si>
  <si>
    <r>
      <t>6180</t>
    </r>
    <r>
      <rPr>
        <b/>
        <sz val="10"/>
        <color rgb="FF000000"/>
        <rFont val="Calibri"/>
        <family val="2"/>
        <scheme val="minor"/>
      </rPr>
      <t xml:space="preserve"> - Empresas  reciben autorizaciones para dar servicios de telecomunicación</t>
    </r>
  </si>
  <si>
    <t>6180 - Empresas  reciben autorizaciones para dar servicios de telecomunicación</t>
  </si>
  <si>
    <t>Otorgamiento de autorizaciones a las prestadoras y empresas a fin de que puedan brindar servicios de telecomunicaciones.</t>
  </si>
  <si>
    <t>Se completaron 50 inscripciones en Registro Especial de servicios de radioaficionados; se realizaron 23 renovaciones de inscripciones en el Registro Especial de Servicios de Radioaficionados; se aprobaron 13 inscripciones en Registro Especial de servicios de telecomunicaciones; se renovaron 15 inscripciones en Registro Especial de servicios de telecomunicaciones; se otorgaron 2 nuevas concesiones para prestar servicios públicos de telecomunicaciones; se completaron 3 solicitudes de modificación de concesiones para prestar servicios publicos de telecomunicaciones; se aprobaron 2,845 solicitudes de entrada de equipos de telecomunicaciones a la República Dominicana; se aprobaron 135 homologaciones de equipos de telecomunicaciones; se completaron 3 soiclitudes de asignación de códigos numéricos (NPA) NXX-; se completó 2 solicitud para asignación de código MMSI-Callsign.</t>
  </si>
  <si>
    <t>Aunque la variación fue mucho menor al 0.1%, se informa que ésta se debió al incremento en las solicitudes de usuarios, a través de la Dirección General de Aduanas, para la autorización de entrada de equipos de telecomunicaciones a la República Dominicana.</t>
  </si>
  <si>
    <t>Eventos externos no controlados por la institución impactan directamente sobre la ejecución del producto, ya que la Ventanilla Única de Comercio Exterior (VUCE) depende de la demanda que usuarios en los mercados residencial, empresarial y gubernamental dominicano realizan sobre la soliclitud de autorización de entrada de equipos de telecomunicaciones a la República Dominicana.</t>
  </si>
  <si>
    <r>
      <t>6182</t>
    </r>
    <r>
      <rPr>
        <b/>
        <sz val="10"/>
        <color rgb="FF000000"/>
        <rFont val="Calibri"/>
        <family val="2"/>
        <scheme val="minor"/>
      </rPr>
      <t xml:space="preserve"> - Prestadores de telecomunicaciones con fiscalización continua</t>
    </r>
  </si>
  <si>
    <t>377 Fiscalizacion; 486 Espectro</t>
  </si>
  <si>
    <t>6182 - Prestadores de telecomunicaciones con fiscalización continua</t>
  </si>
  <si>
    <t>Supervisión, Inspección y monitoreo a las prestadoras de servicios de telecomunicaciones, en cumplimiento con las Normas.</t>
  </si>
  <si>
    <t>Por parte de la Dirección de Espectro en este Período de tiempo solucionar un total de 44 casos que requirieron un total de 486 comprobaciones técnicas de Espectro.</t>
  </si>
  <si>
    <t>En este trimestre se requirió realizar pruebas de las señales de Televisión Digital en Santo Doningo y esto generó un incremento en las comprobaciones técnicas</t>
  </si>
  <si>
    <t>Se requiere disminucion del tiempo de respuesta a las solicitudes  de viáticos y asignacion de vehículos para la realización de las labores de monitoreo en conjunto con la Dirección de Fiscalización.</t>
  </si>
  <si>
    <r>
      <t>6183</t>
    </r>
    <r>
      <rPr>
        <b/>
        <sz val="10"/>
        <color rgb="FF000000"/>
        <rFont val="Calibri"/>
        <family val="2"/>
        <scheme val="minor"/>
      </rPr>
      <t xml:space="preserve"> - Ciudadano reciben defensa a sus reclamaciones</t>
    </r>
  </si>
  <si>
    <t>6183 - Ciudadano reciben defensa a sus reclamaciones</t>
  </si>
  <si>
    <t xml:space="preserve">Se encarga de recibir las quejas de los usuarios y darle seguimiento ante sus prestadoras de servicios. </t>
  </si>
  <si>
    <t>Se lograron atender el 100% de los casos recibidos dentro de los plazos establecidos.</t>
  </si>
  <si>
    <t>La variacion se debe a las campañas educativas tanto de la dirección de protección al usuario como de las prestadoras para educar a los usuarios y dar conocer el procedimiento correcto para la creación de reclamos ante el INDOTEL.</t>
  </si>
  <si>
    <t>Seguir educando a los usuarios, y buscar la forma de llegar a más usuarios en las charlas y proyecto educativo de apoyoindotel.</t>
  </si>
  <si>
    <t xml:space="preserve">6184 - Empresa de telecomunicación regulada para la prestación de servicio </t>
  </si>
  <si>
    <t>Numero Resoluciones realizada</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</si>
  <si>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</si>
  <si>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Plan Nacional de Atribución de Frecuencias (Res. 97-2022) aprobado mediante Decreto 266-23 y Resolución que  modifica el reglamento general de servicio telefónico, la norma de calidad del servicio de telefonía y acceso a internet, la norma que regula la contratación y activación de los servicios públicos de telecomunicaciones y el reglamento general del servicio de acceso a internet. (Res. 54-2023)</t>
  </si>
  <si>
    <t>No hubo desvío.</t>
  </si>
  <si>
    <t>Contar con un instructivo por parte del MAP para elaborar los Analisis de Impacto Regulatorio</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</si>
  <si>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</si>
  <si>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</si>
  <si>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En este periodo se autorizaron dos(2) Entidades de Certificación y una (1) Unidad de Registro, en detalle: 1) Entidades de Certificacíon: La Asociacion de Bancos Multiples ABA, mediante la Res. 028-2023 y Novosit SRL mediante la Res. 027-2023; 2) Unidad de Registro: Dirección General de Impuestos Internos, DGII mediante la Res. 026-2023</t>
  </si>
  <si>
    <t>Se recibieron tres solicitudes nuevas de autorización, modificación de autorización y renovación de autorizacion para operar como Entidades de Certificación/Unidad de Registro que no estaban prevista para este año.</t>
  </si>
  <si>
    <t>Al finalizar los proceso de autorización para prestar Servicios de Certificacion Digital, los cuales se tratan completamente de manera digital en el INDOTEL, no se cuenta con un sistema para notificar electronicamente las Resoluciones del Consejo Directivo del INDOTEL que son firmadas en su formato original digital por lo cual el proceso final de notificación se debe imprimir y enviar en fisico el acto adminsitrativo causando retrasos en el proceso</t>
  </si>
  <si>
    <t>Sara Moreta</t>
  </si>
  <si>
    <t>Luz Severino</t>
  </si>
  <si>
    <t>Encargada de Presupuesto</t>
  </si>
  <si>
    <t>Directora Financiera</t>
  </si>
  <si>
    <t>Informe de Evaluación Anual de las Metas Físicas-Financieras (T1 Enero - Marzo 2023)</t>
  </si>
  <si>
    <t>REGULACION, SUPERVISION PARA EL DESARROLLO DE LAS COMUNICACIONES</t>
  </si>
  <si>
    <r>
      <t>Beneficiarios:</t>
    </r>
    <r>
      <rPr>
        <sz val="12"/>
        <color rgb="FF000000"/>
        <rFont val="Century Gothic"/>
        <family val="2"/>
      </rPr>
      <t xml:space="preserve"> </t>
    </r>
  </si>
  <si>
    <t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t>
  </si>
  <si>
    <t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t>
  </si>
  <si>
    <t>Otorgar autorizaciones a las prestadoras y empresas del sector a fin de que puedan brindar servicios de telecomunicaciones.</t>
  </si>
  <si>
    <t>Otorgar autorizaciones a las prestadoras y empresas del sector a fin de que puedan brindar servicios de telecomunicaciones</t>
  </si>
  <si>
    <t>Se completaron 28 inscripciones en Registro Especial de servicios de radioaficionados; se realizaron 28 renovaciones de inscripciones en el Registro Especial de Servicios de Radioaficionados; se aprobaron 10 inscripciones en Registro Especial de servicios de telecomunicaciones; se renovaron inscripciones en Registro Especial de servicios de telecomunicaciones; se otorgaron 4 nuevas concesiones para prestar servicios públicos de telecomunicaciones;  se renovaron 2 concesiones de empresas ya autorizadas a prestar servicios públicos de telecomunicaciones; se completaron 4 solicitudes de modificación de concesiones para prestar servicios publicos de telecomunicaciones; se aprobaron 3,241 solicitudes de entrada de equipos de telecomunicaciones a la República Dominicana; se completaron 2 soiclitudes de asignación de códigos numéricos (NPA) NXX-; se completó 1 solicitud para asignación de código MMSI-Callsign.</t>
  </si>
  <si>
    <t>Incremento en las solicitudes de usuarios, a través de la Dirección General de Aduanas, para la autorización de entrada de equipos de telecomunicaciones a la República Dominicana.</t>
  </si>
  <si>
    <t>Column1</t>
  </si>
  <si>
    <t>Column2</t>
  </si>
  <si>
    <t>Espectro</t>
  </si>
  <si>
    <t>Fiscalizacion</t>
  </si>
  <si>
    <t>En la Dirección de Espectro atendimos un total de 36 casos relacionados a denuncias de interferencias en los diferentes servicios de telecomunicaciones. En la Dirección de Fiscalización, hemos realizados múltiples clausura e incautación de equipos en los renglones de Radio con un total de tres (3), Telecable y revendedores de internet, unos seis (6), así como inspecciones a los diversos servicios que como entidad INDOTEL regula.</t>
  </si>
  <si>
    <t>De parte de la Dirección de Espectro, no logramos alcanzar la meta porque en este trimestre no pudimos continuar con los levantamientos del servicio de radiocomunicación, debido a que se priorizó  atender a otros casos. En la Dirección de Fiscalización los motivos del no cumplimiento a las metas se podría asegurar que hemos tenidos que atender otras urgencias por la prioridad y relevancia que han tenido, casos de interferencia y revendedores.</t>
  </si>
  <si>
    <t>Asistencia a las demandas y reclamaciones de los usuarios, así como seguimiento ante sus prestadoras de servicios.</t>
  </si>
  <si>
    <t>Pudimos cumplir con el 100% de los casos recibidos con relacionados a reclamos e informaciones solicitada por parte de los ciudadanos.</t>
  </si>
  <si>
    <t>La educación continua a traves del departamento de asistencia al usuaro a los ciudadanos a traves de las diferente modalidades tanto digital como presencial, asi como el continuo acercamiento con las prestadoras tratando los temas relacionados con el servicio a los usuarios.</t>
  </si>
  <si>
    <t xml:space="preserve">Continuar en la educacion que reciben los usuarios, asi como con el acercamiento con las diferente prestadoras. </t>
  </si>
  <si>
    <t>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t>
  </si>
  <si>
    <t>EVIDENCIA</t>
  </si>
  <si>
    <t>Res. 12-2023 que establece topes de Espectro Radioeléctrico para servicios Móviles IMT y Res. 04-2023 que establece condiciones para Sandbox regulatorios</t>
  </si>
  <si>
    <t>https://transparencia.indotel.gob.do/wp-content/uploads/2023/02/res._012_2023_aprueba_topes_de_espectro.pdf</t>
  </si>
  <si>
    <t>Se recibieron menos observaciones en los procesos de consulta pública que lo anticipado, por lo que el tiempo necesitado para preparar las resoluciones definitivas fue menor al programado</t>
  </si>
  <si>
    <t>https://transparencia.indotel.gob.do/wp-content/uploads/2023/02/res._004_2023_dicta_la_norma_que_establece_el_sandbox_regulatorio.pdf</t>
  </si>
  <si>
    <t>Continuar con la actualizacion y elaboracion de nuevos reglamentos para el fortalecimiento regulatorio.</t>
  </si>
  <si>
    <t>Medir los servicios de confianza que son regulados por el INDOTEL en virtud de la Ley no. 126-02 sobre Comercio 
Electrónico, Documentos y Firmas Digitales. Esto incluye las entidades de certificación y unidades de registro públicas o 
privadas, nacionales o extranjeras, así como las regulaciones y auditorías que se realizan para asegurar el cumplimiento de las 
condiciones de prestación del servicio.</t>
  </si>
  <si>
    <t xml:space="preserve">Se han realizado auditorias a las Unidades de Registro Banreservas y la Direccion General de Aduanas para renovación de la autorizacion de los servicos electronicos de confianza. </t>
  </si>
  <si>
    <t>Se recibieron dos solicitudes nuevas de autorización para operar como Entidades de Certificación que no estaban prevista para este año.</t>
  </si>
  <si>
    <t xml:space="preserve">En el proceso de Solicitud de Servicios de Certificacion Digital recibimos la documentacion en Fisico y el departamento de correspondencia procede a escanear esta documentacion para dar ingreso a la solciitud. Con una plataforma de documentacion donde se pueda depositar la misma  en digital, el proceso seria mas agil. </t>
  </si>
  <si>
    <t>Informe de Evaluación de las Metas Físicas-Financieras Semestre Enero-Junio 2023</t>
  </si>
  <si>
    <t>Clientes, usuarios y prestadores de los servicios de telecomunicaciones.</t>
  </si>
  <si>
    <t>Promovido el desarrollo de las comunicaciones, garantizando una efectiva prestación de servicios públicos de telecomunicaciones.</t>
  </si>
  <si>
    <t xml:space="preserve"> Presupuesto Anual </t>
  </si>
  <si>
    <t xml:space="preserve"> Programación Semestral</t>
  </si>
  <si>
    <t>Ejecución Semestral</t>
  </si>
  <si>
    <r>
      <rPr>
        <b/>
        <sz val="10"/>
        <color rgb="FF000000"/>
        <rFont val="Calibri"/>
        <family val="2"/>
      </rPr>
      <t>6180</t>
    </r>
    <r>
      <rPr>
        <sz val="10"/>
        <color rgb="FF000000"/>
        <rFont val="Calibri"/>
        <family val="2"/>
        <scheme val="minor"/>
      </rPr>
      <t xml:space="preserve"> - Empresas  reciben autorizaciones para dar servicios de telecomunicación</t>
    </r>
  </si>
  <si>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</si>
  <si>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T1: Enero - Marzo 2023</t>
  </si>
  <si>
    <t>T2: Abril - Junio 2023</t>
  </si>
  <si>
    <r>
      <t xml:space="preserve">VI. </t>
    </r>
    <r>
      <rPr>
        <b/>
        <sz val="11"/>
        <color theme="0"/>
        <rFont val="Century Gothic"/>
        <family val="2"/>
      </rPr>
      <t>Oportunidades de Mejora</t>
    </r>
  </si>
  <si>
    <t>Se evidencia el incremento en 57.64% en la cantidad de autorizaciones de entrada a la República Dominicana  a través de la Dirección General de Aduanas.</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</si>
  <si>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</si>
  <si>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Crecimiento siginificativo en las solicitudes de usuarios, a través de la Dirección General de Aduanas, para la autorización de entrada de equipos de telecomunicaciones a la República Dominicana.</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</si>
  <si>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</si>
  <si>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</si>
  <si>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Por otra parte logramos iniciar el saneamiento de la banda de Radiocomunicaciones y hemos incrementado la respuesta a los casos.</t>
  </si>
  <si>
    <t>Por otra parte continuamos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</si>
  <si>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</si>
  <si>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Eficientizar los recursos para poder cumplir cada una de las metas trazadas.</t>
  </si>
  <si>
    <t>Tener siempre disponibilidad de viáticos. Eficientizar los recursos para poder cumplir cada una de las metas trazadas.</t>
  </si>
  <si>
    <t>T1: Enero-Marzo 2022</t>
  </si>
  <si>
    <t>T2: Abril - Junio 2022</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</si>
  <si>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</si>
  <si>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Atender el 100% de los casos registrados en el Depto. sin necesidad de aporderar a los cuerpos colegiados para lograr conciliar y tener una solucion a cada caso</t>
  </si>
  <si>
    <t>El Dpto de asistencia al usuario, ha trabajada para que los usuarios esten mas educados sobre los procesos de reclamacion, asi como con las prestadoras para que haya una mejor comunicacion.</t>
  </si>
  <si>
    <t>El trabajo de eduacacion que se viene trabajando con los usuarios donde estamos dejandole saber las formas correctas de hacer sus reclamos ante las prestadoras y el INDOTEL</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</si>
  <si>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</si>
  <si>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</si>
  <si>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</si>
  <si>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</si>
  <si>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El plazo para la consulta publica de la norma sobre Sandbox regulatorio fue extendido a solicitud de las prestadoras.</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</si>
  <si>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</si>
  <si>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</si>
  <si>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2 solicitudes de inscripcion en el registro de Proveedores de Firma ELectrónica (GSI INTERNATIONAL INC Y VIAFIRMA S.L.)</t>
  </si>
  <si>
    <t>Solicitud Thomas Signed Copel como Entidad de Certificación</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</si>
  <si>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</si>
  <si>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Un aspecto de mejora seria agilizacion en el proceso de recepcion de documentos para la autorizacion de Entidades de Certificacion, que sea totalmente digital, haciendolo mas agil.</t>
  </si>
  <si>
    <t>Informe de Evaluación Trimestral de las Metas Físicas-Financieras  (T4 Octubre-Diciembre 2023)</t>
  </si>
  <si>
    <r>
      <t>Beneficiarios:</t>
    </r>
    <r>
      <rPr>
        <sz val="11"/>
        <color rgb="FF000000"/>
        <rFont val="Century Gothic"/>
        <family val="2"/>
      </rPr>
      <t xml:space="preserve"> </t>
    </r>
  </si>
  <si>
    <t>ProgramaciónTrimestral</t>
  </si>
  <si>
    <t xml:space="preserve">En el trimestre de octubre-diciembre de 2023, en el componente de infraestructura y acceso, se completó con la inaguracion de la instalación de redes de acceso en comunidades de la provincia independencia Sabana Real y Los Bolos . Durante el periodo en cuestión se continúo con la ejecución de la Canasta Digital Social, y el pago del servicio de internet a terceros contenido en el Programa Dominicana Conectada enmarcado en el Proyecto Redes Wifi de Acceso Gratuito. </t>
  </si>
  <si>
    <t xml:space="preserve">Para el proyecto Redes Wifi de Acceso Gratuito, el FDT financiaba 52 puntos ubicados en diferentes localidades, entre las que se encuentran UNAPS y OMSA. En mayo de 2023, mediante instrucción del Consejo Directivo del INDOTEL en su sesión 015-2023, se canceló el servicio en 12 localidades debido a bajo tráfico o desuso. </t>
  </si>
  <si>
    <t>Para el proyecto Piloto Provincia Independencia fue necesario la recopilación de documentación relativa a la propiedad de los terrenos y la gestión de permisos ante el Ministerio de Medio Ambiente para colocar la infraestructura física y tecnológica requerida, lo que resultó en un tiempo de ejecución aumentado. Para futuras implementaciones debe considerarse y ajustarse los tiempos de acuerdo a la situación correspondiente.</t>
  </si>
  <si>
    <t>DIRECCION DE FISCALIZACION</t>
  </si>
  <si>
    <t>DIRECCION DE ESPECTRO</t>
  </si>
  <si>
    <t>Dirección Fiscalización: En el presente trimestre, realizamos 147 inspecciones e informe del área de Calidad. Clausuramos varios revendedores del servicio de internet. Estamos trabajando juntos a varias instituciones gubernamentales y empresas del área de las Telecomunicaciones, sobre el reordenamiento y retiro de cable en desuso del polígono central del Distrito Nacional, con el objetivo de eliminar la contaminación visual. Hemos satisfecho los requerimientos de otras áreas de la institución que solicitan el acompañamiento de nuestros inspectores.</t>
  </si>
  <si>
    <t xml:space="preserve">Direccion Espectro: En el 4to. trimetre del año, realizamos un total de 370 comprobaciones técnicas relacionadas a quejas de interferencias por parte de las prestadoras de servicio de Telecomunicaciones, estaciones de Frecuencia Modulada, banda de UHF, servicio de Radiocomunicaciones y las bandas que actualmente se encuentran en proceso de licitación. </t>
  </si>
  <si>
    <t>Dirección Fiscalización: Los motivos del no cumplimiento de las metas, esta el compromiso por su caracter de urgencia que tienen los trabajos sobre el reordenamiento y retiro de cable en desuso del polígono central del Distrito Nacional.  No pudimos realizar los trabajos de Drive Test, ya que al finalizar este mes logramos conseguir la carta de garantia de dichos equipos. En este trimestre, no tuvimos la actividad de Mistery Shopping, debido a que no fue solicita el Consejo Directivo.</t>
  </si>
  <si>
    <t>Direccion Espectro: Hemos alcanzado la meta prevista para este trimestre.</t>
  </si>
  <si>
    <t xml:space="preserve">Dirección Fiscalización: Mejora en los tiempo de entrega de los viáticos. </t>
  </si>
  <si>
    <t xml:space="preserve">Direccion Espectro: Se requiere disminucion del tiempo de respuesta a las solicitudes  de viáticos y asignacion de vehículos para la realización de las labores de monitoreo en conjunto con la Dirección de Fiscalización.									</t>
  </si>
  <si>
    <t>Atender el 100% de los casos recibidos dentro de los plazos establecidos.</t>
  </si>
  <si>
    <t xml:space="preserve">La dirección se mantiene educando a los usuarios con el procedimiento correcto para interponer reclamos ante el indotel, lo cual se traduce en menos casos asentados ya que el usuario primero acude a sus prestadoras antes de dirigirse a indotel.	</t>
  </si>
  <si>
    <t>Seguir educando y buscando formas de llegar a mas usuarios para que conozcan el procedimiento de reclamo.</t>
  </si>
  <si>
    <t>Se dictó el nuevo reglamento de FDT (res. 128-23), reglamento de radioaficionados (Res. 129-23) y Norma de aplicación de la ley núm. 126-02 en los procedimientos internos de la contraloría general de la república (Res. 130-23)</t>
  </si>
  <si>
    <t>Se pudo completar en este trimestre un reglamento que estuvo rezagado el trimestre anterior.</t>
  </si>
  <si>
    <t>Se realizaron dos auditorias a: Eidersconsulting S.A,S y Nexsoftware Caribe S.R.L</t>
  </si>
  <si>
    <t>Se recibieron dos solicitudes nuevas de inscripción en el Listado de Proveedores de Firma electrónica</t>
  </si>
  <si>
    <t>Al finalizar los proceso de auditoria para prestar Servicios de Certificacion Digital, los cuales se tratan completamente de manera digital en el INDOTEL, no se cuenta con un sistema para notificar electronicamente los informes en su formato original digital por lo cual el proceso final de notificación se debe realizar utilizando un canal inseguro de comunicación.</t>
  </si>
  <si>
    <t>Informe de Evaluación Trimestral de las Metas Físicas-Financieras  (T3 Julio - Septiembre 2023)</t>
  </si>
  <si>
    <t>Programación Julio-Septiembre 2023</t>
  </si>
  <si>
    <t xml:space="preserve">Para el trimestre julio-septiembre 2023 se concluyó con la instalación y puesta en funcionamiento de una red de acceso a internet, provisto por el INDOTEL, con un alcance como mínimo al 80% de los hogares habitados en las comunidades de Sabana Real y Los Bolos, La Descubierta, provincia Independencia como parte de los proyectos a ejecutar bajo el Componente de Acceso e Infraestructura del Plan Bianual 2021-2022. En total 116 hogares fueron beneficiados acceso a servicio de internet en ambas comunidades. Durante el periodo en cuestión se continúo con la ejecución de la Canasta Digital Social, y el pago del servicio de internet a terceros contenido en el Programa Dominicana Conectada enmarcado en el Proyecto Redes Wifi de Acceso Gratuito. </t>
  </si>
  <si>
    <t xml:space="preserve">Para el proyecto Piloto Provincia Independencia fue necesario la recopilación de documentación relativa a la propiedad de los terrenos y la gestión de permisos ante el Ministerio de Medio Ambiente para colocar la infraestructura física y tecnológica requerida, lo que resultó en un tiempo de ejecución aumentado. Para futuras implementaciones debe considerarse y ajustarse los tiempos de acuerdo a la situación correspondiente. </t>
  </si>
  <si>
    <t>Crecimiento siginificativo (27.38%) en las solicitudes de usuarios, a través de la Dirección General de Aduanas, para la autorización de entrada de equipos de telecomunicaciones a la República Dominicana.</t>
  </si>
  <si>
    <t>Por parte de la Dirección de Espectro en este Período de tiempo solucionar un total de 40 casos que requirieron un total de 237 comprobaciones técnicas de Espectro.                                                                                                                                                                                          Direccion de Fiscalizacion: En el trimestre pasado realizamos 237 inspecciones. Dentro de los cuales se efectuaron: 11 clausuras de revendedores de internet, y una estacion de radiodifusión sonora FM.</t>
  </si>
  <si>
    <t>En la Dirección de Fiscalización los motivos del no cumplimiento a las metas se podría asegurar que hemos tenidos que atender otras urgencias por la prioridad y relevancia que han tenido, casos de interferencia y revendedores. Además visitas a revendedores  de internet que continuan su operación ya con sus permisos vencidos. La falta de la carta de garantia del equipo utilizado para el Drive Test y la no indicación por parte de Consejo Directivo de la realización de los operativos de mistery shopping.</t>
  </si>
  <si>
    <t xml:space="preserve">Completar en plazos establecidos el 100% de los reclamos interpuesto por los usuarios. </t>
  </si>
  <si>
    <t>La dirección se mantiene educando a los usuarios con el procedimiento correcto para interponer reclamos ante el indotel, lo cual se traduce en menos casos asentados ya que el usuario primero acude a sus prestadoras antes de dirigirse a indotel.</t>
  </si>
  <si>
    <t xml:space="preserve">Reglamento de Roaming automático nacional, res. 070-2023 (https://indotel.gob.do/wp-content/uploads/2023/07/RES.-070-2023-Reglamento-del-servicio-de-roaming-automatico-nacional.pdf ) </t>
  </si>
  <si>
    <t xml:space="preserve">Vacantes pendientes de llenar en el Departamento de Regulación. Se ordenó la creación de nuevos equipos de trabajo para la elaboracion de las revisiones de reglamentos de Reventa y Autorizaciones. </t>
  </si>
  <si>
    <t>Una mayor colaboración entre direcciones.</t>
  </si>
  <si>
    <t>Se realizarion 3 auditorias a: SAP Puerto Rico, GSI INTERNATIONAL y Ghost Writer</t>
  </si>
  <si>
    <t>Se recibieron tres solicitudes nuevas de renovación de inscripción en el Listado de Proveedores de Firma electrónica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</si>
</sst>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10409]0.00%"/>
    <numFmt numFmtId="166" formatCode="[$-1C0A]d&quot; de &quot;mmmm&quot; de &quot;yyyy;@"/>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11"/>
      <color theme="1"/>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sz val="10"/>
      <color rgb="FF000000"/>
      <name val="Century Gothic"/>
      <family val="2"/>
    </font>
    <font>
      <b/>
      <sz val="14"/>
      <color rgb="FF000000"/>
      <name val="Calibri"/>
      <family val="2"/>
      <scheme val="minor"/>
    </font>
    <font>
      <sz val="11"/>
      <color rgb="FFFF0000"/>
      <name val="Calibri"/>
      <family val="2"/>
    </font>
    <font>
      <sz val="11"/>
      <name val="Calibri"/>
      <family val="2"/>
      <scheme val="minor"/>
    </font>
    <font>
      <u/>
      <sz val="11"/>
      <color theme="10"/>
      <name val="Calibri"/>
      <family val="2"/>
      <scheme val="minor"/>
    </font>
    <font>
      <b/>
      <i/>
      <sz val="11"/>
      <name val="Calibri"/>
      <family val="2"/>
      <scheme val="minor"/>
    </font>
    <font>
      <b/>
      <sz val="12"/>
      <color rgb="FFFF0000"/>
      <name val="Calibri"/>
      <family val="2"/>
    </font>
    <font>
      <b/>
      <sz val="11"/>
      <color theme="0"/>
      <name val="Calibri"/>
      <family val="2"/>
      <scheme val="minor"/>
    </font>
    <font>
      <b/>
      <sz val="11"/>
      <color rgb="FFFFFFFF"/>
      <name val="Calibri"/>
      <family val="2"/>
    </font>
    <font>
      <sz val="12"/>
      <name val="Calibri"/>
      <family val="2"/>
    </font>
    <font>
      <sz val="11"/>
      <color rgb="FF444444"/>
      <name val="Calibri"/>
      <family val="2"/>
      <charset val="1"/>
    </font>
  </fonts>
  <fills count="2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2"/>
        <bgColor indexed="64"/>
      </patternFill>
    </fill>
  </fills>
  <borders count="8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rgb="FFA6A6A6"/>
      </bottom>
      <diagonal/>
    </border>
    <border>
      <left/>
      <right/>
      <top style="thin">
        <color theme="0" tint="-0.34998626667073579"/>
      </top>
      <bottom style="thin">
        <color rgb="FFA6A6A6"/>
      </bottom>
      <diagonal/>
    </border>
    <border>
      <left/>
      <right style="thin">
        <color theme="0" tint="-0.34998626667073579"/>
      </right>
      <top style="thin">
        <color theme="0" tint="-0.34998626667073579"/>
      </top>
      <bottom style="thin">
        <color rgb="FFA6A6A6"/>
      </bottom>
      <diagonal/>
    </border>
    <border>
      <left style="thin">
        <color rgb="FFA6A6A6"/>
      </left>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medium">
        <color rgb="FF000000"/>
      </left>
      <right style="medium">
        <color rgb="FF000000"/>
      </right>
      <top/>
      <bottom style="medium">
        <color rgb="FF000000"/>
      </bottom>
      <diagonal/>
    </border>
    <border>
      <left/>
      <right style="medium">
        <color rgb="FF000000"/>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000000"/>
      </bottom>
      <diagonal/>
    </border>
    <border>
      <left/>
      <right/>
      <top style="thin">
        <color rgb="FF000000"/>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diagonalDown="1">
      <left style="medium">
        <color theme="0" tint="-0.34998626667073579"/>
      </left>
      <right style="medium">
        <color theme="0" tint="-0.34998626667073579"/>
      </right>
      <top style="medium">
        <color theme="0" tint="-0.34998626667073579"/>
      </top>
      <bottom style="medium">
        <color theme="0" tint="-0.34998626667073579"/>
      </bottom>
      <diagonal style="medium">
        <color theme="0" tint="-0.34998626667073579"/>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cellStyleXfs>
  <cellXfs count="2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Protection="1">
      <protection locked="0"/>
    </xf>
    <xf numFmtId="0" fontId="15" fillId="8" borderId="20" xfId="0" applyFont="1" applyFill="1" applyBorder="1" applyAlignment="1">
      <alignment horizontal="center" vertical="center" wrapText="1" readingOrder="1"/>
    </xf>
    <xf numFmtId="0" fontId="15" fillId="8" borderId="21" xfId="0" applyFont="1" applyFill="1" applyBorder="1" applyAlignment="1">
      <alignment horizontal="center" vertical="center" wrapText="1" readingOrder="1"/>
    </xf>
    <xf numFmtId="0" fontId="15" fillId="8" borderId="22" xfId="0" applyFont="1" applyFill="1" applyBorder="1" applyAlignment="1">
      <alignment horizontal="center" vertical="center" wrapText="1" readingOrder="1"/>
    </xf>
    <xf numFmtId="0" fontId="3" fillId="9" borderId="25" xfId="0" applyFont="1" applyFill="1" applyBorder="1" applyAlignment="1">
      <alignment vertical="top" wrapText="1"/>
    </xf>
    <xf numFmtId="0" fontId="0" fillId="0" borderId="26" xfId="0" applyBorder="1"/>
    <xf numFmtId="0" fontId="3" fillId="9" borderId="27" xfId="0" applyFont="1" applyFill="1" applyBorder="1" applyAlignment="1">
      <alignment vertical="top" wrapText="1"/>
    </xf>
    <xf numFmtId="0" fontId="23" fillId="0" borderId="0" xfId="0" applyFont="1" applyAlignment="1">
      <alignment vertical="center" wrapText="1" readingOrder="1"/>
    </xf>
    <xf numFmtId="0" fontId="23" fillId="0" borderId="0" xfId="0" applyFont="1" applyAlignment="1">
      <alignment vertical="center" readingOrder="1"/>
    </xf>
    <xf numFmtId="164" fontId="6" fillId="0" borderId="11" xfId="0" applyNumberFormat="1" applyFont="1" applyBorder="1" applyAlignment="1">
      <alignment horizontal="center" vertical="center" wrapText="1"/>
    </xf>
    <xf numFmtId="0" fontId="29" fillId="10" borderId="1" xfId="0" applyFont="1" applyFill="1" applyBorder="1" applyAlignment="1">
      <alignment wrapText="1"/>
    </xf>
    <xf numFmtId="0" fontId="29" fillId="10" borderId="5" xfId="0" applyFont="1" applyFill="1" applyBorder="1" applyAlignment="1">
      <alignment wrapText="1"/>
    </xf>
    <xf numFmtId="0" fontId="31" fillId="11" borderId="6" xfId="0" applyFont="1" applyFill="1" applyBorder="1" applyAlignment="1">
      <alignment horizontal="center" wrapText="1"/>
    </xf>
    <xf numFmtId="0" fontId="29" fillId="10" borderId="8" xfId="0" applyFont="1" applyFill="1" applyBorder="1" applyAlignment="1">
      <alignment wrapText="1"/>
    </xf>
    <xf numFmtId="0" fontId="32" fillId="0" borderId="10" xfId="0" applyFont="1" applyBorder="1" applyAlignment="1">
      <alignment horizontal="center" wrapText="1"/>
    </xf>
    <xf numFmtId="0" fontId="14" fillId="0" borderId="38" xfId="0" applyFont="1" applyBorder="1"/>
    <xf numFmtId="0" fontId="33" fillId="0" borderId="0" xfId="0" applyFont="1"/>
    <xf numFmtId="0" fontId="33" fillId="0" borderId="28" xfId="0" applyFont="1" applyBorder="1"/>
    <xf numFmtId="0" fontId="15" fillId="15" borderId="16" xfId="0" applyFont="1" applyFill="1" applyBorder="1" applyAlignment="1">
      <alignment horizontal="center" vertical="center" wrapText="1"/>
    </xf>
    <xf numFmtId="0" fontId="15" fillId="15" borderId="23" xfId="0" applyFont="1" applyFill="1" applyBorder="1" applyAlignment="1">
      <alignment horizontal="center" vertical="center"/>
    </xf>
    <xf numFmtId="0" fontId="15" fillId="15" borderId="23" xfId="0" applyFont="1" applyFill="1" applyBorder="1" applyAlignment="1">
      <alignment horizontal="center" vertical="center" wrapText="1"/>
    </xf>
    <xf numFmtId="0" fontId="14" fillId="0" borderId="38" xfId="0" applyFont="1" applyBorder="1" applyAlignment="1">
      <alignment wrapText="1"/>
    </xf>
    <xf numFmtId="0" fontId="0" fillId="0" borderId="38" xfId="0" applyBorder="1"/>
    <xf numFmtId="0" fontId="15" fillId="0" borderId="53" xfId="0" applyFont="1" applyBorder="1" applyAlignment="1">
      <alignment vertical="center" wrapText="1" readingOrder="1"/>
    </xf>
    <xf numFmtId="0" fontId="19" fillId="0" borderId="53" xfId="0" applyFont="1" applyBorder="1" applyAlignment="1">
      <alignment horizontal="center" vertical="center" wrapText="1" readingOrder="1"/>
    </xf>
    <xf numFmtId="3" fontId="19" fillId="0" borderId="53" xfId="0" applyNumberFormat="1" applyFont="1" applyBorder="1" applyAlignment="1">
      <alignment horizontal="center" vertical="center" wrapText="1" readingOrder="1"/>
    </xf>
    <xf numFmtId="4" fontId="19" fillId="0" borderId="53" xfId="0" applyNumberFormat="1" applyFont="1" applyBorder="1" applyAlignment="1">
      <alignment vertical="center" wrapText="1" readingOrder="1"/>
    </xf>
    <xf numFmtId="4" fontId="19" fillId="0" borderId="55" xfId="0" applyNumberFormat="1" applyFont="1" applyBorder="1" applyAlignment="1">
      <alignment horizontal="center" vertical="center" wrapText="1" readingOrder="1"/>
    </xf>
    <xf numFmtId="10" fontId="35" fillId="7" borderId="56" xfId="2" applyNumberFormat="1" applyFont="1" applyFill="1" applyBorder="1" applyAlignment="1" applyProtection="1">
      <alignment horizontal="center" vertical="center" wrapText="1" readingOrder="1"/>
      <protection locked="0"/>
    </xf>
    <xf numFmtId="165" fontId="35" fillId="7" borderId="57" xfId="0" applyNumberFormat="1" applyFont="1" applyFill="1" applyBorder="1" applyAlignment="1" applyProtection="1">
      <alignment horizontal="center" vertical="center" wrapText="1" readingOrder="1"/>
      <protection locked="0"/>
    </xf>
    <xf numFmtId="0" fontId="14" fillId="0" borderId="38" xfId="0" applyFont="1" applyBorder="1" applyAlignment="1">
      <alignment vertical="center" wrapText="1"/>
    </xf>
    <xf numFmtId="0" fontId="0" fillId="0" borderId="0" xfId="0" applyAlignment="1">
      <alignment vertical="center"/>
    </xf>
    <xf numFmtId="0" fontId="9" fillId="0" borderId="38"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38" xfId="0" applyFont="1" applyBorder="1" applyAlignment="1">
      <alignment horizontal="left" vertical="center" wrapText="1"/>
    </xf>
    <xf numFmtId="0" fontId="0" fillId="0" borderId="0" xfId="0" applyAlignment="1">
      <alignment horizontal="center"/>
    </xf>
    <xf numFmtId="0" fontId="14" fillId="0" borderId="38" xfId="0" applyFont="1" applyBorder="1" applyAlignment="1">
      <alignment horizontal="left" vertical="center" wrapText="1"/>
    </xf>
    <xf numFmtId="0" fontId="3" fillId="9" borderId="0" xfId="0" applyFont="1" applyFill="1" applyAlignment="1">
      <alignment vertical="top" wrapText="1"/>
    </xf>
    <xf numFmtId="0" fontId="9" fillId="0" borderId="58" xfId="0" applyFont="1" applyBorder="1" applyAlignment="1">
      <alignment vertical="center"/>
    </xf>
    <xf numFmtId="0" fontId="2" fillId="0" borderId="58" xfId="0" applyFont="1" applyBorder="1" applyAlignment="1">
      <alignment vertical="center"/>
    </xf>
    <xf numFmtId="4" fontId="0" fillId="0" borderId="0" xfId="0" applyNumberFormat="1"/>
    <xf numFmtId="0" fontId="15" fillId="8" borderId="58" xfId="0" applyFont="1" applyFill="1" applyBorder="1" applyAlignment="1">
      <alignment horizontal="center" vertical="center" wrapText="1" readingOrder="1"/>
    </xf>
    <xf numFmtId="0" fontId="19" fillId="0" borderId="58" xfId="0" applyFont="1" applyBorder="1" applyAlignment="1">
      <alignment horizontal="left" vertical="center" wrapText="1" readingOrder="1"/>
    </xf>
    <xf numFmtId="0" fontId="19" fillId="0" borderId="58" xfId="0" applyFont="1" applyBorder="1" applyAlignment="1">
      <alignment horizontal="center" vertical="center" wrapText="1" readingOrder="1"/>
    </xf>
    <xf numFmtId="0" fontId="15" fillId="0" borderId="58" xfId="0" applyFont="1" applyBorder="1" applyAlignment="1">
      <alignment horizontal="center" vertical="center" wrapText="1" readingOrder="1"/>
    </xf>
    <xf numFmtId="4" fontId="15" fillId="0" borderId="58" xfId="0" applyNumberFormat="1" applyFont="1" applyBorder="1" applyAlignment="1">
      <alignment horizontal="center" vertical="center" wrapText="1" readingOrder="1"/>
    </xf>
    <xf numFmtId="4" fontId="19" fillId="0" borderId="58" xfId="0" applyNumberFormat="1" applyFont="1" applyBorder="1" applyAlignment="1">
      <alignment horizontal="center" vertical="center" wrapText="1" readingOrder="1"/>
    </xf>
    <xf numFmtId="3" fontId="15" fillId="0" borderId="58" xfId="0" applyNumberFormat="1" applyFont="1" applyBorder="1" applyAlignment="1">
      <alignment horizontal="center" vertical="center" wrapText="1" readingOrder="1"/>
    </xf>
    <xf numFmtId="3" fontId="19" fillId="0" borderId="58" xfId="0" applyNumberFormat="1" applyFont="1" applyBorder="1" applyAlignment="1">
      <alignment horizontal="center" vertical="center" wrapText="1" readingOrder="1"/>
    </xf>
    <xf numFmtId="0" fontId="41" fillId="0" borderId="0" xfId="0" applyFont="1" applyAlignment="1" applyProtection="1">
      <alignment vertical="center"/>
      <protection locked="0"/>
    </xf>
    <xf numFmtId="4" fontId="2" fillId="0" borderId="0" xfId="0" applyNumberFormat="1" applyFont="1"/>
    <xf numFmtId="0" fontId="2" fillId="0" borderId="0" xfId="0" applyFont="1"/>
    <xf numFmtId="15" fontId="0" fillId="0" borderId="0" xfId="0" applyNumberFormat="1"/>
    <xf numFmtId="0" fontId="43" fillId="0" borderId="0" xfId="3" applyProtection="1">
      <protection locked="0"/>
    </xf>
    <xf numFmtId="0" fontId="43" fillId="0" borderId="0" xfId="3" applyAlignment="1">
      <alignment vertical="center"/>
    </xf>
    <xf numFmtId="3" fontId="19" fillId="16" borderId="53" xfId="0" applyNumberFormat="1" applyFont="1" applyFill="1" applyBorder="1" applyAlignment="1">
      <alignment horizontal="center" vertical="center" wrapText="1" readingOrder="1"/>
    </xf>
    <xf numFmtId="0" fontId="21" fillId="0" borderId="54" xfId="0" applyFont="1" applyBorder="1" applyAlignment="1">
      <alignment horizontal="center" vertical="center"/>
    </xf>
    <xf numFmtId="3" fontId="21" fillId="0" borderId="54" xfId="0" applyNumberFormat="1" applyFont="1" applyBorder="1" applyAlignment="1">
      <alignment horizontal="center" vertical="center"/>
    </xf>
    <xf numFmtId="0" fontId="11" fillId="0" borderId="0" xfId="0" applyFont="1" applyAlignment="1" applyProtection="1">
      <alignment horizontal="center"/>
      <protection locked="0"/>
    </xf>
    <xf numFmtId="0" fontId="15" fillId="8" borderId="21" xfId="0" applyFont="1" applyFill="1" applyBorder="1" applyAlignment="1" applyProtection="1">
      <alignment horizontal="center" vertical="center" wrapText="1" readingOrder="1"/>
      <protection locked="0"/>
    </xf>
    <xf numFmtId="0" fontId="32" fillId="0" borderId="64" xfId="0" applyFont="1" applyBorder="1" applyAlignment="1">
      <alignment horizontal="center" wrapText="1"/>
    </xf>
    <xf numFmtId="0" fontId="31" fillId="11" borderId="66" xfId="0" applyFont="1" applyFill="1" applyBorder="1" applyAlignment="1">
      <alignment horizontal="center" wrapText="1"/>
    </xf>
    <xf numFmtId="0" fontId="31" fillId="11" borderId="67" xfId="0" applyFont="1" applyFill="1" applyBorder="1" applyAlignment="1">
      <alignment horizontal="center" wrapText="1"/>
    </xf>
    <xf numFmtId="0" fontId="32" fillId="0" borderId="68" xfId="0" applyFont="1" applyBorder="1" applyAlignment="1">
      <alignment horizontal="center" wrapText="1"/>
    </xf>
    <xf numFmtId="0" fontId="0" fillId="0" borderId="0" xfId="0" applyAlignment="1">
      <alignment wrapText="1"/>
    </xf>
    <xf numFmtId="0" fontId="45" fillId="0" borderId="0" xfId="0" applyFont="1" applyProtection="1">
      <protection locked="0"/>
    </xf>
    <xf numFmtId="0" fontId="0" fillId="0" borderId="69" xfId="0" applyBorder="1"/>
    <xf numFmtId="0" fontId="2" fillId="0" borderId="70" xfId="0" applyFont="1" applyBorder="1" applyAlignment="1">
      <alignment horizontal="center"/>
    </xf>
    <xf numFmtId="0" fontId="10" fillId="0" borderId="0" xfId="0" applyFont="1" applyAlignment="1">
      <alignment horizontal="center"/>
    </xf>
    <xf numFmtId="0" fontId="15" fillId="0" borderId="58" xfId="0" applyFont="1" applyBorder="1"/>
    <xf numFmtId="0" fontId="15" fillId="15" borderId="58" xfId="0" applyFont="1" applyFill="1" applyBorder="1" applyAlignment="1">
      <alignment horizontal="center" vertical="center" wrapText="1"/>
    </xf>
    <xf numFmtId="0" fontId="15" fillId="15" borderId="58" xfId="0" applyFont="1" applyFill="1" applyBorder="1" applyAlignment="1">
      <alignment horizontal="center" vertical="center"/>
    </xf>
    <xf numFmtId="0" fontId="15" fillId="0" borderId="58" xfId="0" applyFont="1" applyBorder="1" applyAlignment="1">
      <alignment wrapText="1"/>
    </xf>
    <xf numFmtId="43" fontId="11" fillId="0" borderId="58" xfId="0" applyNumberFormat="1" applyFont="1" applyBorder="1" applyAlignment="1">
      <alignment wrapText="1" readingOrder="1"/>
    </xf>
    <xf numFmtId="43" fontId="35" fillId="0" borderId="58" xfId="0" applyNumberFormat="1" applyFont="1" applyBorder="1" applyAlignment="1">
      <alignment wrapText="1" readingOrder="1"/>
    </xf>
    <xf numFmtId="0" fontId="0" fillId="0" borderId="58" xfId="0" applyBorder="1"/>
    <xf numFmtId="0" fontId="15" fillId="0" borderId="58" xfId="0" applyFont="1" applyBorder="1" applyAlignment="1">
      <alignment vertical="center" wrapText="1" readingOrder="1"/>
    </xf>
    <xf numFmtId="4" fontId="15" fillId="0" borderId="58" xfId="0" applyNumberFormat="1" applyFont="1" applyBorder="1" applyAlignment="1">
      <alignment vertical="center" wrapText="1" readingOrder="1"/>
    </xf>
    <xf numFmtId="4" fontId="19" fillId="0" borderId="58" xfId="0" applyNumberFormat="1" applyFont="1" applyBorder="1" applyAlignment="1">
      <alignment vertical="center" wrapText="1" readingOrder="1"/>
    </xf>
    <xf numFmtId="10" fontId="35" fillId="7" borderId="58" xfId="2" applyNumberFormat="1" applyFont="1" applyFill="1" applyBorder="1" applyAlignment="1" applyProtection="1">
      <alignment horizontal="center" vertical="center" wrapText="1" readingOrder="1"/>
      <protection locked="0"/>
    </xf>
    <xf numFmtId="165" fontId="35" fillId="7" borderId="58" xfId="0" applyNumberFormat="1" applyFont="1" applyFill="1" applyBorder="1" applyAlignment="1" applyProtection="1">
      <alignment horizontal="center" vertical="center" wrapText="1" readingOrder="1"/>
      <protection locked="0"/>
    </xf>
    <xf numFmtId="0" fontId="20" fillId="0" borderId="58" xfId="0" applyFont="1" applyBorder="1" applyAlignment="1" applyProtection="1">
      <alignment vertical="center" wrapText="1"/>
      <protection locked="0"/>
    </xf>
    <xf numFmtId="0" fontId="21" fillId="0" borderId="58" xfId="0" applyFont="1" applyBorder="1" applyAlignment="1">
      <alignment horizontal="center" vertical="center"/>
    </xf>
    <xf numFmtId="0" fontId="15" fillId="0" borderId="58" xfId="0" applyFont="1" applyBorder="1" applyAlignment="1">
      <alignment horizontal="left" vertical="center" wrapText="1"/>
    </xf>
    <xf numFmtId="0" fontId="15" fillId="0" borderId="71" xfId="0" applyFont="1" applyBorder="1"/>
    <xf numFmtId="0" fontId="15" fillId="0" borderId="72" xfId="0" applyFont="1" applyBorder="1" applyAlignment="1">
      <alignment vertical="center"/>
    </xf>
    <xf numFmtId="0" fontId="19" fillId="0" borderId="73" xfId="0" applyFont="1" applyBorder="1"/>
    <xf numFmtId="0" fontId="19" fillId="0" borderId="74" xfId="0" applyFont="1" applyBorder="1"/>
    <xf numFmtId="0" fontId="19" fillId="0" borderId="71" xfId="0" applyFont="1" applyBorder="1"/>
    <xf numFmtId="0" fontId="2" fillId="0" borderId="58" xfId="0" applyFont="1" applyBorder="1"/>
    <xf numFmtId="0" fontId="10" fillId="6" borderId="58" xfId="0" applyFont="1" applyFill="1" applyBorder="1" applyAlignment="1">
      <alignment horizontal="center" vertical="center" wrapText="1"/>
    </xf>
    <xf numFmtId="0" fontId="10" fillId="6" borderId="58" xfId="0" applyFont="1" applyFill="1" applyBorder="1" applyAlignment="1">
      <alignment horizontal="center" vertical="center"/>
    </xf>
    <xf numFmtId="0" fontId="10" fillId="6" borderId="58" xfId="0" applyFont="1" applyFill="1" applyBorder="1" applyAlignment="1" applyProtection="1">
      <alignment horizontal="center" vertical="center" wrapText="1"/>
      <protection locked="0"/>
    </xf>
    <xf numFmtId="0" fontId="9" fillId="0" borderId="58" xfId="0" applyFont="1" applyBorder="1" applyAlignment="1">
      <alignment vertical="center" wrapText="1"/>
    </xf>
    <xf numFmtId="4" fontId="19" fillId="0" borderId="58" xfId="0" applyNumberFormat="1" applyFont="1" applyBorder="1" applyAlignment="1">
      <alignment horizontal="right" vertical="center" wrapText="1" readingOrder="1"/>
    </xf>
    <xf numFmtId="10" fontId="19" fillId="8" borderId="58" xfId="2" applyNumberFormat="1" applyFont="1" applyFill="1" applyBorder="1" applyAlignment="1">
      <alignment horizontal="center" vertical="center" wrapText="1" readingOrder="1"/>
    </xf>
    <xf numFmtId="0" fontId="9" fillId="0" borderId="58" xfId="0" applyFont="1" applyBorder="1" applyAlignment="1" applyProtection="1">
      <alignment vertical="center" wrapText="1"/>
      <protection locked="0"/>
    </xf>
    <xf numFmtId="0" fontId="26" fillId="0" borderId="58" xfId="0" applyFont="1" applyBorder="1" applyAlignment="1" applyProtection="1">
      <alignment vertical="center" wrapText="1"/>
      <protection locked="0"/>
    </xf>
    <xf numFmtId="0" fontId="11" fillId="0" borderId="58" xfId="0" applyFont="1" applyBorder="1" applyProtection="1">
      <protection locked="0"/>
    </xf>
    <xf numFmtId="0" fontId="9" fillId="0" borderId="58" xfId="0" applyFont="1" applyBorder="1" applyAlignment="1" applyProtection="1">
      <alignment vertical="top" wrapText="1"/>
      <protection locked="0"/>
    </xf>
    <xf numFmtId="0" fontId="14" fillId="0" borderId="58" xfId="0" applyFont="1" applyBorder="1"/>
    <xf numFmtId="0" fontId="14" fillId="0" borderId="58" xfId="0" applyFont="1" applyBorder="1" applyAlignment="1">
      <alignment vertical="center"/>
    </xf>
    <xf numFmtId="0" fontId="14" fillId="15" borderId="58" xfId="0" applyFont="1" applyFill="1" applyBorder="1" applyAlignment="1">
      <alignment horizontal="center" vertical="center" wrapText="1"/>
    </xf>
    <xf numFmtId="0" fontId="14" fillId="15" borderId="58" xfId="0" applyFont="1" applyFill="1" applyBorder="1" applyAlignment="1">
      <alignment horizontal="center" vertical="center"/>
    </xf>
    <xf numFmtId="0" fontId="14" fillId="0" borderId="58" xfId="0" applyFont="1" applyBorder="1" applyAlignment="1">
      <alignment vertical="center" wrapText="1"/>
    </xf>
    <xf numFmtId="0" fontId="14" fillId="0" borderId="58" xfId="0" applyFont="1" applyBorder="1" applyAlignment="1">
      <alignment wrapText="1"/>
    </xf>
    <xf numFmtId="3" fontId="19" fillId="18" borderId="58" xfId="0" applyNumberFormat="1" applyFont="1" applyFill="1" applyBorder="1" applyAlignment="1">
      <alignment horizontal="center" vertical="center" wrapText="1" readingOrder="1"/>
    </xf>
    <xf numFmtId="4" fontId="19" fillId="18" borderId="58" xfId="0" applyNumberFormat="1" applyFont="1" applyFill="1" applyBorder="1" applyAlignment="1">
      <alignment horizontal="center" vertical="center" wrapText="1" readingOrder="1"/>
    </xf>
    <xf numFmtId="3" fontId="21" fillId="0" borderId="58" xfId="0" applyNumberFormat="1" applyFont="1" applyBorder="1" applyAlignment="1">
      <alignment horizontal="center" vertical="center"/>
    </xf>
    <xf numFmtId="3" fontId="21" fillId="0" borderId="58" xfId="0" applyNumberFormat="1" applyFont="1" applyBorder="1" applyAlignment="1">
      <alignment horizontal="center" vertical="center" wrapText="1"/>
    </xf>
    <xf numFmtId="0" fontId="31" fillId="0" borderId="75" xfId="0" applyFont="1" applyBorder="1" applyAlignment="1" applyProtection="1">
      <alignment horizontal="center" vertical="center" wrapText="1" readingOrder="1"/>
      <protection locked="0"/>
    </xf>
    <xf numFmtId="3" fontId="15" fillId="0" borderId="75" xfId="0" applyNumberFormat="1" applyFont="1" applyBorder="1" applyAlignment="1" applyProtection="1">
      <alignment horizontal="center" vertical="center" wrapText="1" readingOrder="1"/>
      <protection locked="0"/>
    </xf>
    <xf numFmtId="4" fontId="19" fillId="0" borderId="75" xfId="0" applyNumberFormat="1" applyFont="1" applyBorder="1" applyAlignment="1" applyProtection="1">
      <alignment vertical="center" wrapText="1" readingOrder="1"/>
      <protection locked="0"/>
    </xf>
    <xf numFmtId="3" fontId="19" fillId="17" borderId="75" xfId="0" applyNumberFormat="1" applyFont="1" applyFill="1" applyBorder="1" applyAlignment="1" applyProtection="1">
      <alignment horizontal="center" vertical="center"/>
      <protection locked="0"/>
    </xf>
    <xf numFmtId="4" fontId="19" fillId="0" borderId="75" xfId="0" applyNumberFormat="1" applyFont="1" applyBorder="1" applyAlignment="1" applyProtection="1">
      <alignment horizontal="center" vertical="center" wrapText="1" readingOrder="1"/>
      <protection locked="0"/>
    </xf>
    <xf numFmtId="10" fontId="35" fillId="7" borderId="75" xfId="2" applyNumberFormat="1" applyFont="1" applyFill="1" applyBorder="1" applyAlignment="1" applyProtection="1">
      <alignment horizontal="center" vertical="center" wrapText="1" readingOrder="1"/>
      <protection locked="0"/>
    </xf>
    <xf numFmtId="165" fontId="35" fillId="7" borderId="75" xfId="0" applyNumberFormat="1" applyFont="1" applyFill="1" applyBorder="1" applyAlignment="1" applyProtection="1">
      <alignment horizontal="center" vertical="center" wrapText="1" readingOrder="1"/>
      <protection locked="0"/>
    </xf>
    <xf numFmtId="0" fontId="15" fillId="0" borderId="75" xfId="0" applyFont="1" applyBorder="1" applyAlignment="1" applyProtection="1">
      <alignment horizontal="center" vertical="center" wrapText="1" readingOrder="1"/>
      <protection locked="0"/>
    </xf>
    <xf numFmtId="4" fontId="19" fillId="0" borderId="79" xfId="0" applyNumberFormat="1" applyFont="1" applyBorder="1" applyAlignment="1" applyProtection="1">
      <alignment horizontal="center" vertical="center" wrapText="1" readingOrder="1"/>
      <protection locked="0"/>
    </xf>
    <xf numFmtId="3" fontId="21" fillId="20" borderId="58" xfId="0" applyNumberFormat="1" applyFont="1" applyFill="1" applyBorder="1" applyAlignment="1">
      <alignment horizontal="center" vertical="center"/>
    </xf>
    <xf numFmtId="0" fontId="15" fillId="8" borderId="58" xfId="0" applyFont="1" applyFill="1" applyBorder="1" applyAlignment="1">
      <alignment horizontal="center" vertical="center" wrapText="1" readingOrder="1"/>
    </xf>
    <xf numFmtId="0" fontId="31" fillId="0" borderId="58" xfId="0" applyFont="1" applyBorder="1" applyAlignment="1" applyProtection="1">
      <alignment horizontal="center" vertical="center" wrapText="1" readingOrder="1"/>
      <protection locked="0"/>
    </xf>
    <xf numFmtId="3" fontId="15" fillId="0" borderId="58" xfId="0" applyNumberFormat="1" applyFont="1" applyBorder="1" applyAlignment="1" applyProtection="1">
      <alignment horizontal="center" vertical="center" wrapText="1" readingOrder="1"/>
      <protection locked="0"/>
    </xf>
    <xf numFmtId="4" fontId="19" fillId="0" borderId="58" xfId="0" applyNumberFormat="1" applyFont="1" applyBorder="1" applyAlignment="1" applyProtection="1">
      <alignment vertical="center" wrapText="1" readingOrder="1"/>
      <protection locked="0"/>
    </xf>
    <xf numFmtId="3" fontId="19" fillId="19" borderId="58" xfId="0" applyNumberFormat="1" applyFont="1" applyFill="1" applyBorder="1" applyAlignment="1" applyProtection="1">
      <alignment horizontal="center" vertical="center"/>
      <protection locked="0"/>
    </xf>
    <xf numFmtId="0" fontId="15" fillId="0" borderId="58" xfId="0" applyFont="1" applyBorder="1" applyAlignment="1" applyProtection="1">
      <alignment horizontal="center" vertical="center" wrapText="1" readingOrder="1"/>
      <protection locked="0"/>
    </xf>
    <xf numFmtId="0" fontId="33" fillId="0" borderId="58" xfId="0" applyFont="1" applyBorder="1" applyAlignment="1">
      <alignment horizontal="center" vertical="center"/>
    </xf>
    <xf numFmtId="0" fontId="14" fillId="8" borderId="58" xfId="0" applyFont="1" applyFill="1" applyBorder="1" applyAlignment="1">
      <alignment horizontal="center" vertical="center" wrapText="1" readingOrder="1"/>
    </xf>
    <xf numFmtId="0" fontId="15" fillId="8" borderId="58" xfId="0" applyFont="1" applyFill="1" applyBorder="1" applyAlignment="1">
      <alignment horizontal="center" vertical="center" wrapText="1" readingOrder="1"/>
    </xf>
    <xf numFmtId="0" fontId="0" fillId="0" borderId="58" xfId="0" applyBorder="1" applyAlignment="1" applyProtection="1">
      <alignment horizontal="left" vertical="center"/>
      <protection locked="0"/>
    </xf>
    <xf numFmtId="166" fontId="11" fillId="0" borderId="0" xfId="0" applyNumberFormat="1" applyFont="1" applyAlignment="1" applyProtection="1">
      <alignment horizontal="center"/>
      <protection locked="0"/>
    </xf>
    <xf numFmtId="0" fontId="40" fillId="0" borderId="0" xfId="0" applyFont="1" applyAlignment="1">
      <alignment horizontal="center" vertical="center" wrapText="1"/>
    </xf>
    <xf numFmtId="0" fontId="0" fillId="0" borderId="0" xfId="0" applyAlignment="1">
      <alignment horizontal="center"/>
    </xf>
    <xf numFmtId="0" fontId="34" fillId="13" borderId="38" xfId="0" applyFont="1" applyFill="1" applyBorder="1" applyAlignment="1"/>
    <xf numFmtId="0" fontId="34" fillId="13" borderId="0" xfId="0" applyFont="1" applyFill="1" applyAlignment="1"/>
    <xf numFmtId="0" fontId="34" fillId="13" borderId="28" xfId="0" applyFont="1" applyFill="1" applyBorder="1" applyAlignment="1"/>
    <xf numFmtId="0" fontId="30" fillId="14" borderId="38" xfId="0" applyFont="1" applyFill="1" applyBorder="1" applyAlignment="1">
      <alignment wrapText="1"/>
    </xf>
    <xf numFmtId="0" fontId="30" fillId="14" borderId="0" xfId="0" applyFont="1" applyFill="1" applyAlignment="1">
      <alignment wrapText="1"/>
    </xf>
    <xf numFmtId="0" fontId="30" fillId="14" borderId="28" xfId="0" applyFont="1" applyFill="1" applyBorder="1" applyAlignment="1">
      <alignment wrapText="1"/>
    </xf>
    <xf numFmtId="0" fontId="42" fillId="0" borderId="30" xfId="0" applyFont="1" applyBorder="1" applyAlignment="1">
      <alignment horizontal="left" vertical="center" wrapText="1"/>
    </xf>
    <xf numFmtId="0" fontId="42" fillId="0" borderId="31" xfId="0" applyFont="1" applyBorder="1" applyAlignment="1">
      <alignment horizontal="left" vertical="center" wrapText="1"/>
    </xf>
    <xf numFmtId="0" fontId="42" fillId="0" borderId="32" xfId="0" applyFont="1" applyBorder="1" applyAlignment="1">
      <alignment horizontal="left" vertical="center" wrapText="1"/>
    </xf>
    <xf numFmtId="0" fontId="30" fillId="14" borderId="38" xfId="0" applyFont="1" applyFill="1" applyBorder="1" applyAlignment="1"/>
    <xf numFmtId="0" fontId="30" fillId="14" borderId="0" xfId="0" applyFont="1" applyFill="1" applyAlignment="1"/>
    <xf numFmtId="0" fontId="30" fillId="14" borderId="28" xfId="0" applyFont="1" applyFill="1" applyBorder="1" applyAlignment="1"/>
    <xf numFmtId="0" fontId="36" fillId="0" borderId="0" xfId="0" applyFont="1" applyAlignment="1">
      <alignment horizontal="left" vertical="center" wrapText="1"/>
    </xf>
    <xf numFmtId="0" fontId="36" fillId="0" borderId="28" xfId="0" applyFont="1" applyBorder="1" applyAlignment="1">
      <alignment horizontal="left" vertical="center" wrapText="1"/>
    </xf>
    <xf numFmtId="0" fontId="42" fillId="0" borderId="0" xfId="0" applyFont="1" applyAlignment="1">
      <alignment horizontal="left" vertical="center" wrapText="1"/>
    </xf>
    <xf numFmtId="0" fontId="42" fillId="0" borderId="28" xfId="0" applyFont="1" applyBorder="1" applyAlignment="1">
      <alignment horizontal="left" vertical="center" wrapText="1"/>
    </xf>
    <xf numFmtId="0" fontId="8" fillId="5" borderId="38" xfId="0" applyFont="1" applyFill="1" applyBorder="1" applyAlignment="1">
      <alignment horizontal="left" vertical="center"/>
    </xf>
    <xf numFmtId="0" fontId="8" fillId="5" borderId="0" xfId="0" applyFont="1" applyFill="1" applyAlignment="1">
      <alignment horizontal="left" vertical="center"/>
    </xf>
    <xf numFmtId="0" fontId="8" fillId="5" borderId="28" xfId="0" applyFont="1" applyFill="1" applyBorder="1" applyAlignment="1">
      <alignment horizontal="left" vertical="center"/>
    </xf>
    <xf numFmtId="0" fontId="14" fillId="8" borderId="19" xfId="0" applyFont="1" applyFill="1" applyBorder="1" applyAlignment="1">
      <alignment horizontal="center" vertical="center" wrapText="1" readingOrder="1"/>
    </xf>
    <xf numFmtId="0" fontId="11" fillId="6" borderId="19" xfId="0" applyFont="1" applyFill="1" applyBorder="1" applyAlignment="1">
      <alignment vertical="top" wrapText="1"/>
    </xf>
    <xf numFmtId="0" fontId="11" fillId="6" borderId="52" xfId="0" applyFont="1" applyFill="1" applyBorder="1" applyAlignment="1">
      <alignment vertical="top" wrapText="1"/>
    </xf>
    <xf numFmtId="0" fontId="33" fillId="0" borderId="30" xfId="0" applyFont="1" applyBorder="1" applyAlignment="1">
      <alignment horizontal="left" vertical="center" wrapText="1"/>
    </xf>
    <xf numFmtId="0" fontId="38" fillId="0" borderId="0" xfId="0" applyFont="1" applyAlignment="1">
      <alignment horizontal="left" vertical="center" wrapText="1"/>
    </xf>
    <xf numFmtId="0" fontId="38" fillId="0" borderId="28" xfId="0" applyFont="1" applyBorder="1" applyAlignment="1">
      <alignment horizontal="left" vertical="center" wrapText="1"/>
    </xf>
    <xf numFmtId="4" fontId="17" fillId="0" borderId="49" xfId="0" applyNumberFormat="1" applyFont="1" applyBorder="1" applyAlignment="1">
      <alignment horizontal="center" wrapText="1" readingOrder="1"/>
    </xf>
    <xf numFmtId="4" fontId="17" fillId="0" borderId="50" xfId="0" applyNumberFormat="1" applyFont="1" applyBorder="1" applyAlignment="1">
      <alignment horizontal="center" wrapText="1" readingOrder="1"/>
    </xf>
    <xf numFmtId="4" fontId="17" fillId="0" borderId="51" xfId="0" applyNumberFormat="1" applyFont="1" applyBorder="1" applyAlignment="1">
      <alignment horizontal="center" wrapText="1" readingOrder="1"/>
    </xf>
    <xf numFmtId="10" fontId="11" fillId="7" borderId="19" xfId="2" applyNumberFormat="1" applyFont="1" applyFill="1" applyBorder="1" applyAlignment="1" applyProtection="1">
      <alignment horizontal="center" vertical="center" wrapText="1" readingOrder="1"/>
    </xf>
    <xf numFmtId="10" fontId="11" fillId="7" borderId="52" xfId="2" applyNumberFormat="1" applyFont="1" applyFill="1" applyBorder="1" applyAlignment="1" applyProtection="1">
      <alignment horizontal="center" vertical="center" wrapText="1" readingOrder="1"/>
    </xf>
    <xf numFmtId="4" fontId="17" fillId="0" borderId="62" xfId="0" applyNumberFormat="1" applyFont="1" applyBorder="1" applyAlignment="1">
      <alignment horizontal="center" wrapText="1" readingOrder="1"/>
    </xf>
    <xf numFmtId="4" fontId="17" fillId="0" borderId="63" xfId="0" applyNumberFormat="1" applyFont="1" applyBorder="1" applyAlignment="1">
      <alignment horizontal="center" wrapText="1" readingOrder="1"/>
    </xf>
    <xf numFmtId="0" fontId="0" fillId="0" borderId="0" xfId="0"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7" fillId="4" borderId="38" xfId="0" applyFont="1" applyFill="1" applyBorder="1" applyAlignment="1">
      <alignment horizontal="left" vertical="center"/>
    </xf>
    <xf numFmtId="0" fontId="7" fillId="4" borderId="0" xfId="0" applyFont="1" applyFill="1" applyAlignment="1">
      <alignment horizontal="left" vertical="center"/>
    </xf>
    <xf numFmtId="0" fontId="7" fillId="4" borderId="28" xfId="0" applyFont="1" applyFill="1" applyBorder="1" applyAlignment="1">
      <alignment horizontal="left" vertical="center"/>
    </xf>
    <xf numFmtId="0" fontId="13" fillId="6" borderId="47" xfId="0" applyFont="1" applyFill="1" applyBorder="1" applyAlignment="1">
      <alignment horizontal="center" vertical="center" wrapText="1" readingOrder="1"/>
    </xf>
    <xf numFmtId="0" fontId="13" fillId="6" borderId="17"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59" xfId="0" applyFont="1" applyFill="1" applyBorder="1" applyAlignment="1">
      <alignment horizontal="center" vertical="center" wrapText="1" readingOrder="1"/>
    </xf>
    <xf numFmtId="0" fontId="13" fillId="6" borderId="60" xfId="0" applyFont="1" applyFill="1" applyBorder="1" applyAlignment="1">
      <alignment horizontal="center" vertical="center" wrapText="1" readingOrder="1"/>
    </xf>
    <xf numFmtId="0" fontId="13" fillId="6" borderId="61" xfId="0" applyFont="1" applyFill="1" applyBorder="1" applyAlignment="1">
      <alignment horizontal="center" vertical="center" wrapText="1" readingOrder="1"/>
    </xf>
    <xf numFmtId="0" fontId="13" fillId="6" borderId="48" xfId="0" applyFont="1" applyFill="1" applyBorder="1" applyAlignment="1">
      <alignment horizontal="center" vertical="center" wrapText="1" readingOrder="1"/>
    </xf>
    <xf numFmtId="0" fontId="19" fillId="10" borderId="42" xfId="0" applyFont="1" applyFill="1" applyBorder="1" applyAlignment="1">
      <alignment horizontal="left" vertical="center" wrapText="1"/>
    </xf>
    <xf numFmtId="0" fontId="19" fillId="10" borderId="29" xfId="0" applyFont="1" applyFill="1" applyBorder="1" applyAlignment="1">
      <alignment horizontal="left" vertical="center" wrapText="1"/>
    </xf>
    <xf numFmtId="0" fontId="19" fillId="10" borderId="43" xfId="0" applyFont="1" applyFill="1" applyBorder="1" applyAlignment="1">
      <alignment horizontal="left" vertical="center" wrapText="1"/>
    </xf>
    <xf numFmtId="0" fontId="19" fillId="10" borderId="44" xfId="0" applyFont="1" applyFill="1" applyBorder="1" applyAlignment="1">
      <alignment horizontal="left" vertical="center" wrapText="1"/>
    </xf>
    <xf numFmtId="0" fontId="19" fillId="10" borderId="45" xfId="0" applyFont="1" applyFill="1" applyBorder="1" applyAlignment="1">
      <alignment horizontal="left" vertical="center" wrapText="1"/>
    </xf>
    <xf numFmtId="0" fontId="19" fillId="10" borderId="46" xfId="0" applyFont="1" applyFill="1" applyBorder="1" applyAlignment="1">
      <alignment horizontal="left" vertical="center" wrapText="1"/>
    </xf>
    <xf numFmtId="0" fontId="33" fillId="0" borderId="0" xfId="0" applyFont="1" applyAlignment="1">
      <alignment horizontal="left" wrapText="1"/>
    </xf>
    <xf numFmtId="0" fontId="33" fillId="0" borderId="28" xfId="0" applyFont="1" applyBorder="1" applyAlignment="1">
      <alignment horizontal="left" wrapText="1"/>
    </xf>
    <xf numFmtId="0" fontId="33" fillId="0" borderId="0" xfId="0" applyFont="1" applyAlignment="1">
      <alignment horizontal="left" vertical="center" wrapText="1"/>
    </xf>
    <xf numFmtId="0" fontId="33" fillId="0" borderId="28" xfId="0" applyFont="1" applyBorder="1" applyAlignment="1">
      <alignment horizontal="left" vertical="center" wrapText="1"/>
    </xf>
    <xf numFmtId="0" fontId="33" fillId="12" borderId="38" xfId="0" applyFont="1" applyFill="1" applyBorder="1" applyAlignment="1"/>
    <xf numFmtId="0" fontId="33" fillId="12" borderId="0" xfId="0" applyFont="1" applyFill="1" applyAlignment="1"/>
    <xf numFmtId="0" fontId="33" fillId="12" borderId="28" xfId="0" applyFont="1" applyFill="1" applyBorder="1" applyAlignment="1"/>
    <xf numFmtId="0" fontId="19" fillId="10" borderId="39" xfId="0" applyFont="1" applyFill="1" applyBorder="1" applyAlignment="1">
      <alignment horizontal="left" vertical="center" wrapText="1"/>
    </xf>
    <xf numFmtId="0" fontId="19" fillId="10" borderId="40" xfId="0" applyFont="1" applyFill="1" applyBorder="1" applyAlignment="1">
      <alignment horizontal="left" vertical="center" wrapText="1"/>
    </xf>
    <xf numFmtId="0" fontId="19" fillId="10" borderId="41" xfId="0" applyFont="1" applyFill="1" applyBorder="1" applyAlignment="1">
      <alignment horizontal="left" vertic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33" xfId="0" applyFont="1" applyBorder="1" applyAlignment="1">
      <alignment horizontal="center" wrapText="1"/>
    </xf>
    <xf numFmtId="0" fontId="31" fillId="11" borderId="5" xfId="0" applyFont="1" applyFill="1" applyBorder="1" applyAlignment="1">
      <alignment horizontal="center" wrapText="1"/>
    </xf>
    <xf numFmtId="0" fontId="31" fillId="11" borderId="0" xfId="0" applyFont="1" applyFill="1" applyAlignment="1">
      <alignment horizontal="center" wrapText="1"/>
    </xf>
    <xf numFmtId="0" fontId="31" fillId="11" borderId="34" xfId="0" applyFont="1" applyFill="1" applyBorder="1" applyAlignment="1">
      <alignment horizontal="center" wrapText="1"/>
    </xf>
    <xf numFmtId="0" fontId="32" fillId="0" borderId="8" xfId="0" applyFont="1" applyBorder="1" applyAlignment="1">
      <alignment horizontal="center" wrapText="1"/>
    </xf>
    <xf numFmtId="0" fontId="32" fillId="0" borderId="9" xfId="0" applyFont="1" applyBorder="1" applyAlignment="1">
      <alignment horizontal="center" wrapText="1"/>
    </xf>
    <xf numFmtId="0" fontId="32" fillId="0" borderId="35" xfId="0" applyFont="1" applyBorder="1" applyAlignment="1">
      <alignment horizontal="center" wrapText="1"/>
    </xf>
    <xf numFmtId="0" fontId="33" fillId="0" borderId="36" xfId="0" applyFont="1" applyBorder="1" applyAlignment="1"/>
    <xf numFmtId="0" fontId="33" fillId="0" borderId="13" xfId="0" applyFont="1" applyBorder="1" applyAlignment="1"/>
    <xf numFmtId="0" fontId="33" fillId="0" borderId="37" xfId="0" applyFont="1" applyBorder="1" applyAlignment="1"/>
    <xf numFmtId="0" fontId="34" fillId="13" borderId="58" xfId="0" applyFont="1" applyFill="1" applyBorder="1" applyAlignment="1"/>
    <xf numFmtId="0" fontId="30" fillId="14" borderId="58" xfId="0" applyFont="1" applyFill="1" applyBorder="1" applyAlignment="1">
      <alignment wrapText="1"/>
    </xf>
    <xf numFmtId="0" fontId="42" fillId="0" borderId="58" xfId="0" applyFont="1" applyBorder="1" applyAlignment="1">
      <alignment horizontal="left" vertical="center" wrapText="1"/>
    </xf>
    <xf numFmtId="0" fontId="30" fillId="14" borderId="58" xfId="0" applyFont="1" applyFill="1" applyBorder="1" applyAlignment="1"/>
    <xf numFmtId="0" fontId="36" fillId="0" borderId="58" xfId="0" applyFont="1" applyBorder="1" applyAlignment="1">
      <alignment horizontal="left" vertical="center" wrapText="1"/>
    </xf>
    <xf numFmtId="0" fontId="25" fillId="0" borderId="58" xfId="0" applyFont="1" applyBorder="1" applyAlignment="1">
      <alignment horizontal="left" vertical="center" wrapText="1"/>
    </xf>
    <xf numFmtId="0" fontId="27" fillId="0" borderId="58" xfId="0" applyFont="1" applyBorder="1" applyAlignment="1">
      <alignment horizontal="left" vertical="center" wrapText="1"/>
    </xf>
    <xf numFmtId="0" fontId="8" fillId="5" borderId="58" xfId="0" applyFont="1" applyFill="1" applyBorder="1" applyAlignment="1">
      <alignment horizontal="left" vertical="center"/>
    </xf>
    <xf numFmtId="0" fontId="11" fillId="6" borderId="58" xfId="0" applyFont="1" applyFill="1" applyBorder="1" applyAlignment="1">
      <alignment vertical="top" wrapText="1"/>
    </xf>
    <xf numFmtId="0" fontId="38" fillId="0" borderId="58" xfId="0" applyFont="1" applyBorder="1" applyAlignment="1">
      <alignment horizontal="left" vertical="center" wrapText="1"/>
    </xf>
    <xf numFmtId="0" fontId="44" fillId="0" borderId="58" xfId="0" applyFont="1" applyBorder="1" applyAlignment="1">
      <alignment horizontal="left" vertical="center" wrapText="1"/>
    </xf>
    <xf numFmtId="0" fontId="33" fillId="0" borderId="58" xfId="0" applyFont="1" applyBorder="1" applyAlignment="1">
      <alignment horizontal="left" wrapText="1"/>
    </xf>
    <xf numFmtId="43" fontId="17" fillId="0" borderId="58" xfId="0" applyNumberFormat="1" applyFont="1" applyBorder="1" applyAlignment="1">
      <alignment wrapText="1" readingOrder="1"/>
    </xf>
    <xf numFmtId="0" fontId="17" fillId="0" borderId="58" xfId="0" applyFont="1" applyBorder="1" applyAlignment="1">
      <alignment wrapText="1" readingOrder="1"/>
    </xf>
    <xf numFmtId="10" fontId="11" fillId="7" borderId="58" xfId="2" applyNumberFormat="1" applyFont="1" applyFill="1" applyBorder="1" applyAlignment="1" applyProtection="1">
      <alignment horizontal="center" vertical="center" wrapText="1" readingOrder="1"/>
    </xf>
    <xf numFmtId="0" fontId="17" fillId="6" borderId="58" xfId="0" applyFont="1" applyFill="1" applyBorder="1" applyAlignment="1">
      <alignment vertical="top" wrapText="1"/>
    </xf>
    <xf numFmtId="0" fontId="2" fillId="0" borderId="70" xfId="0" applyFont="1" applyBorder="1" applyAlignment="1">
      <alignment horizontal="center"/>
    </xf>
    <xf numFmtId="0" fontId="10" fillId="0" borderId="0" xfId="0" applyFont="1" applyAlignment="1">
      <alignment horizontal="center"/>
    </xf>
    <xf numFmtId="0" fontId="33" fillId="12" borderId="58" xfId="0" applyFont="1" applyFill="1" applyBorder="1" applyAlignment="1"/>
    <xf numFmtId="0" fontId="19" fillId="0" borderId="72" xfId="0" applyFont="1" applyBorder="1" applyAlignment="1">
      <alignment horizontal="left" wrapText="1"/>
    </xf>
    <xf numFmtId="0" fontId="19" fillId="10" borderId="58" xfId="0" applyFont="1" applyFill="1" applyBorder="1" applyAlignment="1">
      <alignment horizontal="left" vertical="center" wrapText="1"/>
    </xf>
    <xf numFmtId="0" fontId="30" fillId="0" borderId="13" xfId="0" applyFont="1" applyBorder="1" applyAlignment="1">
      <alignment horizontal="center" wrapText="1"/>
    </xf>
    <xf numFmtId="0" fontId="30" fillId="0" borderId="65" xfId="0" applyFont="1" applyBorder="1" applyAlignment="1">
      <alignment horizontal="center" wrapText="1"/>
    </xf>
    <xf numFmtId="0" fontId="33" fillId="0" borderId="0" xfId="0" applyFont="1" applyAlignment="1"/>
    <xf numFmtId="0" fontId="33" fillId="0" borderId="28" xfId="0" applyFont="1" applyBorder="1" applyAlignment="1"/>
    <xf numFmtId="0" fontId="0" fillId="0" borderId="58" xfId="0" applyBorder="1" applyAlignment="1" applyProtection="1">
      <alignment horizontal="left" vertical="center" wrapText="1"/>
      <protection locked="0"/>
    </xf>
    <xf numFmtId="0" fontId="7" fillId="4" borderId="58" xfId="0" applyFont="1" applyFill="1" applyBorder="1" applyAlignment="1">
      <alignment horizontal="left" vertical="center"/>
    </xf>
    <xf numFmtId="0" fontId="13" fillId="6" borderId="58" xfId="0" applyFont="1" applyFill="1" applyBorder="1" applyAlignment="1">
      <alignment horizontal="center" vertical="center" wrapText="1" readingOrder="1"/>
    </xf>
    <xf numFmtId="0" fontId="8" fillId="5" borderId="58" xfId="0" applyFont="1" applyFill="1" applyBorder="1" applyAlignment="1">
      <alignment horizontal="left" vertical="center" wrapText="1"/>
    </xf>
    <xf numFmtId="0" fontId="26" fillId="0" borderId="58" xfId="0" applyFont="1" applyBorder="1" applyAlignment="1" applyProtection="1">
      <alignment horizontal="left" vertical="center" wrapText="1"/>
      <protection locked="0"/>
    </xf>
    <xf numFmtId="0" fontId="9" fillId="0" borderId="58" xfId="0" applyFont="1" applyBorder="1" applyAlignment="1" applyProtection="1">
      <alignment horizontal="left" vertical="top" wrapText="1"/>
      <protection locked="0"/>
    </xf>
    <xf numFmtId="0" fontId="22" fillId="0" borderId="58" xfId="0" applyFont="1" applyBorder="1" applyAlignment="1" applyProtection="1">
      <alignment horizontal="left" vertical="center" wrapText="1"/>
      <protection locked="0"/>
    </xf>
    <xf numFmtId="0" fontId="24" fillId="0" borderId="58" xfId="0" applyFont="1" applyBorder="1" applyAlignment="1">
      <alignment horizontal="left" vertical="center" wrapText="1"/>
    </xf>
    <xf numFmtId="0" fontId="28" fillId="9" borderId="58" xfId="0" applyFont="1" applyFill="1" applyBorder="1" applyAlignment="1">
      <alignment horizontal="left" vertical="center" wrapText="1"/>
    </xf>
    <xf numFmtId="0" fontId="24" fillId="9" borderId="58" xfId="0" applyFont="1" applyFill="1" applyBorder="1" applyAlignment="1">
      <alignment horizontal="left" vertical="center" wrapText="1"/>
    </xf>
    <xf numFmtId="0" fontId="18" fillId="0" borderId="58" xfId="0" applyFont="1" applyBorder="1" applyAlignment="1" applyProtection="1">
      <alignment horizontal="left" vertical="center" wrapText="1"/>
      <protection locked="0"/>
    </xf>
    <xf numFmtId="0" fontId="2" fillId="0" borderId="58" xfId="0" applyFont="1" applyBorder="1" applyAlignment="1">
      <alignment horizontal="left" vertical="top"/>
    </xf>
    <xf numFmtId="0" fontId="24" fillId="0" borderId="58" xfId="0" applyFont="1" applyBorder="1" applyAlignment="1">
      <alignment horizontal="justify" vertical="center" wrapText="1"/>
    </xf>
    <xf numFmtId="0" fontId="10" fillId="9" borderId="58" xfId="0" applyFont="1" applyFill="1" applyBorder="1" applyAlignment="1">
      <alignment horizontal="left" vertical="center" wrapText="1"/>
    </xf>
    <xf numFmtId="39" fontId="11" fillId="0" borderId="58" xfId="1" applyNumberFormat="1" applyFont="1" applyFill="1" applyBorder="1" applyAlignment="1" applyProtection="1">
      <alignment horizontal="center" vertical="center" wrapText="1" readingOrder="1"/>
      <protection locked="0"/>
    </xf>
    <xf numFmtId="0" fontId="0" fillId="3" borderId="5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4" fillId="14" borderId="58" xfId="0" applyFont="1" applyFill="1" applyBorder="1" applyAlignment="1">
      <alignment wrapText="1"/>
    </xf>
    <xf numFmtId="0" fontId="49" fillId="0" borderId="58" xfId="0" applyFont="1" applyBorder="1" applyAlignment="1">
      <alignment horizontal="left" vertical="center" wrapText="1"/>
    </xf>
    <xf numFmtId="0" fontId="14" fillId="14" borderId="58" xfId="0" applyFont="1" applyFill="1" applyBorder="1" applyAlignment="1"/>
    <xf numFmtId="0" fontId="27" fillId="0" borderId="58" xfId="0" applyFont="1" applyBorder="1" applyAlignment="1">
      <alignment horizontal="justify" vertical="center" wrapText="1"/>
    </xf>
    <xf numFmtId="0" fontId="47" fillId="13" borderId="58" xfId="0" applyFont="1" applyFill="1" applyBorder="1" applyAlignment="1"/>
    <xf numFmtId="0" fontId="2" fillId="5" borderId="58" xfId="0" applyFont="1" applyFill="1" applyBorder="1" applyAlignment="1">
      <alignment horizontal="left" vertical="center"/>
    </xf>
    <xf numFmtId="0" fontId="42" fillId="0" borderId="58" xfId="0" applyFont="1" applyBorder="1" applyAlignment="1">
      <alignment horizontal="justify" vertical="center" wrapText="1"/>
    </xf>
    <xf numFmtId="0" fontId="11" fillId="0" borderId="58" xfId="0" applyFont="1" applyBorder="1" applyAlignment="1">
      <alignment horizontal="left" vertical="center" wrapText="1"/>
    </xf>
    <xf numFmtId="4" fontId="48" fillId="0" borderId="58" xfId="0" applyNumberFormat="1" applyFont="1" applyBorder="1" applyAlignment="1">
      <alignment horizontal="center" wrapText="1" readingOrder="1"/>
    </xf>
    <xf numFmtId="4" fontId="48" fillId="0" borderId="71" xfId="0" applyNumberFormat="1" applyFont="1" applyBorder="1" applyAlignment="1">
      <alignment horizontal="center" wrapText="1" readingOrder="1"/>
    </xf>
    <xf numFmtId="4" fontId="48" fillId="0" borderId="73" xfId="0" applyNumberFormat="1" applyFont="1" applyBorder="1" applyAlignment="1">
      <alignment horizontal="center" wrapText="1" readingOrder="1"/>
    </xf>
    <xf numFmtId="4" fontId="48" fillId="0" borderId="74" xfId="0" applyNumberFormat="1" applyFont="1" applyBorder="1" applyAlignment="1">
      <alignment horizontal="center" wrapText="1" readingOrder="1"/>
    </xf>
    <xf numFmtId="0" fontId="46" fillId="4" borderId="58" xfId="0" applyFont="1" applyFill="1" applyBorder="1" applyAlignment="1">
      <alignment horizontal="left" vertical="center"/>
    </xf>
    <xf numFmtId="0" fontId="33" fillId="10" borderId="58" xfId="0" applyFont="1" applyFill="1" applyBorder="1" applyAlignment="1">
      <alignment horizontal="left" vertical="center" wrapText="1"/>
    </xf>
    <xf numFmtId="0" fontId="33" fillId="12" borderId="76" xfId="0" applyFont="1" applyFill="1" applyBorder="1" applyAlignment="1"/>
    <xf numFmtId="0" fontId="33" fillId="12" borderId="77" xfId="0" applyFont="1" applyFill="1" applyBorder="1" applyAlignment="1"/>
    <xf numFmtId="0" fontId="33" fillId="12" borderId="78" xfId="0" applyFont="1" applyFill="1" applyBorder="1" applyAlignment="1"/>
    <xf numFmtId="0" fontId="33" fillId="0" borderId="58" xfId="0" applyFont="1" applyBorder="1" applyAlignment="1">
      <alignment horizontal="left"/>
    </xf>
    <xf numFmtId="0" fontId="42" fillId="9" borderId="58" xfId="0" applyFont="1" applyFill="1" applyBorder="1" applyAlignment="1">
      <alignment horizontal="left" vertical="top" wrapText="1"/>
    </xf>
    <xf numFmtId="0" fontId="42" fillId="0" borderId="58" xfId="0" applyFont="1" applyFill="1" applyBorder="1" applyAlignment="1">
      <alignment horizontal="justify" vertical="center" wrapText="1"/>
    </xf>
    <xf numFmtId="0" fontId="42" fillId="20" borderId="58" xfId="0" applyFont="1" applyFill="1" applyBorder="1" applyAlignment="1">
      <alignment horizontal="left" vertical="center" wrapText="1"/>
    </xf>
    <xf numFmtId="0" fontId="33" fillId="0" borderId="58" xfId="0" applyFont="1" applyBorder="1" applyAlignment="1">
      <alignment horizontal="left" vertical="center" wrapText="1"/>
    </xf>
    <xf numFmtId="0" fontId="9" fillId="0" borderId="58" xfId="0" applyFont="1" applyBorder="1" applyAlignment="1" applyProtection="1">
      <alignment horizontal="left" vertical="center" wrapText="1"/>
      <protection locked="0"/>
    </xf>
    <xf numFmtId="0" fontId="11" fillId="6" borderId="58" xfId="0" applyFont="1" applyFill="1" applyBorder="1" applyAlignment="1">
      <alignment vertical="center" wrapText="1"/>
    </xf>
  </cellXfs>
  <cellStyles count="4">
    <cellStyle name="Hipervínculo" xfId="3" builtinId="8"/>
    <cellStyle name="Millares" xfId="1" builtinId="3"/>
    <cellStyle name="Normal" xfId="0" builtinId="0"/>
    <cellStyle name="Porcentaje" xfId="2" builtinId="5"/>
  </cellStyles>
  <dxfs count="356">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border outline="0">
        <bottom style="thin">
          <color rgb="FFA6A6A6"/>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border outline="0">
        <bottom style="thin">
          <color rgb="FFA6A6A6"/>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border outline="0">
        <bottom style="thin">
          <color rgb="FFA6A6A6"/>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border outline="0">
        <bottom style="thin">
          <color rgb="FFA6A6A6"/>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border outline="0">
        <bottom style="thin">
          <color rgb="FFA6A6A6"/>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rgb="FFA6A6A6"/>
        </top>
      </border>
    </dxf>
    <dxf>
      <border diagonalUp="0" diagonalDown="0">
        <left style="thin">
          <color rgb="FFA6A6A6"/>
        </left>
        <right style="thin">
          <color rgb="FFA6A6A6"/>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auto="1"/>
        <name val="Calibri"/>
        <scheme val="none"/>
      </font>
      <alignment horizontal="center"/>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outline="0">
        <left style="thin">
          <color rgb="FFA6A6A6"/>
        </left>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border diagonalUp="0" diagonalDown="0" outline="0">
        <left/>
        <right style="thin">
          <color rgb="FFA6A6A6"/>
        </right>
        <top/>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outline="0">
        <right style="thin">
          <color rgb="FFBFBFBF"/>
        </right>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ocumenttasks/documenttask1.xml><?xml version="1.0" encoding="utf-8"?>
<Tasks xmlns="http://schemas.microsoft.com/office/tasks/2019/documenttasks">
  <Task id="{807AE440-65FC-4BBD-B40B-981BBC27D416}">
    <Anchor>
      <Comment id="{6C718895-6329-4989-AF21-A56CEB7065A4}"/>
    </Anchor>
    <History>
      <Event time="2023-04-10T20:07:24.22" id="{9F5BFB56-A509-4A78-A771-ECD4964170E5}">
        <Attribution userId="S::smoreta@indotel.gob.do::7b7db847-40ba-4fae-9f4c-1733ec4ff2d9" userName="Sara Moreta" userProvider="AD"/>
        <Anchor>
          <Comment id="{6C718895-6329-4989-AF21-A56CEB7065A4}"/>
        </Anchor>
        <Create/>
      </Event>
      <Event time="2023-04-10T20:07:24.22" id="{CA1864C4-C493-4DB9-947E-2DE6A22B1856}">
        <Attribution userId="S::smoreta@indotel.gob.do::7b7db847-40ba-4fae-9f4c-1733ec4ff2d9" userName="Sara Moreta" userProvider="AD"/>
        <Anchor>
          <Comment id="{6C718895-6329-4989-AF21-A56CEB7065A4}"/>
        </Anchor>
        <Assign userId="S::lscheker@indotel.gob.do::45587566-c967-4e8b-8ecd-faa76cbdb1e8" userName="Luis R. Scheker Mendoza" userProvider="AD"/>
      </Event>
      <Event time="2023-04-10T20:07:24.22" id="{BFFD108C-6382-41D9-B559-2AD28963A41B}">
        <Attribution userId="S::smoreta@indotel.gob.do::7b7db847-40ba-4fae-9f4c-1733ec4ff2d9" userName="Sara Moreta" userProvider="AD"/>
        <Anchor>
          <Comment id="{6C718895-6329-4989-AF21-A56CEB7065A4}"/>
        </Anchor>
        <SetTitle title="@Luis R. Scheker Mendoza cuales son las oportunidades de mejora"/>
      </Event>
    </History>
  </Task>
</Tasks>
</file>

<file path=xl/documenttasks/documenttask2.xml><?xml version="1.0" encoding="utf-8"?>
<Tasks xmlns="http://schemas.microsoft.com/office/tasks/2019/documenttasks">
  <Task id="{35A06FA9-2CFA-4809-A07E-060A7FAA86FB}">
    <Anchor>
      <Comment id="{F7011D9C-3CCA-494F-BA44-F6DC456B9B7A}"/>
    </Anchor>
    <History>
      <Event time="2023-12-28T14:20:18.42" id="{324F471B-B34F-4639-916B-3EE4F7D56147}">
        <Attribution userId="S::smoreta@indotel.gob.do::7b7db847-40ba-4fae-9f4c-1733ec4ff2d9" userName="Sara Moreta" userProvider="AD"/>
        <Anchor>
          <Comment id="{F7011D9C-3CCA-494F-BA44-F6DC456B9B7A}"/>
        </Anchor>
        <Create/>
      </Event>
      <Event time="2023-12-28T14:20:18.42" id="{4C3172B9-BFD6-4EFF-B18F-9293A1EC9EA0}">
        <Attribution userId="S::smoreta@indotel.gob.do::7b7db847-40ba-4fae-9f4c-1733ec4ff2d9" userName="Sara Moreta" userProvider="AD"/>
        <Anchor>
          <Comment id="{F7011D9C-3CCA-494F-BA44-F6DC456B9B7A}"/>
        </Anchor>
        <Assign userId="S::rhenriquez@indotel.gob.do::d59c556f-fdbe-469e-9e86-50207b253795" userName="Raimundo Henríquez" userProvider="AD"/>
      </Event>
      <Event time="2023-12-28T14:20:18.42" id="{213B33BD-4CE4-4127-86F5-47D6939005B2}">
        <Attribution userId="S::smoreta@indotel.gob.do::7b7db847-40ba-4fae-9f4c-1733ec4ff2d9" userName="Sara Moreta" userProvider="AD"/>
        <Anchor>
          <Comment id="{F7011D9C-3CCA-494F-BA44-F6DC456B9B7A}"/>
        </Anchor>
        <SetTitle title="@Raimundo Henríquez favor completar cuadro"/>
      </Event>
      <Event time="2023-12-29T18:02:36.51" id="{7F0E0BAF-7C18-4D06-B220-EBB26E86A10F}">
        <Attribution userId="S::smoreta@indotel.gob.do::7b7db847-40ba-4fae-9f4c-1733ec4ff2d9" userName="Sara Moreta" userProvider="AD"/>
        <Progress percentComplete="100"/>
      </Event>
    </History>
  </Task>
  <Task id="{DC4AE8E6-B22E-4B01-BBDD-2586A9B58BB4}">
    <Anchor>
      <Comment id="{2003EE30-94D2-4D2B-96E2-7554194D20C5}"/>
    </Anchor>
    <History>
      <Event time="2023-10-06T20:03:24.11" id="{DEF430EE-BDDE-44F9-BC7B-E72334B9D8B5}">
        <Attribution userId="S::smoreta@indotel.gob.do::7b7db847-40ba-4fae-9f4c-1733ec4ff2d9" userName="Sara Moreta" userProvider="AD"/>
        <Anchor>
          <Comment id="{2003EE30-94D2-4D2B-96E2-7554194D20C5}"/>
        </Anchor>
        <Create/>
      </Event>
      <Event time="2023-10-06T20:03:24.11" id="{DA47B44F-C394-40A6-8EF9-AEE0CCBB4DAC}">
        <Attribution userId="S::smoreta@indotel.gob.do::7b7db847-40ba-4fae-9f4c-1733ec4ff2d9" userName="Sara Moreta" userProvider="AD"/>
        <Anchor>
          <Comment id="{2003EE30-94D2-4D2B-96E2-7554194D20C5}"/>
        </Anchor>
        <Assign userId="S::smartinez@indotel.gob.do::69977ba7-5ce9-48a1-ad7c-c6b988876ff5" userName="Socrates Martinez" userProvider="AD"/>
      </Event>
      <Event time="2023-10-06T20:03:24.11" id="{4FC4900D-1AB2-46D8-ACB4-CB8DB3D04371}">
        <Attribution userId="S::smoreta@indotel.gob.do::7b7db847-40ba-4fae-9f4c-1733ec4ff2d9" userName="Sara Moreta" userProvider="AD"/>
        <Anchor>
          <Comment id="{2003EE30-94D2-4D2B-96E2-7554194D20C5}"/>
        </Anchor>
        <SetTitle title="@Socrates Martinez Favor colocar los logros y oportunidades de mejoras"/>
      </Event>
    </History>
  </Task>
  <Task id="{651E65E9-5E76-4942-845D-EADDB9024E4C}">
    <Anchor>
      <Comment id="{A6331692-BB93-4906-B1EE-EE5EB2AF4F18}"/>
    </Anchor>
    <History>
      <Event time="2023-12-28T14:13:02.29" id="{FB19089B-7A00-4425-BE42-41482886C85B}">
        <Attribution userId="S::smoreta@indotel.gob.do::7b7db847-40ba-4fae-9f4c-1733ec4ff2d9" userName="Sara Moreta" userProvider="AD"/>
        <Anchor>
          <Comment id="{A6331692-BB93-4906-B1EE-EE5EB2AF4F18}"/>
        </Anchor>
        <Create/>
      </Event>
      <Event time="2023-12-28T14:13:02.29" id="{F0214BED-F00D-495A-B865-86550568F049}">
        <Attribution userId="S::smoreta@indotel.gob.do::7b7db847-40ba-4fae-9f4c-1733ec4ff2d9" userName="Sara Moreta" userProvider="AD"/>
        <Anchor>
          <Comment id="{A6331692-BB93-4906-B1EE-EE5EB2AF4F18}"/>
        </Anchor>
        <Assign userId="S::lscheker@indotel.gob.do::45587566-c967-4e8b-8ecd-faa76cbdb1e8" userName="Luis R. Scheker Mendoza" userProvider="AD"/>
      </Event>
      <Event time="2023-12-28T14:13:02.29" id="{CE02ADFD-B87C-4139-89C1-0CDA4925C0E3}">
        <Attribution userId="S::smoreta@indotel.gob.do::7b7db847-40ba-4fae-9f4c-1733ec4ff2d9" userName="Sara Moreta" userProvider="AD"/>
        <Anchor>
          <Comment id="{A6331692-BB93-4906-B1EE-EE5EB2AF4F18}"/>
        </Anchor>
        <SetTitle title="@Luis R. Scheker Mendoza @Martha Batlle favor colocar oportunidades de mejora y enviar las evidencias en formato PDF"/>
      </Event>
    </History>
  </Task>
</Tasks>
</file>

<file path=xl/documenttasks/documenttask3.xml><?xml version="1.0" encoding="utf-8"?>
<Tasks xmlns="http://schemas.microsoft.com/office/tasks/2019/documenttasks">
  <Task id="{48545E4F-1D39-4079-AB7A-42AD123C7A67}">
    <Anchor>
      <Comment id="{1BD7288F-1B3A-49E5-A53B-6A8508FDFBC1}"/>
    </Anchor>
    <History>
      <Event time="2023-10-04T14:28:27.62" id="{9B94FDB9-F576-482D-92A4-8A433A5A39F3}">
        <Attribution userId="S::smoreta@indotel.gob.do::7b7db847-40ba-4fae-9f4c-1733ec4ff2d9" userName="Sara Moreta" userProvider="AD"/>
        <Anchor>
          <Comment id="{1BD7288F-1B3A-49E5-A53B-6A8508FDFBC1}"/>
        </Anchor>
        <Create/>
      </Event>
      <Event time="2023-10-04T14:28:27.62" id="{66ABF393-3F1A-4197-8B05-7BF99D6F6A44}">
        <Attribution userId="S::smoreta@indotel.gob.do::7b7db847-40ba-4fae-9f4c-1733ec4ff2d9" userName="Sara Moreta" userProvider="AD"/>
        <Anchor>
          <Comment id="{1BD7288F-1B3A-49E5-A53B-6A8508FDFBC1}"/>
        </Anchor>
        <Assign userId="S::lscheker@indotel.gob.do::45587566-c967-4e8b-8ecd-faa76cbdb1e8" userName="Luis R. Scheker Mendoza" userProvider="AD"/>
      </Event>
      <Event time="2023-10-04T14:28:27.62" id="{B8F01B66-5628-4FC3-BF43-E032B96C0316}">
        <Attribution userId="S::smoreta@indotel.gob.do::7b7db847-40ba-4fae-9f4c-1733ec4ff2d9" userName="Sara Moreta" userProvider="AD"/>
        <Anchor>
          <Comment id="{1BD7288F-1B3A-49E5-A53B-6A8508FDFBC1}"/>
        </Anchor>
        <SetTitle title="@Luis R. Scheker Mendoza Favor colocar las causas del desvío, debido a que las estimaciones estaban con el año 2022 (Ver pestaña de Programacion indicativa anual)."/>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142876</xdr:rowOff>
    </xdr:from>
    <xdr:to>
      <xdr:col>1</xdr:col>
      <xdr:colOff>9525</xdr:colOff>
      <xdr:row>4</xdr:row>
      <xdr:rowOff>0</xdr:rowOff>
    </xdr:to>
    <xdr:pic>
      <xdr:nvPicPr>
        <xdr:cNvPr id="2" name="Imagen 2" descr="LOGO INDOTEL">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42876"/>
          <a:ext cx="1295401"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161925</xdr:rowOff>
    </xdr:to>
    <xdr:pic>
      <xdr:nvPicPr>
        <xdr:cNvPr id="2" name="image1.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Jose R. Madera Oropeza" id="{4ABCB499-EBE7-44D1-A6CC-030097ED6554}" userId="jmadera@indotel.gob.do" providerId="PeoplePicker"/>
  <person displayName="Martha Batlle" id="{7E052B8F-112E-4065-9959-9FAD69528FD4}" userId="mbatlle@indotel.gob.do" providerId="PeoplePicker"/>
  <person displayName="Luis R. Scheker Mendoza" id="{B7844CED-5530-4A01-9822-6EAC9C97D379}" userId="lscheker@indotel.gob.do" providerId="PeoplePicker"/>
  <person displayName="Socrates Martinez" id="{F134773D-39F1-4CD7-B261-02BDDB51799E}" userId="smartinez@indotel.gob.do" providerId="PeoplePicker"/>
  <person displayName="Raimundo Henríquez" id="{CBB185D1-E157-42FE-A975-D1A90C0C4DC3}" userId="rhenriquez@indotel.gob.do" providerId="PeoplePicker"/>
  <person displayName="Sara Moreta" id="{BA8959D3-B771-438A-8CD0-B11C56E25D9C}" userId="S::smoreta@indotel.gob.do::7b7db847-40ba-4fae-9f4c-1733ec4ff2d9" providerId="AD"/>
  <person displayName="Socrates Martinez" id="{238093D4-10DF-44C7-93C8-55E88031FE7D}" userId="S::smartinez@indotel.gob.do::69977ba7-5ce9-48a1-ad7c-c6b988876ff5" providerId="AD"/>
</personList>
</file>

<file path=xl/tables/table1.xml><?xml version="1.0" encoding="utf-8"?>
<table xmlns="http://schemas.openxmlformats.org/spreadsheetml/2006/main" id="3" name="Tabla134" displayName="Tabla134" ref="A28:J29" totalsRowShown="0" headerRowDxfId="355" dataDxfId="353" headerRowBorderDxfId="354" tableBorderDxfId="352" totalsRowBorderDxfId="351">
  <tableColumns count="10">
    <tableColumn id="1" name="Producto" dataDxfId="350"/>
    <tableColumn id="2" name="Indicador" dataDxfId="349"/>
    <tableColumn id="3" name="Física_x000a_(A)" dataDxfId="348"/>
    <tableColumn id="4" name="Financiera_x000a_(B)" dataDxfId="347"/>
    <tableColumn id="9" name="Física_x000a_(C)" dataDxfId="346"/>
    <tableColumn id="10" name="Financiera_x000a_(D)" dataDxfId="345"/>
    <tableColumn id="5" name="Física _x000a_(E)" dataDxfId="344"/>
    <tableColumn id="6" name="Financiera _x000a_ (F)" dataDxfId="343"/>
    <tableColumn id="7" name="Física _x000a_(%)_x000a_ G=E/C" dataDxfId="342">
      <calculatedColumnFormula>IF(G29&gt;0,G29/E29,0)</calculatedColumnFormula>
    </tableColumn>
    <tableColumn id="8" name="Financiero _x000a_(%) _x000a_H=F/D" dataDxfId="341">
      <calculatedColumnFormula>IF(H29&gt;0,H29/F29,0)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12" name="Tabla1345613" displayName="Tabla1345613" ref="A67:J68" totalsRowShown="0" headerRowDxfId="226" headerRowBorderDxfId="225" tableBorderDxfId="224" totalsRowBorderDxfId="223">
  <tableColumns count="10">
    <tableColumn id="1" name="Producto" dataDxfId="222"/>
    <tableColumn id="2" name="Indicador" dataDxfId="221"/>
    <tableColumn id="3" name="Física_x000a_(A)" dataDxfId="220"/>
    <tableColumn id="4" name="Financiera_x000a_(B)" dataDxfId="219"/>
    <tableColumn id="9" name="Física_x000a_(C)" dataDxfId="218"/>
    <tableColumn id="10" name="Financiera_x000a_(D)" dataDxfId="217">
      <calculatedColumnFormula>59525386/4</calculatedColumnFormula>
    </tableColumn>
    <tableColumn id="5" name="Física _x000a_(E)" dataDxfId="216"/>
    <tableColumn id="6" name="Financiera _x000a_ (F)" dataDxfId="215"/>
    <tableColumn id="7" name="Física _x000a_(%)_x000a_ G=E/C" dataDxfId="214">
      <calculatedColumnFormula>IF(G68&gt;0,G68/C68,0)</calculatedColumnFormula>
    </tableColumn>
    <tableColumn id="8" name="Financiero _x000a_(%) _x000a_H=F/D" dataDxfId="213">
      <calculatedColumnFormula>IF(H68&gt;0,H68/D68,0)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13" name="Tabla13456714" displayName="Tabla13456714" ref="A80:J81" totalsRowShown="0" headerRowDxfId="212" headerRowBorderDxfId="211" tableBorderDxfId="210" totalsRowBorderDxfId="209">
  <tableColumns count="10">
    <tableColumn id="1" name="Producto" dataDxfId="208"/>
    <tableColumn id="2" name="Indicador" dataDxfId="207"/>
    <tableColumn id="3" name="Física_x000a_(A)" dataDxfId="206"/>
    <tableColumn id="4" name="Financiera_x000a_(B)" dataDxfId="205"/>
    <tableColumn id="9" name="Física_x000a_(C)" dataDxfId="204"/>
    <tableColumn id="10" name="Financiera_x000a_(D)" dataDxfId="203">
      <calculatedColumnFormula>41331899/4</calculatedColumnFormula>
    </tableColumn>
    <tableColumn id="5" name="Física _x000a_(E)" dataDxfId="202"/>
    <tableColumn id="6" name="Financiera _x000a_ (F)" dataDxfId="201"/>
    <tableColumn id="7" name="Física _x000a_(%)_x000a_ G=E/C" dataDxfId="200">
      <calculatedColumnFormula>IF(G81&gt;0,G81/C81,0)</calculatedColumnFormula>
    </tableColumn>
    <tableColumn id="8" name="Financiero _x000a_(%) _x000a_H=F/D" dataDxfId="199">
      <calculatedColumnFormula>IF(H81&gt;0,H81/D81,0)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14" name="Tabla134567815" displayName="Tabla134567815" ref="A93:J94" totalsRowShown="0" headerRowDxfId="198" headerRowBorderDxfId="197" tableBorderDxfId="196" totalsRowBorderDxfId="195">
  <tableColumns count="10">
    <tableColumn id="1" name="Producto" dataDxfId="194"/>
    <tableColumn id="2" name="Indicador" dataDxfId="193"/>
    <tableColumn id="3" name="Física_x000a_(A)" dataDxfId="192"/>
    <tableColumn id="4" name="Financiera_x000a_(B)" dataDxfId="191"/>
    <tableColumn id="9" name="Física_x000a_(C)" dataDxfId="190"/>
    <tableColumn id="10" name="Financiera_x000a_(D)" dataDxfId="189"/>
    <tableColumn id="5" name="Física _x000a_(E)" dataDxfId="188"/>
    <tableColumn id="6" name="Financiera _x000a_ (F)" dataDxfId="187"/>
    <tableColumn id="7" name="Física _x000a_(%)_x000a_ G=E/C" dataDxfId="186">
      <calculatedColumnFormula>IF(G94&gt;0,G94/C94,0)</calculatedColumnFormula>
    </tableColumn>
    <tableColumn id="8" name="Financiero _x000a_(%) _x000a_H=F/D" dataDxfId="185">
      <calculatedColumnFormula>IF(H94&gt;0,H94/D94,0)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1" name="Tabla13222" displayName="Tabla13222" ref="A29:J35" totalsRowShown="0" headerRowDxfId="184" dataDxfId="182" headerRowBorderDxfId="183" tableBorderDxfId="181" totalsRowBorderDxfId="180">
  <tableColumns count="10">
    <tableColumn id="1" name="Producto" dataDxfId="179"/>
    <tableColumn id="2" name="Indicador" dataDxfId="178"/>
    <tableColumn id="3" name="Física_x000a_(A)" dataDxfId="177"/>
    <tableColumn id="4" name="Financiera_x000a_(B)" dataDxfId="176"/>
    <tableColumn id="9" name="Física_x000a_(C)" dataDxfId="175"/>
    <tableColumn id="10" name="Financiera_x000a_(D)" dataDxfId="174"/>
    <tableColumn id="5" name="Física _x000a_(E)" dataDxfId="173">
      <calculatedColumnFormula>+Tabla134[Física 
(E)]+Tabla1310[Física 
(E)]</calculatedColumnFormula>
    </tableColumn>
    <tableColumn id="6" name="Financiera _x000a_ (F)" dataDxfId="172">
      <calculatedColumnFormula>+Tabla134[Financiera 
 (F)]+Tabla1310[Financiera 
 (F)]</calculatedColumnFormula>
    </tableColumn>
    <tableColumn id="7" name="Física _x000a_(%)_x000a_ G=E/C" dataDxfId="171">
      <calculatedColumnFormula>IF(G30&gt;0,G30/C30,0)</calculatedColumnFormula>
    </tableColumn>
    <tableColumn id="8" name="Financiero _x000a_(%) _x000a_H=F/D" dataDxfId="170">
      <calculatedColumnFormula>IF(H30&gt;0,H30/D30,0)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15" name="Tabla1316" displayName="Tabla1316" ref="A28:J29" totalsRowShown="0" headerRowDxfId="169" dataDxfId="167" headerRowBorderDxfId="168" tableBorderDxfId="166" totalsRowBorderDxfId="165">
  <tableColumns count="10">
    <tableColumn id="1" name="Producto" dataDxfId="164"/>
    <tableColumn id="2" name="Indicador" dataDxfId="163"/>
    <tableColumn id="3" name="Física_x000a_(A)" dataDxfId="162"/>
    <tableColumn id="4" name="Financiera_x000a_(B)" dataDxfId="161"/>
    <tableColumn id="9" name="Física_x000a_(C)" dataDxfId="160"/>
    <tableColumn id="10" name="Financiera_x000a_(D)" dataDxfId="159"/>
    <tableColumn id="5" name="Física _x000a_(E)" dataDxfId="158"/>
    <tableColumn id="6" name="Financiera _x000a_ (F)" dataDxfId="157"/>
    <tableColumn id="7" name="Física _x000a_(%)_x000a_ G=E/C" dataDxfId="156">
      <calculatedColumnFormula>IF(G29&gt;0,G29/C29,0)</calculatedColumnFormula>
    </tableColumn>
    <tableColumn id="8" name="Financiero _x000a_(%) _x000a_H=F/D" dataDxfId="155">
      <calculatedColumnFormula>IF(H29&gt;0,H29/D29,0)</calculatedColumnFormula>
    </tableColumn>
  </tableColumns>
  <tableStyleInfo name="Estilo de tabla 1" showFirstColumn="0" showLastColumn="0" showRowStripes="1" showColumnStripes="0"/>
</table>
</file>

<file path=xl/tables/table15.xml><?xml version="1.0" encoding="utf-8"?>
<table xmlns="http://schemas.openxmlformats.org/spreadsheetml/2006/main" id="16" name="Tabla13417" displayName="Tabla13417" ref="A41:J42" totalsRowShown="0" headerRowDxfId="154" headerRowBorderDxfId="153" tableBorderDxfId="152" totalsRowBorderDxfId="151">
  <tableColumns count="10">
    <tableColumn id="1" name="Producto" dataDxfId="150"/>
    <tableColumn id="2" name="Indicador" dataDxfId="149"/>
    <tableColumn id="3" name="Física_x000a_(A)" dataDxfId="148"/>
    <tableColumn id="4" name="Financiera_x000a_(B)" dataDxfId="147"/>
    <tableColumn id="9" name="Física_x000a_(C)" dataDxfId="146"/>
    <tableColumn id="10" name="Financiera_x000a_(D)" dataDxfId="145"/>
    <tableColumn id="5" name="Física _x000a_(E)" dataDxfId="144"/>
    <tableColumn id="6" name="Financiera _x000a_ (F)" dataDxfId="143"/>
    <tableColumn id="7" name="Física _x000a_(%)_x000a_ G=E/C" dataDxfId="142">
      <calculatedColumnFormula>IF(G42&gt;0,G42/C42,0)</calculatedColumnFormula>
    </tableColumn>
    <tableColumn id="8" name="Financiero _x000a_(%) _x000a_H=F/D" dataDxfId="141">
      <calculatedColumnFormula>IF(H42&gt;0,H42/D42,0)</calculatedColumnFormula>
    </tableColumn>
  </tableColumns>
  <tableStyleInfo name="Estilo de tabla 1" showFirstColumn="0" showLastColumn="0" showRowStripes="1" showColumnStripes="0"/>
</table>
</file>

<file path=xl/tables/table16.xml><?xml version="1.0" encoding="utf-8"?>
<table xmlns="http://schemas.openxmlformats.org/spreadsheetml/2006/main" id="17" name="Tabla134518" displayName="Tabla134518" ref="A54:J57" totalsRowShown="0" headerRowDxfId="140" headerRowBorderDxfId="139" tableBorderDxfId="138" totalsRowBorderDxfId="137">
  <tableColumns count="10">
    <tableColumn id="1" name="Producto" dataDxfId="136"/>
    <tableColumn id="2" name="Indicador" dataDxfId="135"/>
    <tableColumn id="3" name="Física_x000a_(A)" dataDxfId="134"/>
    <tableColumn id="4" name="Financiera_x000a_(B)" dataDxfId="133"/>
    <tableColumn id="9" name="Física_x000a_(C)" dataDxfId="132"/>
    <tableColumn id="10" name="Financiera_x000a_(D)" dataDxfId="131"/>
    <tableColumn id="5" name="Física _x000a_(E)" dataDxfId="130">
      <calculatedColumnFormula>+G56+G57</calculatedColumnFormula>
    </tableColumn>
    <tableColumn id="6" name="Financiera _x000a_ (F)" dataDxfId="129">
      <calculatedColumnFormula>+H56+H57</calculatedColumnFormula>
    </tableColumn>
    <tableColumn id="7" name="Física _x000a_(%)_x000a_ G=E/C" dataDxfId="128">
      <calculatedColumnFormula>IF(G55&gt;0,G55/C55,0)</calculatedColumnFormula>
    </tableColumn>
    <tableColumn id="8" name="Financiero _x000a_(%) _x000a_H=F/D" dataDxfId="127">
      <calculatedColumnFormula>IF(H55&gt;0,H55/D55,0)</calculatedColumnFormula>
    </tableColumn>
  </tableColumns>
  <tableStyleInfo name="Estilo de tabla 1" showFirstColumn="0" showLastColumn="0" showRowStripes="1" showColumnStripes="0"/>
</table>
</file>

<file path=xl/tables/table17.xml><?xml version="1.0" encoding="utf-8"?>
<table xmlns="http://schemas.openxmlformats.org/spreadsheetml/2006/main" id="18" name="Tabla1345619" displayName="Tabla1345619" ref="A69:J70" totalsRowShown="0" headerRowDxfId="126" headerRowBorderDxfId="125" tableBorderDxfId="124" totalsRowBorderDxfId="123">
  <tableColumns count="10">
    <tableColumn id="1" name="Producto" dataDxfId="122"/>
    <tableColumn id="2" name="Indicador" dataDxfId="121"/>
    <tableColumn id="3" name="Física_x000a_(A)" dataDxfId="120"/>
    <tableColumn id="4" name="Financiera_x000a_(B)" dataDxfId="119"/>
    <tableColumn id="9" name="Física_x000a_(C)" dataDxfId="118"/>
    <tableColumn id="10" name="Financiera_x000a_(D)" dataDxfId="117"/>
    <tableColumn id="5" name="Física _x000a_(E)" dataDxfId="116"/>
    <tableColumn id="6" name="Financiera _x000a_ (F)" dataDxfId="115"/>
    <tableColumn id="7" name="Física _x000a_(%)_x000a_ G=E/C" dataDxfId="114">
      <calculatedColumnFormula>IF(G70&gt;0,G70/C70,0)</calculatedColumnFormula>
    </tableColumn>
    <tableColumn id="8" name="Financiero _x000a_(%) _x000a_H=F/D" dataDxfId="113">
      <calculatedColumnFormula>IF(H70&gt;0,H70/D70,0)</calculatedColumnFormula>
    </tableColumn>
  </tableColumns>
  <tableStyleInfo name="Estilo de tabla 1" showFirstColumn="0" showLastColumn="0" showRowStripes="1" showColumnStripes="0"/>
</table>
</file>

<file path=xl/tables/table18.xml><?xml version="1.0" encoding="utf-8"?>
<table xmlns="http://schemas.openxmlformats.org/spreadsheetml/2006/main" id="19" name="Tabla13456720" displayName="Tabla13456720" ref="A82:J83" totalsRowShown="0" headerRowDxfId="112" headerRowBorderDxfId="111" tableBorderDxfId="110" totalsRowBorderDxfId="109">
  <tableColumns count="10">
    <tableColumn id="1" name="Producto" dataDxfId="108"/>
    <tableColumn id="2" name="Indicador" dataDxfId="107"/>
    <tableColumn id="3" name="Física_x000a_(A)" dataDxfId="106"/>
    <tableColumn id="4" name="Financiera_x000a_(B)" dataDxfId="105"/>
    <tableColumn id="9" name="Física_x000a_(C)" dataDxfId="104"/>
    <tableColumn id="10" name="Financiera_x000a_(D)" dataDxfId="103"/>
    <tableColumn id="5" name="Física _x000a_(E)" dataDxfId="102"/>
    <tableColumn id="6" name="Financiera _x000a_ (F)" dataDxfId="101"/>
    <tableColumn id="7" name="Física _x000a_(%)_x000a_ G=E/C" dataDxfId="100">
      <calculatedColumnFormula>IF(G83&gt;0,G83/C83,0)</calculatedColumnFormula>
    </tableColumn>
    <tableColumn id="8" name="Financiero _x000a_(%) _x000a_H=F/D" dataDxfId="99">
      <calculatedColumnFormula>IF(H83&gt;0,H83/D83,0)</calculatedColumnFormula>
    </tableColumn>
  </tableColumns>
  <tableStyleInfo name="Estilo de tabla 1" showFirstColumn="0" showLastColumn="0" showRowStripes="1" showColumnStripes="0"/>
</table>
</file>

<file path=xl/tables/table19.xml><?xml version="1.0" encoding="utf-8"?>
<table xmlns="http://schemas.openxmlformats.org/spreadsheetml/2006/main" id="20" name="Tabla134567821" displayName="Tabla134567821" ref="A95:J96" totalsRowShown="0" headerRowDxfId="98" headerRowBorderDxfId="97" tableBorderDxfId="96" totalsRowBorderDxfId="95">
  <tableColumns count="10">
    <tableColumn id="1" name="Producto" dataDxfId="94"/>
    <tableColumn id="2" name="Indicador" dataDxfId="93"/>
    <tableColumn id="3" name="Física_x000a_(A)" dataDxfId="92"/>
    <tableColumn id="4" name="Financiera_x000a_(B)" dataDxfId="91"/>
    <tableColumn id="9" name="Física_x000a_(C)" dataDxfId="90"/>
    <tableColumn id="10" name="Financiera_x000a_(D)" dataDxfId="89"/>
    <tableColumn id="5" name="Física _x000a_(E)" dataDxfId="88"/>
    <tableColumn id="6" name="Financiera _x000a_ (F)" dataDxfId="87"/>
    <tableColumn id="7" name="Física _x000a_(%)_x000a_ G=E/C" dataDxfId="86">
      <calculatedColumnFormula>IF(G96&gt;0,G96/C96,0)</calculatedColumnFormula>
    </tableColumn>
    <tableColumn id="8" name="Financiero _x000a_(%) _x000a_H=F/D" dataDxfId="85">
      <calculatedColumnFormula>IF(H96&gt;0,H96/D96,0)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4" name="Tabla1345" displayName="Tabla1345" ref="A41:J42" totalsRowShown="0" headerRowDxfId="340" headerRowBorderDxfId="339" tableBorderDxfId="338" totalsRowBorderDxfId="337">
  <tableColumns count="10">
    <tableColumn id="1" name="Producto" dataDxfId="336"/>
    <tableColumn id="2" name="Indicador" dataDxfId="335"/>
    <tableColumn id="3" name="Física_x000a_(A)" dataDxfId="334"/>
    <tableColumn id="4" name="Financiera_x000a_(B)" dataDxfId="333"/>
    <tableColumn id="9" name="Física_x000a_(C)" dataDxfId="332"/>
    <tableColumn id="10" name="Financiera_x000a_(D)" dataDxfId="331"/>
    <tableColumn id="5" name="Física _x000a_(E)" dataDxfId="330"/>
    <tableColumn id="6" name="Financiera _x000a_ (F)" dataDxfId="329"/>
    <tableColumn id="7" name="Física _x000a_(%)_x000a_ G=E/C" dataDxfId="328">
      <calculatedColumnFormula>IF(G42&gt;0,G42/E42,0)</calculatedColumnFormula>
    </tableColumn>
    <tableColumn id="8" name="Financiero _x000a_(%) _x000a_H=F/D" dataDxfId="327">
      <calculatedColumnFormula>IF(H42&gt;0,H42/F42,0)</calculatedColumnFormula>
    </tableColumn>
  </tableColumns>
  <tableStyleInfo name="Estilo de tabla 1" showFirstColumn="0" showLastColumn="0" showRowStripes="1" showColumnStripes="0"/>
</table>
</file>

<file path=xl/tables/table20.xml><?xml version="1.0" encoding="utf-8"?>
<table xmlns="http://schemas.openxmlformats.org/spreadsheetml/2006/main" id="22" name="Tabla131623" displayName="Tabla131623" ref="A28:J29" totalsRowShown="0" headerRowDxfId="84" dataDxfId="82" headerRowBorderDxfId="83" tableBorderDxfId="81" totalsRowBorderDxfId="80">
  <tableColumns count="10">
    <tableColumn id="1" name="Producto" dataDxfId="79"/>
    <tableColumn id="2" name="Indicador" dataDxfId="78"/>
    <tableColumn id="3" name="Física_x000a_(A)" dataDxfId="77"/>
    <tableColumn id="4" name="Financiera_x000a_(B)" dataDxfId="76"/>
    <tableColumn id="9" name="Física_x000a_(C)" dataDxfId="75"/>
    <tableColumn id="10" name="Financiera_x000a_(D)" dataDxfId="74"/>
    <tableColumn id="5" name="Física _x000a_(E)" dataDxfId="73"/>
    <tableColumn id="6" name="Financiera _x000a_ (F)" dataDxfId="72"/>
    <tableColumn id="7" name="Física _x000a_(%)_x000a_ G=E/C" dataDxfId="71"/>
    <tableColumn id="8" name="Financiero _x000a_(%) _x000a_H=F/D" dataDxfId="70"/>
  </tableColumns>
  <tableStyleInfo name="Estilo de tabla 1" showFirstColumn="0" showLastColumn="0" showRowStripes="1" showColumnStripes="0"/>
</table>
</file>

<file path=xl/tables/table21.xml><?xml version="1.0" encoding="utf-8"?>
<table xmlns="http://schemas.openxmlformats.org/spreadsheetml/2006/main" id="23" name="Tabla1341724" displayName="Tabla1341724" ref="A41:J42" totalsRowShown="0" headerRowDxfId="69" headerRowBorderDxfId="68" tableBorderDxfId="67" totalsRowBorderDxfId="66">
  <tableColumns count="10">
    <tableColumn id="1" name="Producto" dataDxfId="65"/>
    <tableColumn id="2" name="Indicador" dataDxfId="64"/>
    <tableColumn id="3" name="Física_x000a_(A)" dataDxfId="63"/>
    <tableColumn id="4" name="Financiera_x000a_(B)" dataDxfId="62"/>
    <tableColumn id="9" name="Física_x000a_(C)" dataDxfId="61"/>
    <tableColumn id="10" name="Financiera_x000a_(D)" dataDxfId="60"/>
    <tableColumn id="5" name="Física _x000a_(E)" dataDxfId="59"/>
    <tableColumn id="6" name="Financiera _x000a_ (F)" dataDxfId="58"/>
    <tableColumn id="7" name="Física _x000a_(%)_x000a_ G=E/C" dataDxfId="57"/>
    <tableColumn id="8" name="Financiero _x000a_(%) _x000a_H=F/D" dataDxfId="56"/>
  </tableColumns>
  <tableStyleInfo name="Estilo de tabla 1" showFirstColumn="0" showLastColumn="0" showRowStripes="1" showColumnStripes="0"/>
</table>
</file>

<file path=xl/tables/table22.xml><?xml version="1.0" encoding="utf-8"?>
<table xmlns="http://schemas.openxmlformats.org/spreadsheetml/2006/main" id="24" name="Tabla13451825" displayName="Tabla13451825" ref="A54:J57" totalsRowShown="0" headerRowDxfId="55" headerRowBorderDxfId="54" tableBorderDxfId="53" totalsRowBorderDxfId="52">
  <tableColumns count="10">
    <tableColumn id="1" name="Producto" dataDxfId="51"/>
    <tableColumn id="2" name="Indicador" dataDxfId="50"/>
    <tableColumn id="3" name="Física_x000a_(A)" dataDxfId="49"/>
    <tableColumn id="4" name="Financiera_x000a_(B)" dataDxfId="48"/>
    <tableColumn id="9" name="Física_x000a_(C)" dataDxfId="47"/>
    <tableColumn id="10" name="Financiera_x000a_(D)" dataDxfId="46"/>
    <tableColumn id="5" name="Física _x000a_(E)" dataDxfId="45"/>
    <tableColumn id="6" name="Financiera _x000a_ (F)" dataDxfId="44"/>
    <tableColumn id="7" name="Física _x000a_(%)_x000a_ G=E/C" dataDxfId="43"/>
    <tableColumn id="8" name="Financiero _x000a_(%) _x000a_H=F/D" dataDxfId="42"/>
  </tableColumns>
  <tableStyleInfo name="Estilo de tabla 1" showFirstColumn="0" showLastColumn="0" showRowStripes="1" showColumnStripes="0"/>
</table>
</file>

<file path=xl/tables/table23.xml><?xml version="1.0" encoding="utf-8"?>
<table xmlns="http://schemas.openxmlformats.org/spreadsheetml/2006/main" id="25" name="Tabla134561926" displayName="Tabla134561926" ref="A72:J73" totalsRowShown="0" headerRowDxfId="41" headerRowBorderDxfId="40" tableBorderDxfId="39" totalsRowBorderDxfId="38">
  <tableColumns count="10">
    <tableColumn id="1" name="Producto" dataDxfId="37"/>
    <tableColumn id="2" name="Indicador" dataDxfId="36"/>
    <tableColumn id="3" name="Física_x000a_(A)" dataDxfId="35"/>
    <tableColumn id="4" name="Financiera_x000a_(B)" dataDxfId="34"/>
    <tableColumn id="9" name="Física_x000a_(C)" dataDxfId="33"/>
    <tableColumn id="10" name="Financiera_x000a_(D)" dataDxfId="32"/>
    <tableColumn id="5" name="Física _x000a_(E)" dataDxfId="31"/>
    <tableColumn id="6" name="Financiera _x000a_ (F)" dataDxfId="30"/>
    <tableColumn id="7" name="Física _x000a_(%)_x000a_ G=E/C" dataDxfId="29"/>
    <tableColumn id="8" name="Financiero _x000a_(%) _x000a_H=F/D" dataDxfId="28"/>
  </tableColumns>
  <tableStyleInfo name="Estilo de tabla 1" showFirstColumn="0" showLastColumn="0" showRowStripes="1" showColumnStripes="0"/>
</table>
</file>

<file path=xl/tables/table24.xml><?xml version="1.0" encoding="utf-8"?>
<table xmlns="http://schemas.openxmlformats.org/spreadsheetml/2006/main" id="26" name="Tabla1345672027" displayName="Tabla1345672027" ref="A85:J86" totalsRowShown="0" headerRowDxfId="27" headerRowBorderDxfId="26" tableBorderDxfId="25" totalsRowBorderDxfId="24">
  <tableColumns count="10">
    <tableColumn id="1" name="Producto" dataDxfId="23"/>
    <tableColumn id="2" name="Indicador" dataDxfId="22"/>
    <tableColumn id="3" name="Física_x000a_(A)" dataDxfId="21"/>
    <tableColumn id="4" name="Financiera_x000a_(B)" dataDxfId="20"/>
    <tableColumn id="9" name="Física_x000a_(C)" dataDxfId="19"/>
    <tableColumn id="10" name="Financiera_x000a_(D)" dataDxfId="18"/>
    <tableColumn id="5" name="Física _x000a_(E)" dataDxfId="17"/>
    <tableColumn id="6" name="Financiera _x000a_ (F)" dataDxfId="16"/>
    <tableColumn id="7" name="Física _x000a_(%)_x000a_ G=E/C" dataDxfId="15"/>
    <tableColumn id="8" name="Financiero _x000a_(%) _x000a_H=F/D" dataDxfId="14"/>
  </tableColumns>
  <tableStyleInfo name="Estilo de tabla 1" showFirstColumn="0" showLastColumn="0" showRowStripes="1" showColumnStripes="0"/>
</table>
</file>

<file path=xl/tables/table25.xml><?xml version="1.0" encoding="utf-8"?>
<table xmlns="http://schemas.openxmlformats.org/spreadsheetml/2006/main" id="27" name="Tabla13456782128" displayName="Tabla13456782128" ref="A98:J99" totalsRowShown="0" headerRowDxfId="13" headerRowBorderDxfId="12"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tableColumn id="8" name="Financiero _x000a_(%) _x000a_H=F/D" dataDxfId="0"/>
  </tableColumns>
  <tableStyleInfo name="Estilo de tabla 1" showFirstColumn="0" showLastColumn="0" showRowStripes="1" showColumnStripes="0"/>
</table>
</file>

<file path=xl/tables/table3.xml><?xml version="1.0" encoding="utf-8"?>
<table xmlns="http://schemas.openxmlformats.org/spreadsheetml/2006/main" id="5" name="Tabla13456" displayName="Tabla13456" ref="A54:L55" totalsRowShown="0" headerRowDxfId="326" headerRowBorderDxfId="325" tableBorderDxfId="324" totalsRowBorderDxfId="323">
  <tableColumns count="12">
    <tableColumn id="1" name="Producto" dataDxfId="322"/>
    <tableColumn id="2" name="Indicador" dataDxfId="321"/>
    <tableColumn id="3" name="Física_x000a_(A)" dataDxfId="320"/>
    <tableColumn id="4" name="Financiera_x000a_(B)" dataDxfId="319"/>
    <tableColumn id="9" name="Física_x000a_(C)" dataDxfId="318"/>
    <tableColumn id="10" name="Financiera_x000a_(D)" dataDxfId="317"/>
    <tableColumn id="5" name="Física _x000a_(E)" dataDxfId="316">
      <calculatedColumnFormula>232+182</calculatedColumnFormula>
    </tableColumn>
    <tableColumn id="6" name="Financiera _x000a_ (F)" dataDxfId="315"/>
    <tableColumn id="7" name="Física _x000a_(%)_x000a_ G=E/C" dataDxfId="314">
      <calculatedColumnFormula>IF(G55&gt;0,G55/E55,0)</calculatedColumnFormula>
    </tableColumn>
    <tableColumn id="8" name="Financiero _x000a_(%) _x000a_H=F/D" dataDxfId="313">
      <calculatedColumnFormula>IF(H55&gt;0,H55/F55,0)</calculatedColumnFormula>
    </tableColumn>
    <tableColumn id="11" name="Column1" dataDxfId="312"/>
    <tableColumn id="12" name="Column2"/>
  </tableColumns>
  <tableStyleInfo name="Estilo de tabla 1" showFirstColumn="0" showLastColumn="0" showRowStripes="1" showColumnStripes="0"/>
</table>
</file>

<file path=xl/tables/table4.xml><?xml version="1.0" encoding="utf-8"?>
<table xmlns="http://schemas.openxmlformats.org/spreadsheetml/2006/main" id="6" name="Tabla134567" displayName="Tabla134567" ref="A67:J68" totalsRowShown="0" headerRowDxfId="311" headerRowBorderDxfId="310" tableBorderDxfId="309" totalsRowBorderDxfId="308">
  <tableColumns count="10">
    <tableColumn id="1" name="Producto" dataDxfId="307"/>
    <tableColumn id="2" name="Indicador" dataDxfId="306"/>
    <tableColumn id="3" name="Física_x000a_(A)" dataDxfId="305"/>
    <tableColumn id="4" name="Financiera_x000a_(B)" dataDxfId="304"/>
    <tableColumn id="9" name="Física_x000a_(C)" dataDxfId="303"/>
    <tableColumn id="10" name="Financiera_x000a_(D)" dataDxfId="302"/>
    <tableColumn id="5" name="Física _x000a_(E)" dataDxfId="301"/>
    <tableColumn id="6" name="Financiera _x000a_ (F)" dataDxfId="300"/>
    <tableColumn id="7" name="Física _x000a_(%)_x000a_ G=E/C" dataDxfId="299">
      <calculatedColumnFormula>IF(G68&gt;0,G68/E68,0)</calculatedColumnFormula>
    </tableColumn>
    <tableColumn id="8" name="Financiero _x000a_(%) _x000a_H=F/D" dataDxfId="298">
      <calculatedColumnFormula>IF(H68&gt;0,H68/F68,0)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7" name="Tabla1345678" displayName="Tabla1345678" ref="A80:J81" totalsRowShown="0" headerRowDxfId="297" headerRowBorderDxfId="296" tableBorderDxfId="295" totalsRowBorderDxfId="294">
  <tableColumns count="10">
    <tableColumn id="1" name="Producto" dataDxfId="293"/>
    <tableColumn id="2" name="Indicador" dataDxfId="292"/>
    <tableColumn id="3" name="Física_x000a_(A)" dataDxfId="291"/>
    <tableColumn id="4" name="Financiera_x000a_(B)" dataDxfId="290"/>
    <tableColumn id="9" name="Física_x000a_(C)" dataDxfId="289"/>
    <tableColumn id="10" name="Financiera_x000a_(D)" dataDxfId="288"/>
    <tableColumn id="5" name="Física _x000a_(E)" dataDxfId="287"/>
    <tableColumn id="6" name="Financiera _x000a_ (F)" dataDxfId="286"/>
    <tableColumn id="7" name="Física _x000a_(%)_x000a_ G=E/C" dataDxfId="285">
      <calculatedColumnFormula>IF(G81&gt;0,G81/E81,0)</calculatedColumnFormula>
    </tableColumn>
    <tableColumn id="8" name="Financiero _x000a_(%) _x000a_H=F/D" dataDxfId="284">
      <calculatedColumnFormula>IF(H81&gt;0,H81/F81,0)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8" name="Tabla13456789" displayName="Tabla13456789" ref="A93:J94" totalsRowShown="0" headerRowDxfId="283" headerRowBorderDxfId="282" tableBorderDxfId="281" totalsRowBorderDxfId="280">
  <tableColumns count="10">
    <tableColumn id="1" name="Producto" dataDxfId="279"/>
    <tableColumn id="2" name="Indicador" dataDxfId="278"/>
    <tableColumn id="3" name="Física_x000a_(A)" dataDxfId="277"/>
    <tableColumn id="4" name="Financiera_x000a_(B)" dataDxfId="276"/>
    <tableColumn id="9" name="Física_x000a_(C)" dataDxfId="275"/>
    <tableColumn id="10" name="Financiera_x000a_(D)" dataDxfId="274"/>
    <tableColumn id="5" name="Física _x000a_(E)" dataDxfId="273"/>
    <tableColumn id="6" name="Financiera _x000a_ (F)" dataDxfId="272"/>
    <tableColumn id="7" name="Física _x000a_(%)_x000a_ G=E/C" dataDxfId="271">
      <calculatedColumnFormula>IF(G94&gt;0,G94)</calculatedColumnFormula>
    </tableColumn>
    <tableColumn id="8" name="Financiero _x000a_(%) _x000a_H=F/D" dataDxfId="270">
      <calculatedColumnFormula>IF(H94&gt;0,H94/F94,0)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9" name="Tabla1310" displayName="Tabla1310" ref="A28:J29" totalsRowShown="0" headerRowDxfId="269" dataDxfId="267" headerRowBorderDxfId="268" tableBorderDxfId="266" totalsRowBorderDxfId="265">
  <tableColumns count="10">
    <tableColumn id="1" name="Producto" dataDxfId="264"/>
    <tableColumn id="2" name="Indicador" dataDxfId="263"/>
    <tableColumn id="3" name="Física_x000a_(A)" dataDxfId="262"/>
    <tableColumn id="4" name="Financiera_x000a_(B)" dataDxfId="261"/>
    <tableColumn id="9" name="Física_x000a_(C)" dataDxfId="260"/>
    <tableColumn id="10" name="Financiera_x000a_(D)" dataDxfId="259"/>
    <tableColumn id="5" name="Física _x000a_(E)" dataDxfId="258"/>
    <tableColumn id="6" name="Financiera _x000a_ (F)" dataDxfId="257"/>
    <tableColumn id="7" name="Física _x000a_(%)_x000a_ G=E/C" dataDxfId="256">
      <calculatedColumnFormula>IF(G29&gt;0,G29/C29,0)</calculatedColumnFormula>
    </tableColumn>
    <tableColumn id="8" name="Financiero _x000a_(%) _x000a_H=F/D" dataDxfId="255">
      <calculatedColumnFormula>IF(H29&gt;0,H29/D29,0)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10" name="Tabla13411" displayName="Tabla13411" ref="A41:J42" totalsRowShown="0" headerRowDxfId="254" headerRowBorderDxfId="253" tableBorderDxfId="252" totalsRowBorderDxfId="251">
  <tableColumns count="10">
    <tableColumn id="1" name="Producto" dataDxfId="250"/>
    <tableColumn id="2" name="Indicador" dataDxfId="249"/>
    <tableColumn id="3" name="Física_x000a_(A)" dataDxfId="248"/>
    <tableColumn id="4" name="Financiera_x000a_(B)" dataDxfId="247"/>
    <tableColumn id="9" name="Física_x000a_(C)" dataDxfId="246"/>
    <tableColumn id="10" name="Financiera_x000a_(D)" dataDxfId="245"/>
    <tableColumn id="5" name="Física _x000a_(E)" dataDxfId="244"/>
    <tableColumn id="6" name="Financiera _x000a_ (F)" dataDxfId="243"/>
    <tableColumn id="7" name="Física _x000a_(%)_x000a_ G=E/C" dataDxfId="242">
      <calculatedColumnFormula>IF(G42&gt;0,G42/C42,0)</calculatedColumnFormula>
    </tableColumn>
    <tableColumn id="8" name="Financiero _x000a_(%) _x000a_H=F/D" dataDxfId="241">
      <calculatedColumnFormula>IF(H42&gt;0,H42/D42,0)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11" name="Tabla134512" displayName="Tabla134512" ref="A54:J55" totalsRowShown="0" headerRowDxfId="240" headerRowBorderDxfId="239" tableBorderDxfId="238" totalsRowBorderDxfId="237">
  <tableColumns count="10">
    <tableColumn id="1" name="Producto" dataDxfId="236"/>
    <tableColumn id="2" name="Indicador" dataDxfId="235"/>
    <tableColumn id="3" name="Física_x000a_(A)" dataDxfId="234"/>
    <tableColumn id="4" name="Financiera_x000a_(B)" dataDxfId="233"/>
    <tableColumn id="9" name="Física_x000a_(C)" dataDxfId="232"/>
    <tableColumn id="10" name="Financiera_x000a_(D)" dataDxfId="231"/>
    <tableColumn id="5" name="Física _x000a_(E)" dataDxfId="230">
      <calculatedColumnFormula>377+486</calculatedColumnFormula>
    </tableColumn>
    <tableColumn id="6" name="Financiera _x000a_ (F)" dataDxfId="229"/>
    <tableColumn id="7" name="Física _x000a_(%)_x000a_ G=E/C" dataDxfId="228">
      <calculatedColumnFormula>IF(G55&gt;0,G55/C55,0)</calculatedColumnFormula>
    </tableColumn>
    <tableColumn id="8" name="Financiero _x000a_(%) _x000a_H=F/D" dataDxfId="227">
      <calculatedColumnFormula>IF(H55&gt;0,H55/D55,0)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3-04-10T20:08:50.67" personId="{BA8959D3-B771-438A-8CD0-B11C56E25D9C}" id="{6C718895-6329-4989-AF21-A56CEB7065A4}">
    <text>@Luis R. Scheker Mendoza cuales son las oportunidades de mejora</text>
    <mentions>
      <mention mentionpersonId="{B7844CED-5530-4A01-9822-6EAC9C97D379}" mentionId="{CD6D0115-78A0-4FA6-B2A6-89913DE5580F}" startIndex="0" length="2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B47" dT="2023-10-06T20:04:10.86" personId="{BA8959D3-B771-438A-8CD0-B11C56E25D9C}" id="{2003EE30-94D2-4D2B-96E2-7554194D20C5}">
    <text>@Socrates Martinez Favor colocar los logros y oportunidades de mejoras</text>
    <mentions>
      <mention mentionpersonId="{F134773D-39F1-4CD7-B261-02BDDB51799E}" mentionId="{08379F3E-A3FC-4B06-8DDC-5D55CC7C1FFC}" startIndex="0" length="18"/>
    </mentions>
  </threadedComment>
  <threadedComment ref="B47" dT="2023-10-09T14:00:39.97" personId="{238093D4-10DF-44C7-93C8-55E88031FE7D}" id="{D2D7E03A-12F2-4DE4-8B98-029710107A35}" parentId="{2003EE30-94D2-4D2B-96E2-7554194D20C5}">
    <text>Completado.</text>
  </threadedComment>
  <threadedComment ref="G56" dT="2023-12-28T14:20:47.20" personId="{BA8959D3-B771-438A-8CD0-B11C56E25D9C}" id="{F7011D9C-3CCA-494F-BA44-F6DC456B9B7A}" done="1">
    <text>@Raimundo Henríquez favor completar cuadro</text>
    <mentions>
      <mention mentionpersonId="{CBB185D1-E157-42FE-A975-D1A90C0C4DC3}" mentionId="{7DADF597-9CB7-47E7-A371-B6BA6E7C584A}" startIndex="0" length="19"/>
    </mentions>
  </threadedComment>
  <threadedComment ref="A95" dT="2023-12-28T14:13:31.09" personId="{BA8959D3-B771-438A-8CD0-B11C56E25D9C}" id="{A6331692-BB93-4906-B1EE-EE5EB2AF4F18}">
    <text>@Luis R. Scheker Mendoza @Martha Batlle favor colocar oportunidades de mejora y enviar las evidencias en formato PDF</text>
    <mentions>
      <mention mentionpersonId="{B7844CED-5530-4A01-9822-6EAC9C97D379}" mentionId="{1E7EC787-C09E-496C-9F3A-ED8E781D62FA}" startIndex="0" length="24"/>
      <mention mentionpersonId="{7E052B8F-112E-4065-9959-9FAD69528FD4}" mentionId="{5BEF2735-41AE-4ED6-A0C1-411E31E797DC}" startIndex="25" length="14"/>
    </mentions>
  </threadedComment>
  <threadedComment ref="B105" dT="2023-10-04T14:23:37.57" personId="{BA8959D3-B771-438A-8CD0-B11C56E25D9C}" id="{C1744CC6-56DF-4AD9-A5CC-FEDCC2ECA3E2}">
    <text>@Jose R. Madera Oropeza Favor colocar las causas del desvío, debido a que las estimaciones estaban con el año 2022 (Ver pestaña de Programacion indicativa anual).</text>
    <mentions>
      <mention mentionpersonId="{4ABCB499-EBE7-44D1-A6CC-030097ED6554}" mentionId="{C6698C92-181D-430A-B9F2-A0A88F6BC691}" startIndex="0" length="23"/>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B47" dT="2023-10-06T20:04:10.86" personId="{BA8959D3-B771-438A-8CD0-B11C56E25D9C}" id="{2003EE30-94D2-4D2C-96E2-7554194D20C5}">
    <text>@Socrates Martinez Favor colocar los logros y oportunidades de mejoras</text>
    <mentions>
      <mention mentionpersonId="{F134773D-39F1-4CD7-B261-02BDDB51799E}" mentionId="{8F05BC20-41E9-4C7A-8626-30DB9433ADD1}" startIndex="0" length="18"/>
    </mentions>
  </threadedComment>
  <threadedComment ref="B47" dT="2023-10-09T14:00:39.97" personId="{238093D4-10DF-44C7-93C8-55E88031FE7D}" id="{D2D7E03A-12F2-4DE5-8B98-029710107A35}" parentId="{2003EE30-94D2-4D2C-96E2-7554194D20C5}">
    <text>Completado.</text>
  </threadedComment>
  <threadedComment ref="B89" dT="2023-10-04T14:28:38.99" personId="{BA8959D3-B771-438A-8CD0-B11C56E25D9C}" id="{1BD7288F-1B3A-49E5-A53B-6A8508FDFBC1}">
    <text>@Luis R. Scheker Mendoza Favor colocar las causas del desvío, debido a que las estimaciones estaban con el año 2022 (Ver pestaña de Programacion indicativa anual).</text>
    <mentions>
      <mention mentionpersonId="{B7844CED-5530-4A01-9822-6EAC9C97D379}" mentionId="{076E5EC0-8636-42ED-BDBC-15DB8417FC81}" startIndex="0" length="24"/>
    </mentions>
  </threadedComment>
  <threadedComment ref="B102" dT="2023-10-04T14:23:37.57" personId="{BA8959D3-B771-438A-8CD0-B11C56E25D9C}" id="{7C4A47B2-D0B0-4022-996E-32B2EDA959EE}">
    <text>@Jose R. Madera Oropeza Favor colocar las causas del desvío, debido a que las estimaciones estaban con el año 2022 (Ver pestaña de Programacion indicativa anual).</text>
    <mentions>
      <mention mentionpersonId="{4ABCB499-EBE7-44D1-A6CC-030097ED6554}" mentionId="{D11B5151-DC15-4BB0-B4D6-7F03F2D7ADCD}" startIndex="0" length="23"/>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13" Type="http://schemas.microsoft.com/office/2017/10/relationships/threadedComment" Target="../threadedComments/threadedComment1.xml"/><Relationship Id="rId3" Type="http://schemas.openxmlformats.org/officeDocument/2006/relationships/printerSettings" Target="../printerSettings/printerSettings2.bin"/><Relationship Id="rId7" Type="http://schemas.openxmlformats.org/officeDocument/2006/relationships/table" Target="../tables/table2.xml"/><Relationship Id="rId12" Type="http://schemas.openxmlformats.org/officeDocument/2006/relationships/comments" Target="../comments1.xml"/><Relationship Id="rId2" Type="http://schemas.openxmlformats.org/officeDocument/2006/relationships/hyperlink" Target="https://transparencia.indotel.gob.do/wp-content/uploads/2023/02/res._012_2023_aprueba_topes_de_espectro.pdf" TargetMode="External"/><Relationship Id="rId1" Type="http://schemas.openxmlformats.org/officeDocument/2006/relationships/hyperlink" Target="https://transparencia.indotel.gob.do/wp-content/uploads/2023/02/res._004_2023_dicta_la_norma_que_establece_el_sandbox_regulatorio.pdf"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vmlDrawing" Target="../drawings/vmlDrawing1.vml"/><Relationship Id="rId10" Type="http://schemas.openxmlformats.org/officeDocument/2006/relationships/table" Target="../tables/table5.xml"/><Relationship Id="rId4" Type="http://schemas.openxmlformats.org/officeDocument/2006/relationships/drawing" Target="../drawings/drawing2.xml"/><Relationship Id="rId9" Type="http://schemas.openxmlformats.org/officeDocument/2006/relationships/table" Target="../tables/table4.xml"/><Relationship Id="rId14" Type="http://schemas.microsoft.com/office/2019/04/relationships/documenttask" Target="../documenttasks/documenttask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vmlDrawing" Target="../drawings/vmlDrawing2.vml"/><Relationship Id="rId7" Type="http://schemas.openxmlformats.org/officeDocument/2006/relationships/table" Target="../tables/table17.xml"/><Relationship Id="rId12" Type="http://schemas.microsoft.com/office/2019/04/relationships/documenttask" Target="../documenttasks/documenttask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6.xml"/><Relationship Id="rId11" Type="http://schemas.microsoft.com/office/2017/10/relationships/threadedComment" Target="../threadedComments/threadedComment3.xml"/><Relationship Id="rId5" Type="http://schemas.openxmlformats.org/officeDocument/2006/relationships/table" Target="../tables/table15.xml"/><Relationship Id="rId10" Type="http://schemas.openxmlformats.org/officeDocument/2006/relationships/comments" Target="../comments2.xml"/><Relationship Id="rId4" Type="http://schemas.openxmlformats.org/officeDocument/2006/relationships/table" Target="../tables/table14.xml"/><Relationship Id="rId9"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vmlDrawing" Target="../drawings/vmlDrawing3.vml"/><Relationship Id="rId7" Type="http://schemas.openxmlformats.org/officeDocument/2006/relationships/table" Target="../tables/table23.xml"/><Relationship Id="rId12" Type="http://schemas.microsoft.com/office/2019/04/relationships/documenttask" Target="../documenttasks/documenttask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2.xml"/><Relationship Id="rId11" Type="http://schemas.microsoft.com/office/2017/10/relationships/threadedComment" Target="../threadedComments/threadedComment2.xml"/><Relationship Id="rId5" Type="http://schemas.openxmlformats.org/officeDocument/2006/relationships/table" Target="../tables/table21.xml"/><Relationship Id="rId10" Type="http://schemas.openxmlformats.org/officeDocument/2006/relationships/comments" Target="../comments3.xml"/><Relationship Id="rId4" Type="http://schemas.openxmlformats.org/officeDocument/2006/relationships/table" Target="../tables/table20.xml"/><Relationship Id="rId9"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topLeftCell="A11" workbookViewId="0">
      <selection activeCell="D12" sqref="D12"/>
    </sheetView>
  </sheetViews>
  <sheetFormatPr baseColWidth="10" defaultColWidth="11.42578125" defaultRowHeight="15" x14ac:dyDescent="0.25"/>
  <cols>
    <col min="1" max="1" width="22.140625" customWidth="1"/>
    <col min="2" max="3" width="13.7109375" customWidth="1"/>
    <col min="4" max="4" width="17.42578125" customWidth="1"/>
    <col min="5" max="5" width="12.28515625" customWidth="1"/>
    <col min="6" max="6" width="13.28515625" bestFit="1" customWidth="1"/>
    <col min="8" max="8" width="13.5703125" customWidth="1"/>
    <col min="10" max="10" width="14" customWidth="1"/>
    <col min="12" max="12" width="14" customWidth="1"/>
  </cols>
  <sheetData>
    <row r="2" spans="1:13" x14ac:dyDescent="0.25">
      <c r="A2" s="4"/>
      <c r="B2" s="4"/>
      <c r="C2" s="4"/>
      <c r="D2" s="4"/>
      <c r="E2" s="4"/>
      <c r="F2" s="4"/>
      <c r="G2" s="4"/>
      <c r="H2" s="4"/>
      <c r="I2" s="4"/>
      <c r="J2" s="137"/>
      <c r="K2" s="137"/>
      <c r="L2" s="137"/>
    </row>
    <row r="3" spans="1:13" ht="21" x14ac:dyDescent="0.25">
      <c r="A3" s="44"/>
      <c r="B3" s="138" t="s">
        <v>0</v>
      </c>
      <c r="C3" s="138"/>
      <c r="D3" s="138"/>
      <c r="E3" s="138"/>
      <c r="F3" s="138"/>
      <c r="G3" s="138"/>
      <c r="H3" s="138"/>
      <c r="I3" s="138"/>
      <c r="J3" s="138"/>
      <c r="K3" s="138"/>
      <c r="L3" s="138"/>
    </row>
    <row r="4" spans="1:13" x14ac:dyDescent="0.25">
      <c r="A4" s="139"/>
      <c r="B4" s="139"/>
      <c r="C4" s="139"/>
      <c r="D4" s="139"/>
      <c r="E4" s="139"/>
      <c r="F4" s="139"/>
      <c r="G4" s="139"/>
      <c r="H4" s="139"/>
      <c r="I4" s="139"/>
      <c r="J4" s="139"/>
      <c r="K4" s="139"/>
      <c r="L4" s="139"/>
    </row>
    <row r="5" spans="1:13" ht="15.75" thickBot="1" x14ac:dyDescent="0.3">
      <c r="A5" s="42"/>
      <c r="B5" s="42"/>
      <c r="C5" s="42"/>
      <c r="D5" s="42"/>
      <c r="E5" s="42"/>
      <c r="F5" s="42"/>
      <c r="G5" s="42"/>
      <c r="H5" s="42"/>
      <c r="I5" s="42"/>
      <c r="J5" s="42"/>
      <c r="K5" s="42"/>
      <c r="L5" s="42"/>
    </row>
    <row r="6" spans="1:13" ht="15.75" thickBot="1" x14ac:dyDescent="0.3">
      <c r="A6" s="45" t="s">
        <v>1</v>
      </c>
      <c r="B6" s="136" t="s">
        <v>2</v>
      </c>
      <c r="C6" s="136"/>
      <c r="D6" s="136"/>
      <c r="E6" s="136"/>
      <c r="F6" s="136"/>
      <c r="G6" s="136"/>
      <c r="H6" s="136"/>
      <c r="I6" s="136"/>
      <c r="J6" s="136"/>
      <c r="K6" s="136"/>
      <c r="L6" s="136"/>
    </row>
    <row r="7" spans="1:13" ht="15.75" thickBot="1" x14ac:dyDescent="0.3">
      <c r="A7" s="46" t="s">
        <v>3</v>
      </c>
      <c r="B7" s="136" t="s">
        <v>4</v>
      </c>
      <c r="C7" s="136"/>
      <c r="D7" s="136"/>
      <c r="E7" s="136"/>
      <c r="F7" s="136"/>
      <c r="G7" s="136"/>
      <c r="H7" s="136"/>
      <c r="I7" s="136"/>
      <c r="J7" s="136"/>
      <c r="K7" s="136"/>
      <c r="L7" s="136"/>
    </row>
    <row r="8" spans="1:13" ht="15.75" thickBot="1" x14ac:dyDescent="0.3">
      <c r="A8" s="46" t="s">
        <v>5</v>
      </c>
      <c r="B8" s="136" t="s">
        <v>6</v>
      </c>
      <c r="C8" s="136"/>
      <c r="D8" s="136"/>
      <c r="E8" s="136"/>
      <c r="F8" s="136"/>
      <c r="G8" s="136"/>
      <c r="H8" s="136"/>
      <c r="I8" s="136"/>
      <c r="J8" s="136"/>
      <c r="K8" s="136"/>
      <c r="L8" s="136"/>
    </row>
    <row r="9" spans="1:13" ht="15.75" thickBot="1" x14ac:dyDescent="0.3">
      <c r="D9" s="47"/>
    </row>
    <row r="10" spans="1:13" ht="15.75" thickBot="1" x14ac:dyDescent="0.3">
      <c r="A10" s="135" t="s">
        <v>7</v>
      </c>
      <c r="B10" s="135" t="s">
        <v>8</v>
      </c>
      <c r="C10" s="134" t="s">
        <v>9</v>
      </c>
      <c r="D10" s="134"/>
      <c r="E10" s="134" t="s">
        <v>10</v>
      </c>
      <c r="F10" s="134"/>
      <c r="G10" s="134" t="s">
        <v>11</v>
      </c>
      <c r="H10" s="134"/>
      <c r="I10" s="134" t="s">
        <v>12</v>
      </c>
      <c r="J10" s="134"/>
      <c r="K10" s="134" t="s">
        <v>13</v>
      </c>
      <c r="L10" s="134"/>
    </row>
    <row r="11" spans="1:13" ht="39" thickBot="1" x14ac:dyDescent="0.3">
      <c r="A11" s="135"/>
      <c r="B11" s="135"/>
      <c r="C11" s="48" t="s">
        <v>14</v>
      </c>
      <c r="D11" s="48" t="s">
        <v>15</v>
      </c>
      <c r="E11" s="48" t="s">
        <v>14</v>
      </c>
      <c r="F11" s="48" t="s">
        <v>15</v>
      </c>
      <c r="G11" s="48" t="s">
        <v>14</v>
      </c>
      <c r="H11" s="48" t="s">
        <v>15</v>
      </c>
      <c r="I11" s="48" t="s">
        <v>14</v>
      </c>
      <c r="J11" s="48" t="s">
        <v>15</v>
      </c>
      <c r="K11" s="48" t="s">
        <v>14</v>
      </c>
      <c r="L11" s="48" t="s">
        <v>15</v>
      </c>
    </row>
    <row r="12" spans="1:13" ht="23.25" customHeight="1" thickBot="1" x14ac:dyDescent="0.3">
      <c r="A12" s="49" t="s">
        <v>16</v>
      </c>
      <c r="B12" s="50"/>
      <c r="C12" s="51" t="s">
        <v>17</v>
      </c>
      <c r="D12" s="52">
        <v>3643797894</v>
      </c>
      <c r="E12" s="50" t="s">
        <v>17</v>
      </c>
      <c r="F12" s="53">
        <f>+D12/4</f>
        <v>910949473.5</v>
      </c>
      <c r="G12" s="50" t="s">
        <v>17</v>
      </c>
      <c r="H12" s="53">
        <f>+D12/4</f>
        <v>910949473.5</v>
      </c>
      <c r="I12" s="50" t="s">
        <v>17</v>
      </c>
      <c r="J12" s="53">
        <f>+D12/4</f>
        <v>910949473.5</v>
      </c>
      <c r="K12" s="50" t="s">
        <v>17</v>
      </c>
      <c r="L12" s="53">
        <f>+D12/4</f>
        <v>910949473.5</v>
      </c>
      <c r="M12" s="4"/>
    </row>
    <row r="13" spans="1:13" ht="45.75" customHeight="1" thickBot="1" x14ac:dyDescent="0.3">
      <c r="A13" s="49" t="s">
        <v>18</v>
      </c>
      <c r="B13" s="50" t="s">
        <v>19</v>
      </c>
      <c r="C13" s="54">
        <f>+E13+G13+I13+K13</f>
        <v>9683</v>
      </c>
      <c r="D13" s="52">
        <f>+F13+H13+J13+L13</f>
        <v>280785175</v>
      </c>
      <c r="E13" s="55">
        <v>2253</v>
      </c>
      <c r="F13" s="53">
        <f>280785175/4</f>
        <v>70196293.75</v>
      </c>
      <c r="G13" s="55">
        <v>2552</v>
      </c>
      <c r="H13" s="53">
        <f>280785175/4</f>
        <v>70196293.75</v>
      </c>
      <c r="I13" s="113">
        <v>2466</v>
      </c>
      <c r="J13" s="114">
        <f>280785175/4</f>
        <v>70196293.75</v>
      </c>
      <c r="K13" s="55">
        <v>2412</v>
      </c>
      <c r="L13" s="53">
        <f>280785175/4</f>
        <v>70196293.75</v>
      </c>
      <c r="M13" s="4"/>
    </row>
    <row r="14" spans="1:13" ht="57.75" customHeight="1" thickBot="1" x14ac:dyDescent="0.3">
      <c r="A14" s="49" t="s">
        <v>20</v>
      </c>
      <c r="B14" s="50" t="s">
        <v>21</v>
      </c>
      <c r="C14" s="54">
        <f t="shared" ref="C14:D18" si="0">+E14+G14+I14+K14</f>
        <v>11583</v>
      </c>
      <c r="D14" s="52">
        <f t="shared" si="0"/>
        <v>50431359</v>
      </c>
      <c r="E14" s="55">
        <v>3140</v>
      </c>
      <c r="F14" s="53">
        <f>50431359/4</f>
        <v>12607839.75</v>
      </c>
      <c r="G14" s="55">
        <v>2983</v>
      </c>
      <c r="H14" s="53">
        <f>50431359/4</f>
        <v>12607839.75</v>
      </c>
      <c r="I14" s="113">
        <v>2484</v>
      </c>
      <c r="J14" s="114">
        <f>50431359/4</f>
        <v>12607839.75</v>
      </c>
      <c r="K14" s="55">
        <v>2976</v>
      </c>
      <c r="L14" s="53">
        <f>50431359/4</f>
        <v>12607839.75</v>
      </c>
      <c r="M14" s="4"/>
    </row>
    <row r="15" spans="1:13" ht="45" customHeight="1" thickBot="1" x14ac:dyDescent="0.3">
      <c r="A15" s="49" t="s">
        <v>22</v>
      </c>
      <c r="B15" s="50" t="s">
        <v>23</v>
      </c>
      <c r="C15" s="54">
        <f t="shared" si="0"/>
        <v>2620</v>
      </c>
      <c r="D15" s="52">
        <f t="shared" si="0"/>
        <v>103657207</v>
      </c>
      <c r="E15" s="55">
        <v>658</v>
      </c>
      <c r="F15" s="53">
        <f>103657207/4</f>
        <v>25914301.75</v>
      </c>
      <c r="G15" s="55">
        <v>657</v>
      </c>
      <c r="H15" s="53">
        <f>103657207/4</f>
        <v>25914301.75</v>
      </c>
      <c r="I15" s="113">
        <v>653</v>
      </c>
      <c r="J15" s="114">
        <f>103657207/4</f>
        <v>25914301.75</v>
      </c>
      <c r="K15" s="55">
        <v>652</v>
      </c>
      <c r="L15" s="53">
        <f>103657207/4</f>
        <v>25914301.75</v>
      </c>
      <c r="M15" s="56"/>
    </row>
    <row r="16" spans="1:13" ht="45.75" customHeight="1" thickBot="1" x14ac:dyDescent="0.3">
      <c r="A16" s="49" t="s">
        <v>24</v>
      </c>
      <c r="B16" s="50" t="s">
        <v>25</v>
      </c>
      <c r="C16" s="54">
        <f t="shared" si="0"/>
        <v>18000</v>
      </c>
      <c r="D16" s="52">
        <f t="shared" si="0"/>
        <v>59525386</v>
      </c>
      <c r="E16" s="55">
        <v>4500</v>
      </c>
      <c r="F16" s="53">
        <f>59525386/4</f>
        <v>14881346.5</v>
      </c>
      <c r="G16" s="55">
        <v>4500</v>
      </c>
      <c r="H16" s="53">
        <f>59525386/4</f>
        <v>14881346.5</v>
      </c>
      <c r="I16" s="113">
        <v>4500</v>
      </c>
      <c r="J16" s="114">
        <f>59525386/4</f>
        <v>14881346.5</v>
      </c>
      <c r="K16" s="55">
        <v>4500</v>
      </c>
      <c r="L16" s="53">
        <f>59525386/4</f>
        <v>14881346.5</v>
      </c>
      <c r="M16" s="4"/>
    </row>
    <row r="17" spans="1:13" ht="56.25" customHeight="1" thickBot="1" x14ac:dyDescent="0.3">
      <c r="A17" s="49" t="s">
        <v>26</v>
      </c>
      <c r="B17" s="50" t="s">
        <v>27</v>
      </c>
      <c r="C17" s="54">
        <f t="shared" si="0"/>
        <v>6</v>
      </c>
      <c r="D17" s="52">
        <f t="shared" si="0"/>
        <v>41331899</v>
      </c>
      <c r="E17" s="55">
        <v>1</v>
      </c>
      <c r="F17" s="53">
        <f>41331899/4</f>
        <v>10332974.75</v>
      </c>
      <c r="G17" s="55">
        <v>2</v>
      </c>
      <c r="H17" s="53">
        <f>41331899/4</f>
        <v>10332974.75</v>
      </c>
      <c r="I17" s="113">
        <v>2</v>
      </c>
      <c r="J17" s="114">
        <f>41331899/4</f>
        <v>10332974.75</v>
      </c>
      <c r="K17" s="55">
        <v>1</v>
      </c>
      <c r="L17" s="53">
        <f>41331899/4</f>
        <v>10332974.75</v>
      </c>
      <c r="M17" s="4"/>
    </row>
    <row r="18" spans="1:13" ht="72.75" customHeight="1" thickBot="1" x14ac:dyDescent="0.3">
      <c r="A18" s="49" t="s">
        <v>28</v>
      </c>
      <c r="B18" s="50" t="s">
        <v>29</v>
      </c>
      <c r="C18" s="51">
        <f t="shared" si="0"/>
        <v>2</v>
      </c>
      <c r="D18" s="52">
        <f t="shared" si="0"/>
        <v>39923558</v>
      </c>
      <c r="E18" s="55">
        <v>0</v>
      </c>
      <c r="F18" s="53">
        <f>39923558/4</f>
        <v>9980889.5</v>
      </c>
      <c r="G18" s="55">
        <v>1</v>
      </c>
      <c r="H18" s="53">
        <f>39923558/4</f>
        <v>9980889.5</v>
      </c>
      <c r="I18" s="113">
        <v>0</v>
      </c>
      <c r="J18" s="114">
        <f>39923558/4</f>
        <v>9980889.5</v>
      </c>
      <c r="K18" s="55">
        <v>1</v>
      </c>
      <c r="L18" s="53">
        <f>39923558/4</f>
        <v>9980889.5</v>
      </c>
      <c r="M18" s="4"/>
    </row>
    <row r="19" spans="1:13" ht="21.75" customHeight="1" x14ac:dyDescent="0.25">
      <c r="D19" s="57">
        <f>SUM(D12:D18)</f>
        <v>4219452478</v>
      </c>
    </row>
    <row r="22" spans="1:13" x14ac:dyDescent="0.25">
      <c r="A22" s="58" t="s">
        <v>30</v>
      </c>
      <c r="B22" s="59">
        <v>45005</v>
      </c>
    </row>
  </sheetData>
  <mergeCells count="13">
    <mergeCell ref="B8:L8"/>
    <mergeCell ref="J2:L2"/>
    <mergeCell ref="B3:L3"/>
    <mergeCell ref="A4:L4"/>
    <mergeCell ref="B6:L6"/>
    <mergeCell ref="B7:L7"/>
    <mergeCell ref="K10:L10"/>
    <mergeCell ref="A10:A11"/>
    <mergeCell ref="B10:B11"/>
    <mergeCell ref="C10:D10"/>
    <mergeCell ref="E10:F10"/>
    <mergeCell ref="G10:H10"/>
    <mergeCell ref="I10:J10"/>
  </mergeCells>
  <dataValidations count="4">
    <dataValidation allowBlank="1" showInputMessage="1" prompt="Nombre del capítulo" sqref="B6:L9 B10:D10 C11:L12"/>
    <dataValidation allowBlank="1" sqref="A6"/>
    <dataValidation allowBlank="1" showInputMessage="1" showErrorMessage="1" prompt="Nombre de cada producto" sqref="A10"/>
    <dataValidation allowBlank="1" showInputMessage="1" showErrorMessage="1" prompt="Monto ejecutado en el trimestre" sqref="E14:E18 F13:F18 G14:G18 H13:H18 I14:I18 J13:J18 L13:L18 K14:K18"/>
  </dataValidations>
  <printOptions horizontalCentered="1"/>
  <pageMargins left="0.39370078740157483" right="0.39370078740157483" top="0.59055118110236227" bottom="0.39370078740157483" header="0.31496062992125984" footer="0.31496062992125984"/>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3"/>
  <sheetViews>
    <sheetView topLeftCell="A86" zoomScaleNormal="100" workbookViewId="0">
      <selection activeCell="H42" sqref="H42"/>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14" t="s">
        <v>31</v>
      </c>
      <c r="B1" s="201" t="s">
        <v>133</v>
      </c>
      <c r="C1" s="202"/>
      <c r="D1" s="202"/>
      <c r="E1" s="202"/>
      <c r="F1" s="202"/>
      <c r="G1" s="202"/>
      <c r="H1" s="202"/>
      <c r="I1" s="202"/>
      <c r="J1" s="203"/>
    </row>
    <row r="2" spans="1:10" ht="21.75" thickBot="1" x14ac:dyDescent="0.4">
      <c r="A2" s="15" t="s">
        <v>31</v>
      </c>
      <c r="B2" s="204" t="s">
        <v>33</v>
      </c>
      <c r="C2" s="205"/>
      <c r="D2" s="204" t="s">
        <v>34</v>
      </c>
      <c r="E2" s="205"/>
      <c r="F2" s="205"/>
      <c r="G2" s="205"/>
      <c r="H2" s="206"/>
      <c r="I2" s="16" t="s">
        <v>35</v>
      </c>
      <c r="J2" s="16" t="s">
        <v>36</v>
      </c>
    </row>
    <row r="3" spans="1:10" ht="32.25" customHeight="1" thickBot="1" x14ac:dyDescent="0.4">
      <c r="A3" s="17" t="s">
        <v>31</v>
      </c>
      <c r="B3" s="207" t="s">
        <v>37</v>
      </c>
      <c r="C3" s="208"/>
      <c r="D3" s="207" t="s">
        <v>38</v>
      </c>
      <c r="E3" s="208"/>
      <c r="F3" s="208"/>
      <c r="G3" s="208"/>
      <c r="H3" s="209"/>
      <c r="I3" s="18" t="s">
        <v>39</v>
      </c>
      <c r="J3" s="18">
        <v>0</v>
      </c>
    </row>
    <row r="4" spans="1:10" x14ac:dyDescent="0.25">
      <c r="A4" s="210" t="s">
        <v>31</v>
      </c>
      <c r="B4" s="211"/>
      <c r="C4" s="211"/>
      <c r="D4" s="211"/>
      <c r="E4" s="211"/>
      <c r="F4" s="211"/>
      <c r="G4" s="211"/>
      <c r="H4" s="211"/>
      <c r="I4" s="211"/>
      <c r="J4" s="212"/>
    </row>
    <row r="5" spans="1:10" x14ac:dyDescent="0.25">
      <c r="A5" s="195" t="s">
        <v>31</v>
      </c>
      <c r="B5" s="196"/>
      <c r="C5" s="196"/>
      <c r="D5" s="196"/>
      <c r="E5" s="196"/>
      <c r="F5" s="196"/>
      <c r="G5" s="196"/>
      <c r="H5" s="196"/>
      <c r="I5" s="196"/>
      <c r="J5" s="197"/>
    </row>
    <row r="6" spans="1:10" ht="15.75" x14ac:dyDescent="0.25">
      <c r="A6" s="140" t="s">
        <v>40</v>
      </c>
      <c r="B6" s="141"/>
      <c r="C6" s="141"/>
      <c r="D6" s="141"/>
      <c r="E6" s="141"/>
      <c r="F6" s="141"/>
      <c r="G6" s="141"/>
      <c r="H6" s="141"/>
      <c r="I6" s="141"/>
      <c r="J6" s="142"/>
    </row>
    <row r="7" spans="1:10" ht="15.75" x14ac:dyDescent="0.25">
      <c r="A7" s="149" t="s">
        <v>41</v>
      </c>
      <c r="B7" s="150"/>
      <c r="C7" s="150"/>
      <c r="D7" s="150"/>
      <c r="E7" s="150"/>
      <c r="F7" s="150"/>
      <c r="G7" s="150"/>
      <c r="H7" s="150"/>
      <c r="I7" s="150"/>
      <c r="J7" s="151"/>
    </row>
    <row r="8" spans="1:10" x14ac:dyDescent="0.25">
      <c r="A8" s="19" t="s">
        <v>1</v>
      </c>
      <c r="B8" s="20" t="s">
        <v>2</v>
      </c>
      <c r="C8" s="20"/>
      <c r="D8" s="20"/>
      <c r="E8" s="20"/>
      <c r="F8" s="20"/>
      <c r="G8" s="20"/>
      <c r="H8" s="20"/>
      <c r="I8" s="20"/>
      <c r="J8" s="21"/>
    </row>
    <row r="9" spans="1:10" x14ac:dyDescent="0.25">
      <c r="A9" s="19" t="s">
        <v>42</v>
      </c>
      <c r="B9" s="20" t="s">
        <v>4</v>
      </c>
      <c r="C9" s="20"/>
      <c r="D9" s="20"/>
      <c r="E9" s="20"/>
      <c r="F9" s="20"/>
      <c r="G9" s="20"/>
      <c r="H9" s="20"/>
      <c r="I9" s="20"/>
      <c r="J9" s="21"/>
    </row>
    <row r="10" spans="1:10" x14ac:dyDescent="0.25">
      <c r="A10" s="19" t="s">
        <v>5</v>
      </c>
      <c r="B10" s="20" t="s">
        <v>6</v>
      </c>
      <c r="C10" s="20"/>
      <c r="D10" s="20"/>
      <c r="E10" s="20"/>
      <c r="F10" s="20"/>
      <c r="G10" s="20"/>
      <c r="H10" s="20"/>
      <c r="I10" s="20"/>
      <c r="J10" s="21"/>
    </row>
    <row r="11" spans="1:10" x14ac:dyDescent="0.25">
      <c r="A11" s="19" t="s">
        <v>43</v>
      </c>
      <c r="B11" s="20" t="s">
        <v>44</v>
      </c>
      <c r="C11" s="20"/>
      <c r="D11" s="20"/>
      <c r="E11" s="20"/>
      <c r="F11" s="20"/>
      <c r="G11" s="20"/>
      <c r="H11" s="20"/>
      <c r="I11" s="20"/>
      <c r="J11" s="21"/>
    </row>
    <row r="12" spans="1:10" x14ac:dyDescent="0.25">
      <c r="A12" s="19" t="s">
        <v>45</v>
      </c>
      <c r="B12" s="191" t="s">
        <v>46</v>
      </c>
      <c r="C12" s="191"/>
      <c r="D12" s="191"/>
      <c r="E12" s="191"/>
      <c r="F12" s="191"/>
      <c r="G12" s="191"/>
      <c r="H12" s="191"/>
      <c r="I12" s="191"/>
      <c r="J12" s="192"/>
    </row>
    <row r="13" spans="1:10" ht="15.75" x14ac:dyDescent="0.25">
      <c r="A13" s="140" t="s">
        <v>47</v>
      </c>
      <c r="B13" s="141"/>
      <c r="C13" s="141"/>
      <c r="D13" s="141"/>
      <c r="E13" s="141"/>
      <c r="F13" s="141"/>
      <c r="G13" s="141"/>
      <c r="H13" s="141"/>
      <c r="I13" s="141"/>
      <c r="J13" s="142"/>
    </row>
    <row r="14" spans="1:10" x14ac:dyDescent="0.25">
      <c r="A14" s="19" t="s">
        <v>48</v>
      </c>
      <c r="B14" s="22">
        <v>3</v>
      </c>
      <c r="C14" s="198" t="s">
        <v>49</v>
      </c>
      <c r="D14" s="199"/>
      <c r="E14" s="199"/>
      <c r="F14" s="199"/>
      <c r="G14" s="199"/>
      <c r="H14" s="199"/>
      <c r="I14" s="199"/>
      <c r="J14" s="200"/>
    </row>
    <row r="15" spans="1:10" x14ac:dyDescent="0.25">
      <c r="A15" s="19" t="s">
        <v>50</v>
      </c>
      <c r="B15" s="23">
        <v>3.3</v>
      </c>
      <c r="C15" s="185" t="s">
        <v>51</v>
      </c>
      <c r="D15" s="186"/>
      <c r="E15" s="186"/>
      <c r="F15" s="186"/>
      <c r="G15" s="186"/>
      <c r="H15" s="186"/>
      <c r="I15" s="186"/>
      <c r="J15" s="187"/>
    </row>
    <row r="16" spans="1:10" x14ac:dyDescent="0.25">
      <c r="A16" s="19" t="s">
        <v>52</v>
      </c>
      <c r="B16" s="24" t="s">
        <v>53</v>
      </c>
      <c r="C16" s="188" t="s">
        <v>54</v>
      </c>
      <c r="D16" s="189"/>
      <c r="E16" s="189"/>
      <c r="F16" s="189"/>
      <c r="G16" s="189"/>
      <c r="H16" s="189"/>
      <c r="I16" s="189"/>
      <c r="J16" s="190"/>
    </row>
    <row r="17" spans="1:11" ht="15.75" x14ac:dyDescent="0.25">
      <c r="A17" s="140" t="s">
        <v>55</v>
      </c>
      <c r="B17" s="141"/>
      <c r="C17" s="141"/>
      <c r="D17" s="141"/>
      <c r="E17" s="141"/>
      <c r="F17" s="141"/>
      <c r="G17" s="141"/>
      <c r="H17" s="141"/>
      <c r="I17" s="141"/>
      <c r="J17" s="142"/>
    </row>
    <row r="18" spans="1:11" x14ac:dyDescent="0.25">
      <c r="A18" s="19" t="s">
        <v>56</v>
      </c>
      <c r="B18" s="191" t="s">
        <v>134</v>
      </c>
      <c r="C18" s="191"/>
      <c r="D18" s="191"/>
      <c r="E18" s="191"/>
      <c r="F18" s="191"/>
      <c r="G18" s="191"/>
      <c r="H18" s="191"/>
      <c r="I18" s="191"/>
      <c r="J18" s="192"/>
    </row>
    <row r="19" spans="1:11" ht="63.75" customHeight="1" x14ac:dyDescent="0.25">
      <c r="A19" s="34" t="s">
        <v>58</v>
      </c>
      <c r="B19" s="193" t="s">
        <v>59</v>
      </c>
      <c r="C19" s="193"/>
      <c r="D19" s="193"/>
      <c r="E19" s="193"/>
      <c r="F19" s="193"/>
      <c r="G19" s="193"/>
      <c r="H19" s="193"/>
      <c r="I19" s="193"/>
      <c r="J19" s="194"/>
    </row>
    <row r="20" spans="1:11" ht="18" customHeight="1" x14ac:dyDescent="0.25">
      <c r="A20" s="25" t="s">
        <v>135</v>
      </c>
      <c r="B20" s="191" t="s">
        <v>61</v>
      </c>
      <c r="C20" s="191"/>
      <c r="D20" s="191"/>
      <c r="E20" s="191"/>
      <c r="F20" s="191"/>
      <c r="G20" s="191"/>
      <c r="H20" s="191"/>
      <c r="I20" s="191"/>
      <c r="J20" s="192"/>
    </row>
    <row r="21" spans="1:11" ht="22.5" customHeight="1" x14ac:dyDescent="0.25">
      <c r="A21" s="34" t="s">
        <v>62</v>
      </c>
      <c r="B21" s="172" t="s">
        <v>63</v>
      </c>
      <c r="C21" s="172"/>
      <c r="D21" s="172"/>
      <c r="E21" s="172"/>
      <c r="F21" s="172"/>
      <c r="G21" s="172"/>
      <c r="H21" s="172"/>
      <c r="I21" s="172"/>
      <c r="J21" s="173"/>
    </row>
    <row r="22" spans="1:11" ht="19.5" customHeight="1" x14ac:dyDescent="0.25">
      <c r="A22" s="174" t="s">
        <v>64</v>
      </c>
      <c r="B22" s="175"/>
      <c r="C22" s="175"/>
      <c r="D22" s="175"/>
      <c r="E22" s="175"/>
      <c r="F22" s="175"/>
      <c r="G22" s="175"/>
      <c r="H22" s="175"/>
      <c r="I22" s="175"/>
      <c r="J22" s="176"/>
      <c r="K22" s="4"/>
    </row>
    <row r="23" spans="1:11" ht="15.75" x14ac:dyDescent="0.25">
      <c r="A23" s="156" t="s">
        <v>65</v>
      </c>
      <c r="B23" s="157"/>
      <c r="C23" s="157"/>
      <c r="D23" s="157"/>
      <c r="E23" s="157"/>
      <c r="F23" s="157"/>
      <c r="G23" s="157"/>
      <c r="H23" s="157"/>
      <c r="I23" s="157"/>
      <c r="J23" s="158"/>
      <c r="K23" s="1"/>
    </row>
    <row r="24" spans="1:11" ht="35.25" customHeight="1" x14ac:dyDescent="0.25">
      <c r="A24" s="177" t="s">
        <v>66</v>
      </c>
      <c r="B24" s="178"/>
      <c r="C24" s="179" t="s">
        <v>67</v>
      </c>
      <c r="D24" s="180"/>
      <c r="E24" s="180"/>
      <c r="F24" s="181" t="s">
        <v>68</v>
      </c>
      <c r="G24" s="182"/>
      <c r="H24" s="183"/>
      <c r="I24" s="179" t="s">
        <v>69</v>
      </c>
      <c r="J24" s="184"/>
      <c r="K24" s="4"/>
    </row>
    <row r="25" spans="1:11" ht="21" customHeight="1" x14ac:dyDescent="0.25">
      <c r="A25" s="165">
        <v>4219452478</v>
      </c>
      <c r="B25" s="166"/>
      <c r="C25" s="167">
        <f>+A25-F25</f>
        <v>4154163700.0700002</v>
      </c>
      <c r="D25" s="167"/>
      <c r="E25" s="166"/>
      <c r="F25" s="170">
        <f>Tabla134[Financiera 
 (F)]+Tabla1345[Financiera 
 (F)]+Tabla13456[Financiera 
 (F)]+Tabla134567[Financiera 
 (F)]+Tabla1345678[Financiera 
 (F)]+Tabla13456789[Financiera 
 (F)]</f>
        <v>65288777.929999992</v>
      </c>
      <c r="G25" s="167"/>
      <c r="H25" s="171"/>
      <c r="I25" s="168">
        <f>IF(F25&gt;0,F25/C25,0)</f>
        <v>1.571646729494551E-2</v>
      </c>
      <c r="J25" s="169"/>
      <c r="K25" s="4"/>
    </row>
    <row r="26" spans="1:11" ht="18.75" customHeight="1" x14ac:dyDescent="0.25">
      <c r="A26" s="156" t="s">
        <v>70</v>
      </c>
      <c r="B26" s="157"/>
      <c r="C26" s="157"/>
      <c r="D26" s="157"/>
      <c r="E26" s="157"/>
      <c r="F26" s="157"/>
      <c r="G26" s="157"/>
      <c r="H26" s="157"/>
      <c r="I26" s="157"/>
      <c r="J26" s="158"/>
      <c r="K26" s="1"/>
    </row>
    <row r="27" spans="1:11" ht="25.5" customHeight="1" x14ac:dyDescent="0.25">
      <c r="A27" s="26"/>
      <c r="C27" s="159" t="s">
        <v>71</v>
      </c>
      <c r="D27" s="160"/>
      <c r="E27" s="159" t="s">
        <v>98</v>
      </c>
      <c r="F27" s="160"/>
      <c r="G27" s="159" t="s">
        <v>73</v>
      </c>
      <c r="H27" s="159"/>
      <c r="I27" s="159" t="s">
        <v>74</v>
      </c>
      <c r="J27" s="161"/>
      <c r="K27" s="4"/>
    </row>
    <row r="28" spans="1:11" ht="38.25" x14ac:dyDescent="0.25">
      <c r="A28" s="5" t="s">
        <v>7</v>
      </c>
      <c r="B28" s="6" t="s">
        <v>75</v>
      </c>
      <c r="C28" s="6" t="s">
        <v>76</v>
      </c>
      <c r="D28" s="6" t="s">
        <v>77</v>
      </c>
      <c r="E28" s="6" t="s">
        <v>78</v>
      </c>
      <c r="F28" s="6" t="s">
        <v>79</v>
      </c>
      <c r="G28" s="6" t="s">
        <v>80</v>
      </c>
      <c r="H28" s="6" t="s">
        <v>81</v>
      </c>
      <c r="I28" s="6" t="s">
        <v>82</v>
      </c>
      <c r="J28" s="7" t="s">
        <v>83</v>
      </c>
      <c r="K28" s="4"/>
    </row>
    <row r="29" spans="1:11" ht="45.75" customHeight="1" x14ac:dyDescent="0.25">
      <c r="A29" s="27" t="s">
        <v>84</v>
      </c>
      <c r="B29" s="28" t="s">
        <v>19</v>
      </c>
      <c r="C29" s="29">
        <v>9683</v>
      </c>
      <c r="D29" s="30">
        <v>280785175</v>
      </c>
      <c r="E29" s="29">
        <v>2253</v>
      </c>
      <c r="F29" s="30">
        <v>70196293.75</v>
      </c>
      <c r="G29" s="62">
        <v>2221</v>
      </c>
      <c r="H29" s="30">
        <v>14935771</v>
      </c>
      <c r="I29" s="32">
        <f>IF(G29&gt;0,G29/E29,0)</f>
        <v>0.98579671549045722</v>
      </c>
      <c r="J29" s="33">
        <f>IF(H29&gt;0,H29/F29,0)</f>
        <v>0.21277150405109529</v>
      </c>
      <c r="K29" s="4"/>
    </row>
    <row r="30" spans="1:11" ht="15.75" x14ac:dyDescent="0.25">
      <c r="A30" s="140" t="s">
        <v>85</v>
      </c>
      <c r="B30" s="141"/>
      <c r="C30" s="141"/>
      <c r="D30" s="141"/>
      <c r="E30" s="141"/>
      <c r="F30" s="141"/>
      <c r="G30" s="141"/>
      <c r="H30" s="141"/>
      <c r="I30" s="141"/>
      <c r="J30" s="142"/>
    </row>
    <row r="31" spans="1:11" ht="15.75" x14ac:dyDescent="0.25">
      <c r="A31" s="149" t="s">
        <v>86</v>
      </c>
      <c r="B31" s="150"/>
      <c r="C31" s="150"/>
      <c r="D31" s="150"/>
      <c r="E31" s="150"/>
      <c r="F31" s="150"/>
      <c r="G31" s="150"/>
      <c r="H31" s="150"/>
      <c r="I31" s="150"/>
      <c r="J31" s="151"/>
    </row>
    <row r="32" spans="1:11" s="35" customFormat="1" ht="18.75" customHeight="1" x14ac:dyDescent="0.25">
      <c r="A32" s="34" t="s">
        <v>87</v>
      </c>
      <c r="B32" s="152" t="s">
        <v>88</v>
      </c>
      <c r="C32" s="152"/>
      <c r="D32" s="152"/>
      <c r="E32" s="152"/>
      <c r="F32" s="152"/>
      <c r="G32" s="152"/>
      <c r="H32" s="152"/>
      <c r="I32" s="152"/>
      <c r="J32" s="153"/>
    </row>
    <row r="33" spans="1:12" ht="34.5" customHeight="1" x14ac:dyDescent="0.25">
      <c r="A33" s="36" t="s">
        <v>89</v>
      </c>
      <c r="B33" s="154" t="s">
        <v>90</v>
      </c>
      <c r="C33" s="154"/>
      <c r="D33" s="154"/>
      <c r="E33" s="154"/>
      <c r="F33" s="154"/>
      <c r="G33" s="154"/>
      <c r="H33" s="154"/>
      <c r="I33" s="154"/>
      <c r="J33" s="155"/>
      <c r="K33" s="4"/>
    </row>
    <row r="34" spans="1:12" s="35" customFormat="1" ht="50.25" customHeight="1" x14ac:dyDescent="0.25">
      <c r="A34" s="43" t="s">
        <v>91</v>
      </c>
      <c r="B34" s="154" t="s">
        <v>136</v>
      </c>
      <c r="C34" s="154"/>
      <c r="D34" s="154"/>
      <c r="E34" s="154"/>
      <c r="F34" s="154"/>
      <c r="G34" s="154"/>
      <c r="H34" s="154"/>
      <c r="I34" s="154"/>
      <c r="J34" s="155"/>
    </row>
    <row r="35" spans="1:12" ht="94.5" customHeight="1" x14ac:dyDescent="0.25">
      <c r="A35" s="36" t="s">
        <v>93</v>
      </c>
      <c r="B35" s="154" t="s">
        <v>137</v>
      </c>
      <c r="C35" s="154"/>
      <c r="D35" s="154"/>
      <c r="E35" s="154"/>
      <c r="F35" s="154"/>
      <c r="G35" s="154"/>
      <c r="H35" s="154"/>
      <c r="I35" s="154"/>
      <c r="J35" s="155"/>
      <c r="K35" s="4"/>
    </row>
    <row r="36" spans="1:12" ht="15.75" x14ac:dyDescent="0.25">
      <c r="A36" s="140" t="s">
        <v>95</v>
      </c>
      <c r="B36" s="141"/>
      <c r="C36" s="141"/>
      <c r="D36" s="141"/>
      <c r="E36" s="141"/>
      <c r="F36" s="141"/>
      <c r="G36" s="141"/>
      <c r="H36" s="141"/>
      <c r="I36" s="141"/>
      <c r="J36" s="142"/>
    </row>
    <row r="37" spans="1:12" ht="15.75" x14ac:dyDescent="0.25">
      <c r="A37" s="143" t="s">
        <v>96</v>
      </c>
      <c r="B37" s="144"/>
      <c r="C37" s="144"/>
      <c r="D37" s="144"/>
      <c r="E37" s="144"/>
      <c r="F37" s="144"/>
      <c r="G37" s="144"/>
      <c r="H37" s="144"/>
      <c r="I37" s="144"/>
      <c r="J37" s="145"/>
    </row>
    <row r="38" spans="1:12" ht="37.5" customHeight="1" thickBot="1" x14ac:dyDescent="0.3">
      <c r="A38" s="146" t="s">
        <v>97</v>
      </c>
      <c r="B38" s="147"/>
      <c r="C38" s="147"/>
      <c r="D38" s="147"/>
      <c r="E38" s="147"/>
      <c r="F38" s="147"/>
      <c r="G38" s="147"/>
      <c r="H38" s="147"/>
      <c r="I38" s="147"/>
      <c r="J38" s="148"/>
    </row>
    <row r="39" spans="1:12" ht="15.75" x14ac:dyDescent="0.25">
      <c r="A39" s="156" t="s">
        <v>70</v>
      </c>
      <c r="B39" s="157"/>
      <c r="C39" s="157"/>
      <c r="D39" s="157"/>
      <c r="E39" s="157"/>
      <c r="F39" s="157"/>
      <c r="G39" s="157"/>
      <c r="H39" s="157"/>
      <c r="I39" s="157"/>
      <c r="J39" s="158"/>
      <c r="K39" s="1"/>
    </row>
    <row r="40" spans="1:12" x14ac:dyDescent="0.25">
      <c r="A40" s="26"/>
      <c r="C40" s="159" t="s">
        <v>71</v>
      </c>
      <c r="D40" s="160"/>
      <c r="E40" s="159" t="s">
        <v>98</v>
      </c>
      <c r="F40" s="160"/>
      <c r="G40" s="159" t="s">
        <v>73</v>
      </c>
      <c r="H40" s="159"/>
      <c r="I40" s="159" t="s">
        <v>74</v>
      </c>
      <c r="J40" s="161"/>
      <c r="K40" s="4"/>
    </row>
    <row r="41" spans="1:12" ht="39" thickBot="1" x14ac:dyDescent="0.3">
      <c r="A41" s="5" t="s">
        <v>7</v>
      </c>
      <c r="B41" s="6" t="s">
        <v>75</v>
      </c>
      <c r="C41" s="6" t="s">
        <v>76</v>
      </c>
      <c r="D41" s="6" t="s">
        <v>77</v>
      </c>
      <c r="E41" s="6" t="s">
        <v>78</v>
      </c>
      <c r="F41" s="6" t="s">
        <v>79</v>
      </c>
      <c r="G41" s="6" t="s">
        <v>80</v>
      </c>
      <c r="H41" s="6" t="s">
        <v>81</v>
      </c>
      <c r="I41" s="6" t="s">
        <v>82</v>
      </c>
      <c r="J41" s="7" t="s">
        <v>83</v>
      </c>
      <c r="K41" s="4"/>
    </row>
    <row r="42" spans="1:12" ht="66" customHeight="1" x14ac:dyDescent="0.25">
      <c r="A42" s="27" t="s">
        <v>99</v>
      </c>
      <c r="B42" s="28" t="s">
        <v>21</v>
      </c>
      <c r="C42" s="29">
        <v>11583</v>
      </c>
      <c r="D42" s="30">
        <v>50431359</v>
      </c>
      <c r="E42" s="29">
        <v>3140</v>
      </c>
      <c r="F42" s="30">
        <v>12607839.75</v>
      </c>
      <c r="G42" s="63">
        <v>3.4750000000000001</v>
      </c>
      <c r="H42" s="30">
        <v>9226645.4600000009</v>
      </c>
      <c r="I42" s="32">
        <f>IF(G42&gt;0,G42/E42,0)</f>
        <v>1.1066878980891719E-3</v>
      </c>
      <c r="J42" s="33">
        <f>IF(H42&gt;0,H42/F42,0)</f>
        <v>0.73181811023573651</v>
      </c>
      <c r="K42" s="4"/>
    </row>
    <row r="43" spans="1:12" ht="15.75" x14ac:dyDescent="0.25">
      <c r="A43" s="140" t="s">
        <v>85</v>
      </c>
      <c r="B43" s="141"/>
      <c r="C43" s="141"/>
      <c r="D43" s="141"/>
      <c r="E43" s="141"/>
      <c r="F43" s="141"/>
      <c r="G43" s="141"/>
      <c r="H43" s="141"/>
      <c r="I43" s="141"/>
      <c r="J43" s="142"/>
    </row>
    <row r="44" spans="1:12" ht="15.75" x14ac:dyDescent="0.25">
      <c r="A44" s="149" t="s">
        <v>86</v>
      </c>
      <c r="B44" s="150"/>
      <c r="C44" s="150"/>
      <c r="D44" s="150"/>
      <c r="E44" s="150"/>
      <c r="F44" s="150"/>
      <c r="G44" s="150"/>
      <c r="H44" s="150"/>
      <c r="I44" s="150"/>
      <c r="J44" s="151"/>
    </row>
    <row r="45" spans="1:12" ht="18.75" customHeight="1" x14ac:dyDescent="0.25">
      <c r="A45" s="37" t="s">
        <v>87</v>
      </c>
      <c r="B45" s="163" t="s">
        <v>100</v>
      </c>
      <c r="C45" s="163"/>
      <c r="D45" s="163"/>
      <c r="E45" s="163"/>
      <c r="F45" s="163"/>
      <c r="G45" s="163"/>
      <c r="H45" s="163"/>
      <c r="I45" s="163"/>
      <c r="J45" s="164"/>
      <c r="K45" s="4"/>
    </row>
    <row r="46" spans="1:12" x14ac:dyDescent="0.25">
      <c r="A46" s="37" t="s">
        <v>89</v>
      </c>
      <c r="B46" s="154" t="s">
        <v>138</v>
      </c>
      <c r="C46" s="154"/>
      <c r="D46" s="154"/>
      <c r="E46" s="154"/>
      <c r="F46" s="154"/>
      <c r="G46" s="154"/>
      <c r="H46" s="154"/>
      <c r="I46" s="154"/>
      <c r="J46" s="155"/>
      <c r="K46" s="4"/>
      <c r="L46" t="s">
        <v>139</v>
      </c>
    </row>
    <row r="47" spans="1:12" ht="122.25" customHeight="1" x14ac:dyDescent="0.25">
      <c r="A47" s="37" t="s">
        <v>91</v>
      </c>
      <c r="B47" s="154" t="s">
        <v>140</v>
      </c>
      <c r="C47" s="154"/>
      <c r="D47" s="154"/>
      <c r="E47" s="154"/>
      <c r="F47" s="154"/>
      <c r="G47" s="154"/>
      <c r="H47" s="154"/>
      <c r="I47" s="154"/>
      <c r="J47" s="155"/>
      <c r="K47" s="4"/>
    </row>
    <row r="48" spans="1:12" ht="51" customHeight="1" x14ac:dyDescent="0.25">
      <c r="A48" s="37" t="s">
        <v>93</v>
      </c>
      <c r="B48" s="154" t="s">
        <v>141</v>
      </c>
      <c r="C48" s="154"/>
      <c r="D48" s="154"/>
      <c r="E48" s="154"/>
      <c r="F48" s="154"/>
      <c r="G48" s="154"/>
      <c r="H48" s="154"/>
      <c r="I48" s="154"/>
      <c r="J48" s="155"/>
      <c r="K48" s="4"/>
    </row>
    <row r="49" spans="1:12" ht="15.75" x14ac:dyDescent="0.25">
      <c r="A49" s="140" t="s">
        <v>95</v>
      </c>
      <c r="B49" s="141"/>
      <c r="C49" s="141"/>
      <c r="D49" s="141"/>
      <c r="E49" s="141"/>
      <c r="F49" s="141"/>
      <c r="G49" s="141"/>
      <c r="H49" s="141"/>
      <c r="I49" s="141"/>
      <c r="J49" s="142"/>
    </row>
    <row r="50" spans="1:12" ht="15.75" x14ac:dyDescent="0.25">
      <c r="A50" s="143" t="s">
        <v>96</v>
      </c>
      <c r="B50" s="144"/>
      <c r="C50" s="144"/>
      <c r="D50" s="144"/>
      <c r="E50" s="144"/>
      <c r="F50" s="144"/>
      <c r="G50" s="144"/>
      <c r="H50" s="144"/>
      <c r="I50" s="144"/>
      <c r="J50" s="145"/>
    </row>
    <row r="51" spans="1:12" ht="47.25" customHeight="1" x14ac:dyDescent="0.25">
      <c r="A51" s="162" t="s">
        <v>104</v>
      </c>
      <c r="B51" s="147"/>
      <c r="C51" s="147"/>
      <c r="D51" s="147"/>
      <c r="E51" s="147"/>
      <c r="F51" s="147"/>
      <c r="G51" s="147"/>
      <c r="H51" s="147"/>
      <c r="I51" s="147"/>
      <c r="J51" s="148"/>
    </row>
    <row r="52" spans="1:12" ht="15.75" x14ac:dyDescent="0.25">
      <c r="A52" s="156" t="s">
        <v>70</v>
      </c>
      <c r="B52" s="157"/>
      <c r="C52" s="157"/>
      <c r="D52" s="157"/>
      <c r="E52" s="157"/>
      <c r="F52" s="157"/>
      <c r="G52" s="157"/>
      <c r="H52" s="157"/>
      <c r="I52" s="157"/>
      <c r="J52" s="158"/>
      <c r="K52" s="1"/>
    </row>
    <row r="53" spans="1:12" x14ac:dyDescent="0.25">
      <c r="A53" s="26"/>
      <c r="C53" s="159" t="s">
        <v>71</v>
      </c>
      <c r="D53" s="160"/>
      <c r="E53" s="159" t="s">
        <v>98</v>
      </c>
      <c r="F53" s="160"/>
      <c r="G53" s="159" t="s">
        <v>73</v>
      </c>
      <c r="H53" s="159"/>
      <c r="I53" s="159" t="s">
        <v>74</v>
      </c>
      <c r="J53" s="161"/>
      <c r="K53" s="4"/>
    </row>
    <row r="54" spans="1:12" ht="38.25" x14ac:dyDescent="0.25">
      <c r="A54" s="5" t="s">
        <v>7</v>
      </c>
      <c r="B54" s="6" t="s">
        <v>75</v>
      </c>
      <c r="C54" s="6" t="s">
        <v>76</v>
      </c>
      <c r="D54" s="6" t="s">
        <v>77</v>
      </c>
      <c r="E54" s="6" t="s">
        <v>78</v>
      </c>
      <c r="F54" s="6" t="s">
        <v>79</v>
      </c>
      <c r="G54" s="6" t="s">
        <v>80</v>
      </c>
      <c r="H54" s="6" t="s">
        <v>81</v>
      </c>
      <c r="I54" s="6" t="s">
        <v>82</v>
      </c>
      <c r="J54" s="7" t="s">
        <v>83</v>
      </c>
      <c r="K54" s="66" t="s">
        <v>142</v>
      </c>
      <c r="L54" s="6" t="s">
        <v>143</v>
      </c>
    </row>
    <row r="55" spans="1:12" ht="45" customHeight="1" x14ac:dyDescent="0.25">
      <c r="A55" s="27" t="s">
        <v>105</v>
      </c>
      <c r="B55" s="28" t="s">
        <v>23</v>
      </c>
      <c r="C55" s="29">
        <v>2620</v>
      </c>
      <c r="D55" s="30">
        <v>103657207</v>
      </c>
      <c r="E55" s="29">
        <v>658</v>
      </c>
      <c r="F55" s="30">
        <v>25914301.75</v>
      </c>
      <c r="G55" s="63">
        <f>232+182</f>
        <v>414</v>
      </c>
      <c r="H55" s="31">
        <v>17354258.120000001</v>
      </c>
      <c r="I55" s="32">
        <f>IF(G55&gt;0,G55/E55,0)</f>
        <v>0.62917933130699089</v>
      </c>
      <c r="J55" s="33">
        <f>IF(H55&gt;0,H55/F55,0)</f>
        <v>0.66967878538344183</v>
      </c>
      <c r="K55" s="65">
        <v>232</v>
      </c>
      <c r="L55" t="s">
        <v>144</v>
      </c>
    </row>
    <row r="56" spans="1:12" ht="15.75" x14ac:dyDescent="0.25">
      <c r="A56" s="140" t="s">
        <v>85</v>
      </c>
      <c r="B56" s="141"/>
      <c r="C56" s="141"/>
      <c r="D56" s="141"/>
      <c r="E56" s="141"/>
      <c r="F56" s="141"/>
      <c r="G56" s="141"/>
      <c r="H56" s="141"/>
      <c r="I56" s="141"/>
      <c r="J56" s="142"/>
      <c r="K56" s="42">
        <v>182</v>
      </c>
      <c r="L56" t="s">
        <v>145</v>
      </c>
    </row>
    <row r="57" spans="1:12" ht="15.75" x14ac:dyDescent="0.25">
      <c r="A57" s="149" t="s">
        <v>86</v>
      </c>
      <c r="B57" s="150"/>
      <c r="C57" s="150"/>
      <c r="D57" s="150"/>
      <c r="E57" s="150"/>
      <c r="F57" s="150"/>
      <c r="G57" s="150"/>
      <c r="H57" s="150"/>
      <c r="I57" s="150"/>
      <c r="J57" s="151"/>
    </row>
    <row r="58" spans="1:12" x14ac:dyDescent="0.25">
      <c r="A58" s="36" t="s">
        <v>87</v>
      </c>
      <c r="B58" s="152" t="s">
        <v>107</v>
      </c>
      <c r="C58" s="152"/>
      <c r="D58" s="152"/>
      <c r="E58" s="152"/>
      <c r="F58" s="152"/>
      <c r="G58" s="152"/>
      <c r="H58" s="152"/>
      <c r="I58" s="152"/>
      <c r="J58" s="153"/>
      <c r="K58" s="4"/>
    </row>
    <row r="59" spans="1:12" ht="30" x14ac:dyDescent="0.25">
      <c r="A59" s="36" t="s">
        <v>89</v>
      </c>
      <c r="B59" s="154" t="s">
        <v>108</v>
      </c>
      <c r="C59" s="154"/>
      <c r="D59" s="154"/>
      <c r="E59" s="154"/>
      <c r="F59" s="154"/>
      <c r="G59" s="154"/>
      <c r="H59" s="154"/>
      <c r="I59" s="154"/>
      <c r="J59" s="155"/>
      <c r="K59" s="4"/>
    </row>
    <row r="60" spans="1:12" s="35" customFormat="1" ht="60.75" customHeight="1" x14ac:dyDescent="0.25">
      <c r="A60" s="43" t="s">
        <v>91</v>
      </c>
      <c r="B60" s="154" t="s">
        <v>146</v>
      </c>
      <c r="C60" s="154"/>
      <c r="D60" s="154"/>
      <c r="E60" s="154"/>
      <c r="F60" s="154"/>
      <c r="G60" s="154"/>
      <c r="H60" s="154"/>
      <c r="I60" s="154"/>
      <c r="J60" s="155"/>
    </row>
    <row r="61" spans="1:12" ht="61.5" customHeight="1" x14ac:dyDescent="0.25">
      <c r="A61" s="36" t="s">
        <v>93</v>
      </c>
      <c r="B61" s="154" t="s">
        <v>147</v>
      </c>
      <c r="C61" s="154"/>
      <c r="D61" s="154"/>
      <c r="E61" s="154"/>
      <c r="F61" s="154"/>
      <c r="G61" s="154"/>
      <c r="H61" s="154"/>
      <c r="I61" s="154"/>
      <c r="J61" s="155"/>
      <c r="K61" s="4"/>
    </row>
    <row r="62" spans="1:12" ht="15.75" x14ac:dyDescent="0.25">
      <c r="A62" s="140" t="s">
        <v>95</v>
      </c>
      <c r="B62" s="141"/>
      <c r="C62" s="141"/>
      <c r="D62" s="141"/>
      <c r="E62" s="141"/>
      <c r="F62" s="141"/>
      <c r="G62" s="141"/>
      <c r="H62" s="141"/>
      <c r="I62" s="141"/>
      <c r="J62" s="142"/>
    </row>
    <row r="63" spans="1:12" ht="15.75" x14ac:dyDescent="0.25">
      <c r="A63" s="143" t="s">
        <v>96</v>
      </c>
      <c r="B63" s="144"/>
      <c r="C63" s="144"/>
      <c r="D63" s="144"/>
      <c r="E63" s="144"/>
      <c r="F63" s="144"/>
      <c r="G63" s="144"/>
      <c r="H63" s="144"/>
      <c r="I63" s="144"/>
      <c r="J63" s="145"/>
    </row>
    <row r="64" spans="1:12" ht="33.75" customHeight="1" thickBot="1" x14ac:dyDescent="0.3">
      <c r="A64" s="146" t="s">
        <v>111</v>
      </c>
      <c r="B64" s="147"/>
      <c r="C64" s="147"/>
      <c r="D64" s="147"/>
      <c r="E64" s="147"/>
      <c r="F64" s="147"/>
      <c r="G64" s="147"/>
      <c r="H64" s="147"/>
      <c r="I64" s="147"/>
      <c r="J64" s="148"/>
    </row>
    <row r="65" spans="1:11" ht="15.75" x14ac:dyDescent="0.25">
      <c r="A65" s="156" t="s">
        <v>70</v>
      </c>
      <c r="B65" s="157"/>
      <c r="C65" s="157"/>
      <c r="D65" s="157"/>
      <c r="E65" s="157"/>
      <c r="F65" s="157"/>
      <c r="G65" s="157"/>
      <c r="H65" s="157"/>
      <c r="I65" s="157"/>
      <c r="J65" s="158"/>
      <c r="K65" s="1"/>
    </row>
    <row r="66" spans="1:11" x14ac:dyDescent="0.25">
      <c r="A66" s="26"/>
      <c r="C66" s="159" t="s">
        <v>71</v>
      </c>
      <c r="D66" s="160"/>
      <c r="E66" s="159" t="s">
        <v>98</v>
      </c>
      <c r="F66" s="160"/>
      <c r="G66" s="159" t="s">
        <v>73</v>
      </c>
      <c r="H66" s="159"/>
      <c r="I66" s="159" t="s">
        <v>74</v>
      </c>
      <c r="J66" s="161"/>
      <c r="K66" s="4"/>
    </row>
    <row r="67" spans="1:11" ht="39" thickBot="1" x14ac:dyDescent="0.3">
      <c r="A67" s="5" t="s">
        <v>7</v>
      </c>
      <c r="B67" s="6" t="s">
        <v>75</v>
      </c>
      <c r="C67" s="6" t="s">
        <v>76</v>
      </c>
      <c r="D67" s="6" t="s">
        <v>77</v>
      </c>
      <c r="E67" s="6" t="s">
        <v>78</v>
      </c>
      <c r="F67" s="6" t="s">
        <v>79</v>
      </c>
      <c r="G67" s="6" t="s">
        <v>80</v>
      </c>
      <c r="H67" s="6" t="s">
        <v>81</v>
      </c>
      <c r="I67" s="6" t="s">
        <v>82</v>
      </c>
      <c r="J67" s="7" t="s">
        <v>83</v>
      </c>
      <c r="K67" s="4"/>
    </row>
    <row r="68" spans="1:11" ht="44.25" customHeight="1" x14ac:dyDescent="0.25">
      <c r="A68" s="27" t="s">
        <v>112</v>
      </c>
      <c r="B68" s="28" t="s">
        <v>25</v>
      </c>
      <c r="C68" s="29">
        <v>18000</v>
      </c>
      <c r="D68" s="30">
        <v>59525386</v>
      </c>
      <c r="E68" s="29">
        <v>4500</v>
      </c>
      <c r="F68" s="30">
        <v>14881346.5</v>
      </c>
      <c r="G68" s="64">
        <v>1285</v>
      </c>
      <c r="H68" s="30">
        <v>12550601.379999999</v>
      </c>
      <c r="I68" s="32">
        <f>IF(G68&gt;0,G68/E68,0)</f>
        <v>0.28555555555555556</v>
      </c>
      <c r="J68" s="33">
        <f>IF(H68&gt;0,H68/F68,0)</f>
        <v>0.84337807603633175</v>
      </c>
      <c r="K68" s="4"/>
    </row>
    <row r="69" spans="1:11" ht="18" customHeight="1" x14ac:dyDescent="0.25">
      <c r="A69" s="140" t="s">
        <v>85</v>
      </c>
      <c r="B69" s="141"/>
      <c r="C69" s="141"/>
      <c r="D69" s="141"/>
      <c r="E69" s="141"/>
      <c r="F69" s="141"/>
      <c r="G69" s="141"/>
      <c r="H69" s="141"/>
      <c r="I69" s="141"/>
      <c r="J69" s="142"/>
    </row>
    <row r="70" spans="1:11" ht="15.75" x14ac:dyDescent="0.25">
      <c r="A70" s="149" t="s">
        <v>86</v>
      </c>
      <c r="B70" s="150"/>
      <c r="C70" s="150"/>
      <c r="D70" s="150"/>
      <c r="E70" s="150"/>
      <c r="F70" s="150"/>
      <c r="G70" s="150"/>
      <c r="H70" s="150"/>
      <c r="I70" s="150"/>
      <c r="J70" s="151"/>
    </row>
    <row r="71" spans="1:11" ht="19.5" customHeight="1" x14ac:dyDescent="0.25">
      <c r="A71" s="36" t="s">
        <v>87</v>
      </c>
      <c r="B71" s="152" t="s">
        <v>113</v>
      </c>
      <c r="C71" s="152"/>
      <c r="D71" s="152"/>
      <c r="E71" s="152"/>
      <c r="F71" s="152"/>
      <c r="G71" s="152"/>
      <c r="H71" s="152"/>
      <c r="I71" s="152"/>
      <c r="J71" s="153"/>
      <c r="K71" s="4"/>
    </row>
    <row r="72" spans="1:11" ht="30" x14ac:dyDescent="0.25">
      <c r="A72" s="36" t="s">
        <v>89</v>
      </c>
      <c r="B72" s="154" t="s">
        <v>148</v>
      </c>
      <c r="C72" s="154"/>
      <c r="D72" s="154"/>
      <c r="E72" s="154"/>
      <c r="F72" s="154"/>
      <c r="G72" s="154"/>
      <c r="H72" s="154"/>
      <c r="I72" s="154"/>
      <c r="J72" s="155"/>
      <c r="K72" s="4"/>
    </row>
    <row r="73" spans="1:11" s="35" customFormat="1" ht="31.5" customHeight="1" x14ac:dyDescent="0.25">
      <c r="A73" s="43" t="s">
        <v>91</v>
      </c>
      <c r="B73" s="154" t="s">
        <v>149</v>
      </c>
      <c r="C73" s="154"/>
      <c r="D73" s="154"/>
      <c r="E73" s="154"/>
      <c r="F73" s="154"/>
      <c r="G73" s="154"/>
      <c r="H73" s="154"/>
      <c r="I73" s="154"/>
      <c r="J73" s="155"/>
    </row>
    <row r="74" spans="1:11" ht="48" customHeight="1" x14ac:dyDescent="0.25">
      <c r="A74" s="36" t="s">
        <v>93</v>
      </c>
      <c r="B74" s="154" t="s">
        <v>150</v>
      </c>
      <c r="C74" s="154"/>
      <c r="D74" s="154"/>
      <c r="E74" s="154"/>
      <c r="F74" s="154"/>
      <c r="G74" s="154"/>
      <c r="H74" s="154"/>
      <c r="I74" s="154"/>
      <c r="J74" s="155"/>
      <c r="K74" s="4"/>
    </row>
    <row r="75" spans="1:11" ht="15.75" x14ac:dyDescent="0.25">
      <c r="A75" s="140" t="s">
        <v>95</v>
      </c>
      <c r="B75" s="141"/>
      <c r="C75" s="141"/>
      <c r="D75" s="141"/>
      <c r="E75" s="141"/>
      <c r="F75" s="141"/>
      <c r="G75" s="141"/>
      <c r="H75" s="141"/>
      <c r="I75" s="141"/>
      <c r="J75" s="142"/>
    </row>
    <row r="76" spans="1:11" ht="19.5" customHeight="1" x14ac:dyDescent="0.25">
      <c r="A76" s="143" t="s">
        <v>96</v>
      </c>
      <c r="B76" s="144"/>
      <c r="C76" s="144"/>
      <c r="D76" s="144"/>
      <c r="E76" s="144"/>
      <c r="F76" s="144"/>
      <c r="G76" s="144"/>
      <c r="H76" s="144"/>
      <c r="I76" s="144"/>
      <c r="J76" s="145"/>
    </row>
    <row r="77" spans="1:11" ht="20.25" customHeight="1" thickBot="1" x14ac:dyDescent="0.3">
      <c r="A77" s="146" t="s">
        <v>151</v>
      </c>
      <c r="B77" s="147"/>
      <c r="C77" s="147"/>
      <c r="D77" s="147"/>
      <c r="E77" s="147"/>
      <c r="F77" s="147"/>
      <c r="G77" s="147"/>
      <c r="H77" s="147"/>
      <c r="I77" s="147"/>
      <c r="J77" s="148"/>
    </row>
    <row r="78" spans="1:11" ht="15.75" x14ac:dyDescent="0.25">
      <c r="A78" s="156" t="s">
        <v>70</v>
      </c>
      <c r="B78" s="157"/>
      <c r="C78" s="157"/>
      <c r="D78" s="157"/>
      <c r="E78" s="157"/>
      <c r="F78" s="157"/>
      <c r="G78" s="157"/>
      <c r="H78" s="157"/>
      <c r="I78" s="157"/>
      <c r="J78" s="158"/>
      <c r="K78" s="1"/>
    </row>
    <row r="79" spans="1:11" x14ac:dyDescent="0.25">
      <c r="A79" s="26"/>
      <c r="C79" s="159" t="s">
        <v>71</v>
      </c>
      <c r="D79" s="160"/>
      <c r="E79" s="159" t="s">
        <v>98</v>
      </c>
      <c r="F79" s="160"/>
      <c r="G79" s="159" t="s">
        <v>73</v>
      </c>
      <c r="H79" s="159"/>
      <c r="I79" s="159" t="s">
        <v>74</v>
      </c>
      <c r="J79" s="161"/>
      <c r="K79" s="4"/>
    </row>
    <row r="80" spans="1:11" ht="41.25" customHeight="1" thickBot="1" x14ac:dyDescent="0.3">
      <c r="A80" s="5" t="s">
        <v>7</v>
      </c>
      <c r="B80" s="6" t="s">
        <v>75</v>
      </c>
      <c r="C80" s="6" t="s">
        <v>76</v>
      </c>
      <c r="D80" s="6" t="s">
        <v>77</v>
      </c>
      <c r="E80" s="6" t="s">
        <v>78</v>
      </c>
      <c r="F80" s="6" t="s">
        <v>79</v>
      </c>
      <c r="G80" s="6" t="s">
        <v>80</v>
      </c>
      <c r="H80" s="6" t="s">
        <v>81</v>
      </c>
      <c r="I80" s="6" t="s">
        <v>82</v>
      </c>
      <c r="J80" s="7" t="s">
        <v>83</v>
      </c>
      <c r="K80" s="4"/>
    </row>
    <row r="81" spans="1:11" ht="61.5" customHeight="1" x14ac:dyDescent="0.25">
      <c r="A81" s="27" t="s">
        <v>118</v>
      </c>
      <c r="B81" s="28" t="s">
        <v>119</v>
      </c>
      <c r="C81" s="29">
        <v>6</v>
      </c>
      <c r="D81" s="30">
        <v>41331899</v>
      </c>
      <c r="E81" s="29">
        <v>1</v>
      </c>
      <c r="F81" s="30">
        <v>10332974.75</v>
      </c>
      <c r="G81" s="63">
        <v>2</v>
      </c>
      <c r="H81" s="31">
        <v>6868661.6500000004</v>
      </c>
      <c r="I81" s="32">
        <f>IF(G81&gt;0,G81/E81,0)</f>
        <v>2</v>
      </c>
      <c r="J81" s="33">
        <f>IF(H81&gt;0,H81/F81,0)</f>
        <v>0.6647322592170275</v>
      </c>
      <c r="K81" s="4"/>
    </row>
    <row r="82" spans="1:11" ht="15.75" x14ac:dyDescent="0.25">
      <c r="A82" s="140" t="s">
        <v>85</v>
      </c>
      <c r="B82" s="141"/>
      <c r="C82" s="141"/>
      <c r="D82" s="141"/>
      <c r="E82" s="141"/>
      <c r="F82" s="141"/>
      <c r="G82" s="141"/>
      <c r="H82" s="141"/>
      <c r="I82" s="141"/>
      <c r="J82" s="142"/>
    </row>
    <row r="83" spans="1:11" ht="15.75" x14ac:dyDescent="0.25">
      <c r="A83" s="149" t="s">
        <v>86</v>
      </c>
      <c r="B83" s="150"/>
      <c r="C83" s="150"/>
      <c r="D83" s="150"/>
      <c r="E83" s="150"/>
      <c r="F83" s="150"/>
      <c r="G83" s="150"/>
      <c r="H83" s="150"/>
      <c r="I83" s="150"/>
      <c r="J83" s="151"/>
    </row>
    <row r="84" spans="1:11" s="39" customFormat="1" ht="18.75" customHeight="1" x14ac:dyDescent="0.2">
      <c r="A84" s="37" t="s">
        <v>87</v>
      </c>
      <c r="B84" s="152" t="s">
        <v>118</v>
      </c>
      <c r="C84" s="152"/>
      <c r="D84" s="152"/>
      <c r="E84" s="152"/>
      <c r="F84" s="152"/>
      <c r="G84" s="152"/>
      <c r="H84" s="152"/>
      <c r="I84" s="152"/>
      <c r="J84" s="153"/>
      <c r="K84" s="38"/>
    </row>
    <row r="85" spans="1:11" s="39" customFormat="1" ht="58.5" customHeight="1" x14ac:dyDescent="0.2">
      <c r="A85" s="37" t="s">
        <v>89</v>
      </c>
      <c r="B85" s="154" t="s">
        <v>152</v>
      </c>
      <c r="C85" s="154"/>
      <c r="D85" s="154"/>
      <c r="E85" s="154"/>
      <c r="F85" s="154"/>
      <c r="G85" s="154"/>
      <c r="H85" s="154"/>
      <c r="I85" s="154"/>
      <c r="J85" s="155"/>
      <c r="K85" s="38" t="s">
        <v>153</v>
      </c>
    </row>
    <row r="86" spans="1:11" s="40" customFormat="1" ht="31.5" customHeight="1" x14ac:dyDescent="0.25">
      <c r="A86" s="41" t="s">
        <v>91</v>
      </c>
      <c r="B86" s="154" t="s">
        <v>154</v>
      </c>
      <c r="C86" s="154"/>
      <c r="D86" s="154"/>
      <c r="E86" s="154"/>
      <c r="F86" s="154"/>
      <c r="G86" s="154"/>
      <c r="H86" s="154"/>
      <c r="I86" s="154"/>
      <c r="J86" s="155"/>
      <c r="K86" s="61" t="s">
        <v>155</v>
      </c>
    </row>
    <row r="87" spans="1:11" s="39" customFormat="1" ht="36" customHeight="1" x14ac:dyDescent="0.25">
      <c r="A87" s="37" t="s">
        <v>93</v>
      </c>
      <c r="B87" s="154" t="s">
        <v>156</v>
      </c>
      <c r="C87" s="154"/>
      <c r="D87" s="154"/>
      <c r="E87" s="154"/>
      <c r="F87" s="154"/>
      <c r="G87" s="154"/>
      <c r="H87" s="154"/>
      <c r="I87" s="154"/>
      <c r="J87" s="155"/>
      <c r="K87" s="60" t="s">
        <v>157</v>
      </c>
    </row>
    <row r="88" spans="1:11" ht="15.75" x14ac:dyDescent="0.25">
      <c r="A88" s="140" t="s">
        <v>95</v>
      </c>
      <c r="B88" s="141"/>
      <c r="C88" s="141"/>
      <c r="D88" s="141"/>
      <c r="E88" s="141"/>
      <c r="F88" s="141"/>
      <c r="G88" s="141"/>
      <c r="H88" s="141"/>
      <c r="I88" s="141"/>
      <c r="J88" s="142"/>
    </row>
    <row r="89" spans="1:11" ht="15.75" x14ac:dyDescent="0.25">
      <c r="A89" s="143" t="s">
        <v>96</v>
      </c>
      <c r="B89" s="144"/>
      <c r="C89" s="144"/>
      <c r="D89" s="144"/>
      <c r="E89" s="144"/>
      <c r="F89" s="144"/>
      <c r="G89" s="144"/>
      <c r="H89" s="144"/>
      <c r="I89" s="144"/>
      <c r="J89" s="145"/>
    </row>
    <row r="90" spans="1:11" ht="21" customHeight="1" x14ac:dyDescent="0.25">
      <c r="A90" s="146" t="s">
        <v>158</v>
      </c>
      <c r="B90" s="147"/>
      <c r="C90" s="147"/>
      <c r="D90" s="147"/>
      <c r="E90" s="147"/>
      <c r="F90" s="147"/>
      <c r="G90" s="147"/>
      <c r="H90" s="147"/>
      <c r="I90" s="147"/>
      <c r="J90" s="148"/>
    </row>
    <row r="91" spans="1:11" ht="15.75" x14ac:dyDescent="0.25">
      <c r="A91" s="156" t="s">
        <v>70</v>
      </c>
      <c r="B91" s="157"/>
      <c r="C91" s="157"/>
      <c r="D91" s="157"/>
      <c r="E91" s="157"/>
      <c r="F91" s="157"/>
      <c r="G91" s="157"/>
      <c r="H91" s="157"/>
      <c r="I91" s="157"/>
      <c r="J91" s="158"/>
      <c r="K91" s="1"/>
    </row>
    <row r="92" spans="1:11" x14ac:dyDescent="0.25">
      <c r="A92" s="26"/>
      <c r="C92" s="159" t="s">
        <v>71</v>
      </c>
      <c r="D92" s="160"/>
      <c r="E92" s="159" t="s">
        <v>98</v>
      </c>
      <c r="F92" s="160"/>
      <c r="G92" s="159" t="s">
        <v>73</v>
      </c>
      <c r="H92" s="159"/>
      <c r="I92" s="159" t="s">
        <v>74</v>
      </c>
      <c r="J92" s="161"/>
      <c r="K92" s="4"/>
    </row>
    <row r="93" spans="1:11" ht="42" customHeight="1" thickBot="1" x14ac:dyDescent="0.3">
      <c r="A93" s="5" t="s">
        <v>7</v>
      </c>
      <c r="B93" s="6" t="s">
        <v>75</v>
      </c>
      <c r="C93" s="6" t="s">
        <v>76</v>
      </c>
      <c r="D93" s="6" t="s">
        <v>77</v>
      </c>
      <c r="E93" s="6" t="s">
        <v>78</v>
      </c>
      <c r="F93" s="6" t="s">
        <v>79</v>
      </c>
      <c r="G93" s="6" t="s">
        <v>80</v>
      </c>
      <c r="H93" s="6" t="s">
        <v>81</v>
      </c>
      <c r="I93" s="6" t="s">
        <v>82</v>
      </c>
      <c r="J93" s="7" t="s">
        <v>83</v>
      </c>
      <c r="K93" s="4"/>
    </row>
    <row r="94" spans="1:11" ht="74.25" customHeight="1" x14ac:dyDescent="0.25">
      <c r="A94" s="27" t="s">
        <v>124</v>
      </c>
      <c r="B94" s="28" t="s">
        <v>29</v>
      </c>
      <c r="C94" s="29">
        <v>2</v>
      </c>
      <c r="D94" s="30">
        <v>39923558</v>
      </c>
      <c r="E94" s="29">
        <v>0</v>
      </c>
      <c r="F94" s="30">
        <v>5808304</v>
      </c>
      <c r="G94" s="63">
        <v>2</v>
      </c>
      <c r="H94" s="31">
        <v>4352840.32</v>
      </c>
      <c r="I94" s="32">
        <f>IF(G94&gt;0,G94)</f>
        <v>2</v>
      </c>
      <c r="J94" s="33">
        <f>IF(H94&gt;0,H94/F94,0)</f>
        <v>0.74941675229120241</v>
      </c>
      <c r="K94" s="4"/>
    </row>
    <row r="95" spans="1:11" ht="15.75" x14ac:dyDescent="0.25">
      <c r="A95" s="140" t="s">
        <v>85</v>
      </c>
      <c r="B95" s="141"/>
      <c r="C95" s="141"/>
      <c r="D95" s="141"/>
      <c r="E95" s="141"/>
      <c r="F95" s="141"/>
      <c r="G95" s="141"/>
      <c r="H95" s="141"/>
      <c r="I95" s="141"/>
      <c r="J95" s="142"/>
    </row>
    <row r="96" spans="1:11" ht="15.75" x14ac:dyDescent="0.25">
      <c r="A96" s="149" t="s">
        <v>86</v>
      </c>
      <c r="B96" s="150"/>
      <c r="C96" s="150"/>
      <c r="D96" s="150"/>
      <c r="E96" s="150"/>
      <c r="F96" s="150"/>
      <c r="G96" s="150"/>
      <c r="H96" s="150"/>
      <c r="I96" s="150"/>
      <c r="J96" s="151"/>
    </row>
    <row r="97" spans="1:11" ht="21.75" customHeight="1" x14ac:dyDescent="0.25">
      <c r="A97" s="37" t="s">
        <v>87</v>
      </c>
      <c r="B97" s="152" t="s">
        <v>124</v>
      </c>
      <c r="C97" s="152"/>
      <c r="D97" s="152"/>
      <c r="E97" s="152"/>
      <c r="F97" s="152"/>
      <c r="G97" s="152"/>
      <c r="H97" s="152"/>
      <c r="I97" s="152"/>
      <c r="J97" s="153"/>
      <c r="K97" s="4"/>
    </row>
    <row r="98" spans="1:11" ht="60.75" customHeight="1" x14ac:dyDescent="0.25">
      <c r="A98" s="37" t="s">
        <v>89</v>
      </c>
      <c r="B98" s="154" t="s">
        <v>159</v>
      </c>
      <c r="C98" s="154"/>
      <c r="D98" s="154"/>
      <c r="E98" s="154"/>
      <c r="F98" s="154"/>
      <c r="G98" s="154"/>
      <c r="H98" s="154"/>
      <c r="I98" s="154"/>
      <c r="J98" s="155"/>
      <c r="K98" s="4"/>
    </row>
    <row r="99" spans="1:11" s="35" customFormat="1" ht="38.25" customHeight="1" x14ac:dyDescent="0.25">
      <c r="A99" s="41" t="s">
        <v>91</v>
      </c>
      <c r="B99" s="154" t="s">
        <v>160</v>
      </c>
      <c r="C99" s="154"/>
      <c r="D99" s="154"/>
      <c r="E99" s="154"/>
      <c r="F99" s="154"/>
      <c r="G99" s="154"/>
      <c r="H99" s="154"/>
      <c r="I99" s="154"/>
      <c r="J99" s="155"/>
    </row>
    <row r="100" spans="1:11" ht="35.25" customHeight="1" x14ac:dyDescent="0.25">
      <c r="A100" s="37" t="s">
        <v>93</v>
      </c>
      <c r="B100" s="154" t="s">
        <v>161</v>
      </c>
      <c r="C100" s="154"/>
      <c r="D100" s="154"/>
      <c r="E100" s="154"/>
      <c r="F100" s="154"/>
      <c r="G100" s="154"/>
      <c r="H100" s="154"/>
      <c r="I100" s="154"/>
      <c r="J100" s="155"/>
      <c r="K100" s="4"/>
    </row>
    <row r="101" spans="1:11" ht="15.75" x14ac:dyDescent="0.25">
      <c r="A101" s="140" t="s">
        <v>95</v>
      </c>
      <c r="B101" s="141"/>
      <c r="C101" s="141"/>
      <c r="D101" s="141"/>
      <c r="E101" s="141"/>
      <c r="F101" s="141"/>
      <c r="G101" s="141"/>
      <c r="H101" s="141"/>
      <c r="I101" s="141"/>
      <c r="J101" s="142"/>
    </row>
    <row r="102" spans="1:11" ht="15.75" x14ac:dyDescent="0.25">
      <c r="A102" s="143" t="s">
        <v>96</v>
      </c>
      <c r="B102" s="144"/>
      <c r="C102" s="144"/>
      <c r="D102" s="144"/>
      <c r="E102" s="144"/>
      <c r="F102" s="144"/>
      <c r="G102" s="144"/>
      <c r="H102" s="144"/>
      <c r="I102" s="144"/>
      <c r="J102" s="145"/>
    </row>
    <row r="103" spans="1:11" ht="51" customHeight="1" x14ac:dyDescent="0.25">
      <c r="A103" s="146" t="s">
        <v>162</v>
      </c>
      <c r="B103" s="147"/>
      <c r="C103" s="147"/>
      <c r="D103" s="147"/>
      <c r="E103" s="147"/>
      <c r="F103" s="147"/>
      <c r="G103" s="147"/>
      <c r="H103" s="147"/>
      <c r="I103" s="147"/>
      <c r="J103" s="148"/>
    </row>
  </sheetData>
  <mergeCells count="113">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A25:B25"/>
    <mergeCell ref="C25:E25"/>
    <mergeCell ref="I25:J25"/>
    <mergeCell ref="A26:J26"/>
    <mergeCell ref="C27:D27"/>
    <mergeCell ref="E27:F27"/>
    <mergeCell ref="G27:H27"/>
    <mergeCell ref="I27:J27"/>
    <mergeCell ref="F25:H25"/>
    <mergeCell ref="A43:J43"/>
    <mergeCell ref="A44:J44"/>
    <mergeCell ref="B45:J45"/>
    <mergeCell ref="B46:J46"/>
    <mergeCell ref="B47:J47"/>
    <mergeCell ref="B48:J48"/>
    <mergeCell ref="B35:J35"/>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Monto ejecutado en el trimestre" sqref="H28 H41 H54 H67 H80 H93"/>
    <dataValidation allowBlank="1" showInputMessage="1" showErrorMessage="1" prompt="Meta alcanzada en el trimestre" sqref="G28 G41 G54 G67 G80 G93"/>
    <dataValidation allowBlank="1" showInputMessage="1" showErrorMessage="1" prompt="Monto presupuestado para el producto" sqref="F28 D28 F41 D41 F54 D54:D55 F67 D67:D68 F80 D80:D81 F93 D93:D94"/>
    <dataValidation allowBlank="1" showInputMessage="1" showErrorMessage="1" prompt="Meta anual del indicador" sqref="E28 C28 E41 C41:C42 E54 C54:C55 E67 C67:C68 E80 C80:C81 E93 C93:C94"/>
    <dataValidation allowBlank="1" showInputMessage="1" showErrorMessage="1" prompt="Nombre del indicador" sqref="B28 B41 B54 B67 B80 B93"/>
    <dataValidation allowBlank="1" showInputMessage="1" showErrorMessage="1" prompt="Nombre de cada producto" sqref="A28 A41 A54 A67 A80 A93"/>
  </dataValidations>
  <hyperlinks>
    <hyperlink ref="K87" r:id="rId1"/>
    <hyperlink ref="K86" r:id="rId2"/>
  </hyperlinks>
  <printOptions horizontalCentered="1"/>
  <pageMargins left="0.39370078740157483" right="0.39370078740157483" top="0.74803149606299213" bottom="0.74803149606299213" header="0.31496062992125984" footer="0.31496062992125984"/>
  <pageSetup scale="71" fitToHeight="0" orientation="portrait" r:id="rId3"/>
  <headerFooter>
    <oddFooter>&amp;C&amp;8&amp;P de &amp;N</oddFooter>
  </headerFooter>
  <rowBreaks count="2" manualBreakCount="2">
    <brk id="38" max="9" man="1"/>
    <brk id="68" max="9" man="1"/>
  </rowBreaks>
  <drawing r:id="rId4"/>
  <legacyDrawing r:id="rId5"/>
  <tableParts count="6">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topLeftCell="A86" zoomScaleNormal="100" workbookViewId="0">
      <selection activeCell="H106" sqref="H106"/>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3.25" customHeight="1" x14ac:dyDescent="0.35">
      <c r="A1" s="14" t="s">
        <v>31</v>
      </c>
      <c r="B1" s="201" t="s">
        <v>32</v>
      </c>
      <c r="C1" s="202"/>
      <c r="D1" s="202"/>
      <c r="E1" s="202"/>
      <c r="F1" s="202"/>
      <c r="G1" s="202"/>
      <c r="H1" s="202"/>
      <c r="I1" s="234"/>
      <c r="J1" s="235"/>
    </row>
    <row r="2" spans="1:10" ht="21" x14ac:dyDescent="0.35">
      <c r="A2" s="15" t="s">
        <v>31</v>
      </c>
      <c r="B2" s="204" t="s">
        <v>33</v>
      </c>
      <c r="C2" s="205"/>
      <c r="D2" s="204" t="s">
        <v>34</v>
      </c>
      <c r="E2" s="205"/>
      <c r="F2" s="205"/>
      <c r="G2" s="205"/>
      <c r="H2" s="205"/>
      <c r="I2" s="69" t="s">
        <v>35</v>
      </c>
      <c r="J2" s="68" t="s">
        <v>36</v>
      </c>
    </row>
    <row r="3" spans="1:10" ht="28.5" customHeight="1" x14ac:dyDescent="0.35">
      <c r="A3" s="17" t="s">
        <v>31</v>
      </c>
      <c r="B3" s="207" t="s">
        <v>37</v>
      </c>
      <c r="C3" s="208"/>
      <c r="D3" s="207" t="s">
        <v>38</v>
      </c>
      <c r="E3" s="208"/>
      <c r="F3" s="208"/>
      <c r="G3" s="208"/>
      <c r="H3" s="208"/>
      <c r="I3" s="70" t="s">
        <v>39</v>
      </c>
      <c r="J3" s="67">
        <v>0</v>
      </c>
    </row>
    <row r="4" spans="1:10" ht="15.75" thickBot="1" x14ac:dyDescent="0.3">
      <c r="A4" s="210" t="s">
        <v>31</v>
      </c>
      <c r="B4" s="211"/>
      <c r="C4" s="211"/>
      <c r="D4" s="211"/>
      <c r="E4" s="211"/>
      <c r="F4" s="211"/>
      <c r="G4" s="211"/>
      <c r="H4" s="211"/>
      <c r="I4" s="236"/>
      <c r="J4" s="237"/>
    </row>
    <row r="5" spans="1:10" ht="15.75" thickBot="1" x14ac:dyDescent="0.3">
      <c r="A5" s="231" t="s">
        <v>31</v>
      </c>
      <c r="B5" s="231"/>
      <c r="C5" s="231"/>
      <c r="D5" s="231"/>
      <c r="E5" s="231"/>
      <c r="F5" s="231"/>
      <c r="G5" s="231"/>
      <c r="H5" s="231"/>
      <c r="I5" s="231"/>
      <c r="J5" s="231"/>
    </row>
    <row r="6" spans="1:10" ht="16.5" thickBot="1" x14ac:dyDescent="0.3">
      <c r="A6" s="213" t="s">
        <v>40</v>
      </c>
      <c r="B6" s="213"/>
      <c r="C6" s="213"/>
      <c r="D6" s="213"/>
      <c r="E6" s="213"/>
      <c r="F6" s="213"/>
      <c r="G6" s="213"/>
      <c r="H6" s="213"/>
      <c r="I6" s="213"/>
      <c r="J6" s="213"/>
    </row>
    <row r="7" spans="1:10" ht="16.5" thickBot="1" x14ac:dyDescent="0.3">
      <c r="A7" s="216" t="s">
        <v>41</v>
      </c>
      <c r="B7" s="216"/>
      <c r="C7" s="216"/>
      <c r="D7" s="216"/>
      <c r="E7" s="216"/>
      <c r="F7" s="216"/>
      <c r="G7" s="216"/>
      <c r="H7" s="216"/>
      <c r="I7" s="216"/>
      <c r="J7" s="216"/>
    </row>
    <row r="8" spans="1:10" s="39" customFormat="1" ht="13.5" thickBot="1" x14ac:dyDescent="0.25">
      <c r="A8" s="91" t="s">
        <v>1</v>
      </c>
      <c r="B8" s="95" t="s">
        <v>2</v>
      </c>
      <c r="C8" s="93"/>
      <c r="D8" s="93"/>
      <c r="E8" s="93"/>
      <c r="F8" s="93"/>
      <c r="G8" s="93"/>
      <c r="H8" s="93"/>
      <c r="I8" s="93"/>
      <c r="J8" s="94"/>
    </row>
    <row r="9" spans="1:10" s="39" customFormat="1" ht="13.5" thickBot="1" x14ac:dyDescent="0.25">
      <c r="A9" s="91" t="s">
        <v>42</v>
      </c>
      <c r="B9" s="95" t="s">
        <v>4</v>
      </c>
      <c r="C9" s="93"/>
      <c r="D9" s="93"/>
      <c r="E9" s="93"/>
      <c r="F9" s="93"/>
      <c r="G9" s="93"/>
      <c r="H9" s="93"/>
      <c r="I9" s="93"/>
      <c r="J9" s="94"/>
    </row>
    <row r="10" spans="1:10" s="39" customFormat="1" ht="13.5" thickBot="1" x14ac:dyDescent="0.25">
      <c r="A10" s="91" t="s">
        <v>5</v>
      </c>
      <c r="B10" s="95" t="s">
        <v>6</v>
      </c>
      <c r="C10" s="93"/>
      <c r="D10" s="93"/>
      <c r="E10" s="93"/>
      <c r="F10" s="93"/>
      <c r="G10" s="93"/>
      <c r="H10" s="93"/>
      <c r="I10" s="93"/>
      <c r="J10" s="94"/>
    </row>
    <row r="11" spans="1:10" s="39" customFormat="1" ht="13.5" thickBot="1" x14ac:dyDescent="0.25">
      <c r="A11" s="91" t="s">
        <v>43</v>
      </c>
      <c r="B11" s="95" t="s">
        <v>44</v>
      </c>
      <c r="C11" s="93"/>
      <c r="D11" s="93"/>
      <c r="E11" s="93"/>
      <c r="F11" s="93"/>
      <c r="G11" s="93"/>
      <c r="H11" s="93"/>
      <c r="I11" s="93"/>
      <c r="J11" s="94"/>
    </row>
    <row r="12" spans="1:10" s="39" customFormat="1" ht="29.25" customHeight="1" thickBot="1" x14ac:dyDescent="0.25">
      <c r="A12" s="92" t="s">
        <v>45</v>
      </c>
      <c r="B12" s="232" t="s">
        <v>46</v>
      </c>
      <c r="C12" s="232"/>
      <c r="D12" s="232"/>
      <c r="E12" s="232"/>
      <c r="F12" s="232"/>
      <c r="G12" s="232"/>
      <c r="H12" s="232"/>
      <c r="I12" s="232"/>
      <c r="J12" s="232"/>
    </row>
    <row r="13" spans="1:10" ht="16.5" thickBot="1" x14ac:dyDescent="0.3">
      <c r="A13" s="213" t="s">
        <v>47</v>
      </c>
      <c r="B13" s="213"/>
      <c r="C13" s="213"/>
      <c r="D13" s="213"/>
      <c r="E13" s="213"/>
      <c r="F13" s="213"/>
      <c r="G13" s="213"/>
      <c r="H13" s="213"/>
      <c r="I13" s="213"/>
      <c r="J13" s="213"/>
    </row>
    <row r="14" spans="1:10" s="39" customFormat="1" ht="18" customHeight="1" thickBot="1" x14ac:dyDescent="0.25">
      <c r="A14" s="76" t="s">
        <v>48</v>
      </c>
      <c r="B14" s="77">
        <v>3</v>
      </c>
      <c r="C14" s="233" t="s">
        <v>49</v>
      </c>
      <c r="D14" s="233"/>
      <c r="E14" s="233"/>
      <c r="F14" s="233"/>
      <c r="G14" s="233"/>
      <c r="H14" s="233"/>
      <c r="I14" s="233"/>
      <c r="J14" s="233"/>
    </row>
    <row r="15" spans="1:10" s="39" customFormat="1" ht="18" customHeight="1" thickBot="1" x14ac:dyDescent="0.25">
      <c r="A15" s="76" t="s">
        <v>50</v>
      </c>
      <c r="B15" s="78">
        <v>3.3</v>
      </c>
      <c r="C15" s="233" t="s">
        <v>51</v>
      </c>
      <c r="D15" s="233"/>
      <c r="E15" s="233"/>
      <c r="F15" s="233"/>
      <c r="G15" s="233"/>
      <c r="H15" s="233"/>
      <c r="I15" s="233"/>
      <c r="J15" s="233"/>
    </row>
    <row r="16" spans="1:10" s="39" customFormat="1" ht="18" customHeight="1" thickBot="1" x14ac:dyDescent="0.25">
      <c r="A16" s="76" t="s">
        <v>52</v>
      </c>
      <c r="B16" s="77" t="s">
        <v>53</v>
      </c>
      <c r="C16" s="233" t="s">
        <v>54</v>
      </c>
      <c r="D16" s="233"/>
      <c r="E16" s="233"/>
      <c r="F16" s="233"/>
      <c r="G16" s="233"/>
      <c r="H16" s="233"/>
      <c r="I16" s="233"/>
      <c r="J16" s="233"/>
    </row>
    <row r="17" spans="1:11" ht="16.5" thickBot="1" x14ac:dyDescent="0.3">
      <c r="A17" s="213" t="s">
        <v>55</v>
      </c>
      <c r="B17" s="213"/>
      <c r="C17" s="213"/>
      <c r="D17" s="213"/>
      <c r="E17" s="213"/>
      <c r="F17" s="213"/>
      <c r="G17" s="213"/>
      <c r="H17" s="213"/>
      <c r="I17" s="213"/>
      <c r="J17" s="213"/>
    </row>
    <row r="18" spans="1:11" s="39" customFormat="1" ht="18" customHeight="1" thickBot="1" x14ac:dyDescent="0.3">
      <c r="A18" s="76" t="s">
        <v>56</v>
      </c>
      <c r="B18" s="224" t="s">
        <v>57</v>
      </c>
      <c r="C18" s="224"/>
      <c r="D18" s="224"/>
      <c r="E18" s="224"/>
      <c r="F18" s="224"/>
      <c r="G18" s="224"/>
      <c r="H18" s="224"/>
      <c r="I18" s="224"/>
      <c r="J18" s="224"/>
    </row>
    <row r="19" spans="1:11" s="39" customFormat="1" ht="42" customHeight="1" thickBot="1" x14ac:dyDescent="0.3">
      <c r="A19" s="79" t="s">
        <v>58</v>
      </c>
      <c r="B19" s="224" t="s">
        <v>59</v>
      </c>
      <c r="C19" s="224"/>
      <c r="D19" s="224"/>
      <c r="E19" s="224"/>
      <c r="F19" s="224"/>
      <c r="G19" s="224"/>
      <c r="H19" s="224"/>
      <c r="I19" s="224"/>
      <c r="J19" s="224"/>
    </row>
    <row r="20" spans="1:11" s="39" customFormat="1" ht="12.75" customHeight="1" thickBot="1" x14ac:dyDescent="0.3">
      <c r="A20" s="79" t="s">
        <v>60</v>
      </c>
      <c r="B20" s="224" t="s">
        <v>61</v>
      </c>
      <c r="C20" s="224"/>
      <c r="D20" s="224"/>
      <c r="E20" s="224"/>
      <c r="F20" s="224"/>
      <c r="G20" s="224"/>
      <c r="H20" s="224"/>
      <c r="I20" s="224"/>
      <c r="J20" s="224"/>
    </row>
    <row r="21" spans="1:11" s="39" customFormat="1" ht="19.5" customHeight="1" thickBot="1" x14ac:dyDescent="0.25">
      <c r="A21" s="79" t="s">
        <v>62</v>
      </c>
      <c r="B21" s="238" t="s">
        <v>63</v>
      </c>
      <c r="C21" s="238"/>
      <c r="D21" s="238"/>
      <c r="E21" s="238"/>
      <c r="F21" s="238"/>
      <c r="G21" s="238"/>
      <c r="H21" s="238"/>
      <c r="I21" s="238"/>
      <c r="J21" s="238"/>
    </row>
    <row r="22" spans="1:11" ht="16.5" thickBot="1" x14ac:dyDescent="0.3">
      <c r="A22" s="239" t="s">
        <v>64</v>
      </c>
      <c r="B22" s="239"/>
      <c r="C22" s="239"/>
      <c r="D22" s="239"/>
      <c r="E22" s="239"/>
      <c r="F22" s="239"/>
      <c r="G22" s="239"/>
      <c r="H22" s="239"/>
      <c r="I22" s="239"/>
      <c r="J22" s="239"/>
      <c r="K22" s="4"/>
    </row>
    <row r="23" spans="1:11" ht="16.5" thickBot="1" x14ac:dyDescent="0.3">
      <c r="A23" s="220" t="s">
        <v>65</v>
      </c>
      <c r="B23" s="220"/>
      <c r="C23" s="220"/>
      <c r="D23" s="220"/>
      <c r="E23" s="220"/>
      <c r="F23" s="220"/>
      <c r="G23" s="220"/>
      <c r="H23" s="220"/>
      <c r="I23" s="220"/>
      <c r="J23" s="220"/>
      <c r="K23" s="1"/>
    </row>
    <row r="24" spans="1:11" ht="15.75" thickBot="1" x14ac:dyDescent="0.3">
      <c r="A24" s="240" t="s">
        <v>66</v>
      </c>
      <c r="B24" s="240"/>
      <c r="C24" s="240" t="s">
        <v>67</v>
      </c>
      <c r="D24" s="240"/>
      <c r="E24" s="240"/>
      <c r="F24" s="240" t="s">
        <v>68</v>
      </c>
      <c r="G24" s="240"/>
      <c r="H24" s="240"/>
      <c r="I24" s="240" t="s">
        <v>69</v>
      </c>
      <c r="J24" s="240"/>
      <c r="K24" s="4"/>
    </row>
    <row r="25" spans="1:11" x14ac:dyDescent="0.25">
      <c r="A25" s="225">
        <v>4219452478</v>
      </c>
      <c r="B25" s="225"/>
      <c r="C25" s="225">
        <f>+A25-G25</f>
        <v>4136650243</v>
      </c>
      <c r="D25" s="226"/>
      <c r="E25" s="226"/>
      <c r="F25" s="80"/>
      <c r="G25" s="81">
        <f>Tabla1310[Financiera 
 (F)]+Tabla13411[Financiera 
 (F)]+Tabla134512[Financiera 
 (F)]+Tabla1345613[Financiera 
 (F)]+Tabla13456714[Financiera 
 (F)]+Tabla134567815[Financiera 
 (F)]</f>
        <v>82802235</v>
      </c>
      <c r="H25" s="80"/>
      <c r="I25" s="227">
        <f>IF(G25&gt;0,G25/C25,0)</f>
        <v>2.0016735797307773E-2</v>
      </c>
      <c r="J25" s="227"/>
      <c r="K25" s="4"/>
    </row>
    <row r="26" spans="1:11" ht="16.5" thickBot="1" x14ac:dyDescent="0.3">
      <c r="A26" s="220" t="s">
        <v>70</v>
      </c>
      <c r="B26" s="220"/>
      <c r="C26" s="220"/>
      <c r="D26" s="220"/>
      <c r="E26" s="220"/>
      <c r="F26" s="220"/>
      <c r="G26" s="220"/>
      <c r="H26" s="220"/>
      <c r="I26" s="220"/>
      <c r="J26" s="220"/>
      <c r="K26" s="1"/>
    </row>
    <row r="27" spans="1:11" ht="22.5" customHeight="1" thickBot="1" x14ac:dyDescent="0.3">
      <c r="A27" s="82"/>
      <c r="B27" s="82"/>
      <c r="C27" s="134" t="s">
        <v>71</v>
      </c>
      <c r="D27" s="221"/>
      <c r="E27" s="135" t="s">
        <v>72</v>
      </c>
      <c r="F27" s="228"/>
      <c r="G27" s="134" t="s">
        <v>73</v>
      </c>
      <c r="H27" s="134"/>
      <c r="I27" s="134" t="s">
        <v>74</v>
      </c>
      <c r="J27" s="221"/>
      <c r="K27" s="4"/>
    </row>
    <row r="28" spans="1:11" ht="39" thickBot="1" x14ac:dyDescent="0.3">
      <c r="A28" s="48" t="s">
        <v>7</v>
      </c>
      <c r="B28" s="48" t="s">
        <v>75</v>
      </c>
      <c r="C28" s="48" t="s">
        <v>76</v>
      </c>
      <c r="D28" s="48" t="s">
        <v>77</v>
      </c>
      <c r="E28" s="48" t="s">
        <v>78</v>
      </c>
      <c r="F28" s="48" t="s">
        <v>79</v>
      </c>
      <c r="G28" s="48" t="s">
        <v>80</v>
      </c>
      <c r="H28" s="48" t="s">
        <v>81</v>
      </c>
      <c r="I28" s="48" t="s">
        <v>82</v>
      </c>
      <c r="J28" s="48" t="s">
        <v>83</v>
      </c>
      <c r="K28" s="4"/>
    </row>
    <row r="29" spans="1:11" ht="45" customHeight="1" thickBot="1" x14ac:dyDescent="0.3">
      <c r="A29" s="83" t="s">
        <v>84</v>
      </c>
      <c r="B29" s="50" t="s">
        <v>19</v>
      </c>
      <c r="C29" s="54">
        <v>9683</v>
      </c>
      <c r="D29" s="84">
        <v>280785175</v>
      </c>
      <c r="E29" s="55">
        <v>2252</v>
      </c>
      <c r="F29" s="85">
        <v>70196293.75</v>
      </c>
      <c r="G29" s="55">
        <v>2053</v>
      </c>
      <c r="H29" s="53">
        <v>22496593</v>
      </c>
      <c r="I29" s="86">
        <f>IF(G29&gt;0,G29/C29,0)</f>
        <v>0.21202106785087266</v>
      </c>
      <c r="J29" s="87">
        <f>IF(H29&gt;0,H29/D29,0)</f>
        <v>8.0120301935456523E-2</v>
      </c>
      <c r="K29" s="4"/>
    </row>
    <row r="30" spans="1:11" ht="18" customHeight="1" thickBot="1" x14ac:dyDescent="0.3">
      <c r="A30" s="213" t="s">
        <v>85</v>
      </c>
      <c r="B30" s="213"/>
      <c r="C30" s="213"/>
      <c r="D30" s="213"/>
      <c r="E30" s="213"/>
      <c r="F30" s="213"/>
      <c r="G30" s="213"/>
      <c r="H30" s="213"/>
      <c r="I30" s="213"/>
      <c r="J30" s="213"/>
    </row>
    <row r="31" spans="1:11" ht="16.5" thickBot="1" x14ac:dyDescent="0.3">
      <c r="A31" s="216" t="s">
        <v>86</v>
      </c>
      <c r="B31" s="216"/>
      <c r="C31" s="216"/>
      <c r="D31" s="216"/>
      <c r="E31" s="216"/>
      <c r="F31" s="216"/>
      <c r="G31" s="216"/>
      <c r="H31" s="216"/>
      <c r="I31" s="216"/>
      <c r="J31" s="216"/>
    </row>
    <row r="32" spans="1:11" ht="19.5" customHeight="1" thickBot="1" x14ac:dyDescent="0.3">
      <c r="A32" s="88" t="s">
        <v>87</v>
      </c>
      <c r="B32" s="223" t="s">
        <v>88</v>
      </c>
      <c r="C32" s="223"/>
      <c r="D32" s="223"/>
      <c r="E32" s="223"/>
      <c r="F32" s="223"/>
      <c r="G32" s="223"/>
      <c r="H32" s="223"/>
      <c r="I32" s="223"/>
      <c r="J32" s="223"/>
      <c r="K32" s="4"/>
    </row>
    <row r="33" spans="1:11" ht="31.5" customHeight="1" thickBot="1" x14ac:dyDescent="0.3">
      <c r="A33" s="88" t="s">
        <v>89</v>
      </c>
      <c r="B33" s="215" t="s">
        <v>90</v>
      </c>
      <c r="C33" s="215"/>
      <c r="D33" s="215"/>
      <c r="E33" s="215"/>
      <c r="F33" s="215"/>
      <c r="G33" s="215"/>
      <c r="H33" s="215"/>
      <c r="I33" s="215"/>
      <c r="J33" s="215"/>
      <c r="K33" s="4"/>
    </row>
    <row r="34" spans="1:11" ht="65.25" customHeight="1" thickBot="1" x14ac:dyDescent="0.3">
      <c r="A34" s="88" t="s">
        <v>91</v>
      </c>
      <c r="B34" s="215" t="s">
        <v>92</v>
      </c>
      <c r="C34" s="215"/>
      <c r="D34" s="215"/>
      <c r="E34" s="215"/>
      <c r="F34" s="215"/>
      <c r="G34" s="215"/>
      <c r="H34" s="215"/>
      <c r="I34" s="215"/>
      <c r="J34" s="215"/>
      <c r="K34" s="4"/>
    </row>
    <row r="35" spans="1:11" ht="88.5" customHeight="1" thickBot="1" x14ac:dyDescent="0.3">
      <c r="A35" s="88" t="s">
        <v>93</v>
      </c>
      <c r="B35" s="215" t="s">
        <v>94</v>
      </c>
      <c r="C35" s="215"/>
      <c r="D35" s="215"/>
      <c r="E35" s="215"/>
      <c r="F35" s="215"/>
      <c r="G35" s="215"/>
      <c r="H35" s="215"/>
      <c r="I35" s="215"/>
      <c r="J35" s="215"/>
      <c r="K35" s="4"/>
    </row>
    <row r="36" spans="1:11" ht="16.5" thickBot="1" x14ac:dyDescent="0.3">
      <c r="A36" s="213" t="s">
        <v>95</v>
      </c>
      <c r="B36" s="213"/>
      <c r="C36" s="213"/>
      <c r="D36" s="213"/>
      <c r="E36" s="213"/>
      <c r="F36" s="213"/>
      <c r="G36" s="213"/>
      <c r="H36" s="213"/>
      <c r="I36" s="213"/>
      <c r="J36" s="213"/>
    </row>
    <row r="37" spans="1:11" ht="16.5" thickBot="1" x14ac:dyDescent="0.3">
      <c r="A37" s="214" t="s">
        <v>96</v>
      </c>
      <c r="B37" s="214"/>
      <c r="C37" s="214"/>
      <c r="D37" s="214"/>
      <c r="E37" s="214"/>
      <c r="F37" s="214"/>
      <c r="G37" s="214"/>
      <c r="H37" s="214"/>
      <c r="I37" s="214"/>
      <c r="J37" s="214"/>
    </row>
    <row r="38" spans="1:11" ht="44.25" customHeight="1" thickBot="1" x14ac:dyDescent="0.3">
      <c r="A38" s="218" t="s">
        <v>97</v>
      </c>
      <c r="B38" s="218"/>
      <c r="C38" s="218"/>
      <c r="D38" s="218"/>
      <c r="E38" s="218"/>
      <c r="F38" s="218"/>
      <c r="G38" s="218"/>
      <c r="H38" s="218"/>
      <c r="I38" s="218"/>
      <c r="J38" s="218"/>
    </row>
    <row r="39" spans="1:11" ht="16.5" thickBot="1" x14ac:dyDescent="0.3">
      <c r="A39" s="220" t="s">
        <v>70</v>
      </c>
      <c r="B39" s="220"/>
      <c r="C39" s="220"/>
      <c r="D39" s="220"/>
      <c r="E39" s="220"/>
      <c r="F39" s="220"/>
      <c r="G39" s="220"/>
      <c r="H39" s="220"/>
      <c r="I39" s="220"/>
      <c r="J39" s="220"/>
      <c r="K39" s="1"/>
    </row>
    <row r="40" spans="1:11" ht="15.75" thickBot="1" x14ac:dyDescent="0.3">
      <c r="A40" s="82"/>
      <c r="B40" s="82"/>
      <c r="C40" s="134" t="s">
        <v>71</v>
      </c>
      <c r="D40" s="221"/>
      <c r="E40" s="134" t="s">
        <v>98</v>
      </c>
      <c r="F40" s="221"/>
      <c r="G40" s="134" t="s">
        <v>73</v>
      </c>
      <c r="H40" s="134"/>
      <c r="I40" s="134" t="s">
        <v>74</v>
      </c>
      <c r="J40" s="221"/>
      <c r="K40" s="4"/>
    </row>
    <row r="41" spans="1:11" ht="39" thickBot="1" x14ac:dyDescent="0.3">
      <c r="A41" s="48" t="s">
        <v>7</v>
      </c>
      <c r="B41" s="48" t="s">
        <v>75</v>
      </c>
      <c r="C41" s="48" t="s">
        <v>76</v>
      </c>
      <c r="D41" s="48" t="s">
        <v>77</v>
      </c>
      <c r="E41" s="48" t="s">
        <v>78</v>
      </c>
      <c r="F41" s="48" t="s">
        <v>79</v>
      </c>
      <c r="G41" s="48" t="s">
        <v>80</v>
      </c>
      <c r="H41" s="48" t="s">
        <v>81</v>
      </c>
      <c r="I41" s="48" t="s">
        <v>82</v>
      </c>
      <c r="J41" s="48" t="s">
        <v>83</v>
      </c>
      <c r="K41" s="4"/>
    </row>
    <row r="42" spans="1:11" ht="57.75" customHeight="1" thickBot="1" x14ac:dyDescent="0.3">
      <c r="A42" s="83" t="s">
        <v>99</v>
      </c>
      <c r="B42" s="50" t="s">
        <v>21</v>
      </c>
      <c r="C42" s="54">
        <v>11583</v>
      </c>
      <c r="D42" s="84">
        <v>50431359</v>
      </c>
      <c r="E42" s="55">
        <v>2983</v>
      </c>
      <c r="F42" s="85">
        <v>12607839.75</v>
      </c>
      <c r="G42" s="89">
        <v>3.0910000000000002</v>
      </c>
      <c r="H42" s="53">
        <v>9268300</v>
      </c>
      <c r="I42" s="86">
        <f>IF(G42&gt;0,G42/C42,0)</f>
        <v>2.6685660018993355E-4</v>
      </c>
      <c r="J42" s="87">
        <f>IF(H42&gt;0,H42/D42,0)</f>
        <v>0.18378049260976687</v>
      </c>
      <c r="K42" s="4"/>
    </row>
    <row r="43" spans="1:11" ht="16.5" thickBot="1" x14ac:dyDescent="0.3">
      <c r="A43" s="213" t="s">
        <v>85</v>
      </c>
      <c r="B43" s="213"/>
      <c r="C43" s="213"/>
      <c r="D43" s="213"/>
      <c r="E43" s="213"/>
      <c r="F43" s="213"/>
      <c r="G43" s="213"/>
      <c r="H43" s="213"/>
      <c r="I43" s="213"/>
      <c r="J43" s="213"/>
    </row>
    <row r="44" spans="1:11" ht="16.5" thickBot="1" x14ac:dyDescent="0.3">
      <c r="A44" s="216" t="s">
        <v>86</v>
      </c>
      <c r="B44" s="216"/>
      <c r="C44" s="216"/>
      <c r="D44" s="216"/>
      <c r="E44" s="216"/>
      <c r="F44" s="216"/>
      <c r="G44" s="216"/>
      <c r="H44" s="216"/>
      <c r="I44" s="216"/>
      <c r="J44" s="216"/>
    </row>
    <row r="45" spans="1:11" ht="27.75" customHeight="1" thickBot="1" x14ac:dyDescent="0.3">
      <c r="A45" s="88" t="s">
        <v>87</v>
      </c>
      <c r="B45" s="223" t="s">
        <v>100</v>
      </c>
      <c r="C45" s="223"/>
      <c r="D45" s="223"/>
      <c r="E45" s="223"/>
      <c r="F45" s="223"/>
      <c r="G45" s="223"/>
      <c r="H45" s="223"/>
      <c r="I45" s="223"/>
      <c r="J45" s="223"/>
      <c r="K45" s="4"/>
    </row>
    <row r="46" spans="1:11" ht="24" customHeight="1" thickBot="1" x14ac:dyDescent="0.3">
      <c r="A46" s="88" t="s">
        <v>89</v>
      </c>
      <c r="B46" s="215" t="s">
        <v>101</v>
      </c>
      <c r="C46" s="215"/>
      <c r="D46" s="215"/>
      <c r="E46" s="215"/>
      <c r="F46" s="215"/>
      <c r="G46" s="215"/>
      <c r="H46" s="215"/>
      <c r="I46" s="215"/>
      <c r="J46" s="215"/>
      <c r="K46" s="4"/>
    </row>
    <row r="47" spans="1:11" ht="120.75" customHeight="1" thickBot="1" x14ac:dyDescent="0.3">
      <c r="A47" s="88" t="s">
        <v>91</v>
      </c>
      <c r="B47" s="215" t="s">
        <v>102</v>
      </c>
      <c r="C47" s="215"/>
      <c r="D47" s="215"/>
      <c r="E47" s="215"/>
      <c r="F47" s="215"/>
      <c r="G47" s="215"/>
      <c r="H47" s="215"/>
      <c r="I47" s="215"/>
      <c r="J47" s="215"/>
      <c r="K47" s="4"/>
    </row>
    <row r="48" spans="1:11" ht="47.25" customHeight="1" thickBot="1" x14ac:dyDescent="0.3">
      <c r="A48" s="88" t="s">
        <v>93</v>
      </c>
      <c r="B48" s="215" t="s">
        <v>103</v>
      </c>
      <c r="C48" s="215"/>
      <c r="D48" s="215"/>
      <c r="E48" s="215"/>
      <c r="F48" s="215"/>
      <c r="G48" s="215"/>
      <c r="H48" s="215"/>
      <c r="I48" s="215"/>
      <c r="J48" s="215"/>
      <c r="K48" s="4"/>
    </row>
    <row r="49" spans="1:12" ht="16.5" thickBot="1" x14ac:dyDescent="0.3">
      <c r="A49" s="213" t="s">
        <v>95</v>
      </c>
      <c r="B49" s="213"/>
      <c r="C49" s="213"/>
      <c r="D49" s="213"/>
      <c r="E49" s="213"/>
      <c r="F49" s="213"/>
      <c r="G49" s="213"/>
      <c r="H49" s="213"/>
      <c r="I49" s="213"/>
      <c r="J49" s="213"/>
    </row>
    <row r="50" spans="1:12" ht="16.5" thickBot="1" x14ac:dyDescent="0.3">
      <c r="A50" s="214" t="s">
        <v>96</v>
      </c>
      <c r="B50" s="214"/>
      <c r="C50" s="214"/>
      <c r="D50" s="214"/>
      <c r="E50" s="214"/>
      <c r="F50" s="214"/>
      <c r="G50" s="214"/>
      <c r="H50" s="214"/>
      <c r="I50" s="214"/>
      <c r="J50" s="214"/>
    </row>
    <row r="51" spans="1:12" ht="53.25" customHeight="1" thickBot="1" x14ac:dyDescent="0.3">
      <c r="A51" s="215" t="s">
        <v>104</v>
      </c>
      <c r="B51" s="215"/>
      <c r="C51" s="215"/>
      <c r="D51" s="215"/>
      <c r="E51" s="215"/>
      <c r="F51" s="215"/>
      <c r="G51" s="215"/>
      <c r="H51" s="215"/>
      <c r="I51" s="215"/>
      <c r="J51" s="215"/>
    </row>
    <row r="52" spans="1:12" ht="16.5" thickBot="1" x14ac:dyDescent="0.3">
      <c r="A52" s="220" t="s">
        <v>70</v>
      </c>
      <c r="B52" s="220"/>
      <c r="C52" s="220"/>
      <c r="D52" s="220"/>
      <c r="E52" s="220"/>
      <c r="F52" s="220"/>
      <c r="G52" s="220"/>
      <c r="H52" s="220"/>
      <c r="I52" s="220"/>
      <c r="J52" s="220"/>
      <c r="K52" s="1"/>
    </row>
    <row r="53" spans="1:12" ht="15.75" thickBot="1" x14ac:dyDescent="0.3">
      <c r="A53" s="82"/>
      <c r="B53" s="82"/>
      <c r="C53" s="134" t="s">
        <v>71</v>
      </c>
      <c r="D53" s="221"/>
      <c r="E53" s="134" t="s">
        <v>98</v>
      </c>
      <c r="F53" s="221"/>
      <c r="G53" s="134" t="s">
        <v>73</v>
      </c>
      <c r="H53" s="134"/>
      <c r="I53" s="134" t="s">
        <v>74</v>
      </c>
      <c r="J53" s="221"/>
      <c r="K53" s="4"/>
    </row>
    <row r="54" spans="1:12" ht="39" thickBot="1" x14ac:dyDescent="0.3">
      <c r="A54" s="48" t="s">
        <v>7</v>
      </c>
      <c r="B54" s="48" t="s">
        <v>75</v>
      </c>
      <c r="C54" s="48" t="s">
        <v>76</v>
      </c>
      <c r="D54" s="48" t="s">
        <v>77</v>
      </c>
      <c r="E54" s="48" t="s">
        <v>78</v>
      </c>
      <c r="F54" s="48" t="s">
        <v>79</v>
      </c>
      <c r="G54" s="48" t="s">
        <v>80</v>
      </c>
      <c r="H54" s="48" t="s">
        <v>81</v>
      </c>
      <c r="I54" s="48" t="s">
        <v>82</v>
      </c>
      <c r="J54" s="48" t="s">
        <v>83</v>
      </c>
      <c r="K54" s="4"/>
    </row>
    <row r="55" spans="1:12" ht="47.25" customHeight="1" thickBot="1" x14ac:dyDescent="0.3">
      <c r="A55" s="83" t="s">
        <v>105</v>
      </c>
      <c r="B55" s="50" t="s">
        <v>23</v>
      </c>
      <c r="C55" s="54">
        <v>2620</v>
      </c>
      <c r="D55" s="84">
        <v>103657207</v>
      </c>
      <c r="E55" s="55">
        <v>657</v>
      </c>
      <c r="F55" s="85">
        <v>25914301.75</v>
      </c>
      <c r="G55" s="55">
        <f>377+486</f>
        <v>863</v>
      </c>
      <c r="H55" s="85">
        <v>23485970</v>
      </c>
      <c r="I55" s="86">
        <f>IF(G55&gt;0,G55/C55,0)</f>
        <v>0.32938931297709922</v>
      </c>
      <c r="J55" s="87">
        <f>IF(H55&gt;0,H55/D55,0)</f>
        <v>0.2265734402818706</v>
      </c>
      <c r="K55" s="4"/>
      <c r="L55" s="71" t="s">
        <v>106</v>
      </c>
    </row>
    <row r="56" spans="1:12" ht="19.5" customHeight="1" thickBot="1" x14ac:dyDescent="0.3">
      <c r="A56" s="213" t="s">
        <v>85</v>
      </c>
      <c r="B56" s="213"/>
      <c r="C56" s="213"/>
      <c r="D56" s="213"/>
      <c r="E56" s="213"/>
      <c r="F56" s="213"/>
      <c r="G56" s="213"/>
      <c r="H56" s="213"/>
      <c r="I56" s="213"/>
      <c r="J56" s="213"/>
    </row>
    <row r="57" spans="1:12" ht="16.5" thickBot="1" x14ac:dyDescent="0.3">
      <c r="A57" s="216" t="s">
        <v>86</v>
      </c>
      <c r="B57" s="216"/>
      <c r="C57" s="216"/>
      <c r="D57" s="216"/>
      <c r="E57" s="216"/>
      <c r="F57" s="216"/>
      <c r="G57" s="216"/>
      <c r="H57" s="216"/>
      <c r="I57" s="216"/>
      <c r="J57" s="216"/>
    </row>
    <row r="58" spans="1:12" s="39" customFormat="1" ht="17.25" customHeight="1" thickBot="1" x14ac:dyDescent="0.25">
      <c r="A58" s="88" t="s">
        <v>87</v>
      </c>
      <c r="B58" s="217" t="s">
        <v>107</v>
      </c>
      <c r="C58" s="217"/>
      <c r="D58" s="217"/>
      <c r="E58" s="217"/>
      <c r="F58" s="217"/>
      <c r="G58" s="217"/>
      <c r="H58" s="217"/>
      <c r="I58" s="217"/>
      <c r="J58" s="217"/>
      <c r="K58" s="38"/>
    </row>
    <row r="59" spans="1:12" s="39" customFormat="1" ht="22.5" customHeight="1" thickBot="1" x14ac:dyDescent="0.25">
      <c r="A59" s="88" t="s">
        <v>89</v>
      </c>
      <c r="B59" s="215" t="s">
        <v>108</v>
      </c>
      <c r="C59" s="215"/>
      <c r="D59" s="215"/>
      <c r="E59" s="215"/>
      <c r="F59" s="215"/>
      <c r="G59" s="215"/>
      <c r="H59" s="215"/>
      <c r="I59" s="215"/>
      <c r="J59" s="215"/>
      <c r="K59" s="38"/>
    </row>
    <row r="60" spans="1:12" s="40" customFormat="1" ht="29.25" customHeight="1" thickBot="1" x14ac:dyDescent="0.3">
      <c r="A60" s="90" t="s">
        <v>91</v>
      </c>
      <c r="B60" s="215" t="s">
        <v>109</v>
      </c>
      <c r="C60" s="215"/>
      <c r="D60" s="215"/>
      <c r="E60" s="215"/>
      <c r="F60" s="215"/>
      <c r="G60" s="215"/>
      <c r="H60" s="215"/>
      <c r="I60" s="215"/>
      <c r="J60" s="215"/>
    </row>
    <row r="61" spans="1:12" s="39" customFormat="1" ht="39" customHeight="1" thickBot="1" x14ac:dyDescent="0.25">
      <c r="A61" s="88" t="s">
        <v>93</v>
      </c>
      <c r="B61" s="215" t="s">
        <v>110</v>
      </c>
      <c r="C61" s="215"/>
      <c r="D61" s="215"/>
      <c r="E61" s="215"/>
      <c r="F61" s="215"/>
      <c r="G61" s="215"/>
      <c r="H61" s="215"/>
      <c r="I61" s="215"/>
      <c r="J61" s="215"/>
      <c r="K61" s="38"/>
    </row>
    <row r="62" spans="1:12" ht="16.5" thickBot="1" x14ac:dyDescent="0.3">
      <c r="A62" s="213" t="s">
        <v>95</v>
      </c>
      <c r="B62" s="213"/>
      <c r="C62" s="213"/>
      <c r="D62" s="213"/>
      <c r="E62" s="213"/>
      <c r="F62" s="213"/>
      <c r="G62" s="213"/>
      <c r="H62" s="213"/>
      <c r="I62" s="213"/>
      <c r="J62" s="213"/>
    </row>
    <row r="63" spans="1:12" ht="16.5" thickBot="1" x14ac:dyDescent="0.3">
      <c r="A63" s="214" t="s">
        <v>96</v>
      </c>
      <c r="B63" s="214"/>
      <c r="C63" s="214"/>
      <c r="D63" s="214"/>
      <c r="E63" s="214"/>
      <c r="F63" s="214"/>
      <c r="G63" s="214"/>
      <c r="H63" s="214"/>
      <c r="I63" s="214"/>
      <c r="J63" s="214"/>
    </row>
    <row r="64" spans="1:12" ht="27.75" customHeight="1" thickBot="1" x14ac:dyDescent="0.3">
      <c r="A64" s="215" t="s">
        <v>111</v>
      </c>
      <c r="B64" s="215"/>
      <c r="C64" s="215"/>
      <c r="D64" s="215"/>
      <c r="E64" s="215"/>
      <c r="F64" s="215"/>
      <c r="G64" s="215"/>
      <c r="H64" s="215"/>
      <c r="I64" s="215"/>
      <c r="J64" s="215"/>
    </row>
    <row r="65" spans="1:11" ht="16.5" thickBot="1" x14ac:dyDescent="0.3">
      <c r="A65" s="220" t="s">
        <v>70</v>
      </c>
      <c r="B65" s="220"/>
      <c r="C65" s="220"/>
      <c r="D65" s="220"/>
      <c r="E65" s="220"/>
      <c r="F65" s="220"/>
      <c r="G65" s="220"/>
      <c r="H65" s="220"/>
      <c r="I65" s="220"/>
      <c r="J65" s="220"/>
      <c r="K65" s="1"/>
    </row>
    <row r="66" spans="1:11" ht="17.25" customHeight="1" thickBot="1" x14ac:dyDescent="0.3">
      <c r="A66" s="82"/>
      <c r="B66" s="82"/>
      <c r="C66" s="134" t="s">
        <v>71</v>
      </c>
      <c r="D66" s="221"/>
      <c r="E66" s="134" t="s">
        <v>98</v>
      </c>
      <c r="F66" s="221"/>
      <c r="G66" s="134" t="s">
        <v>73</v>
      </c>
      <c r="H66" s="134"/>
      <c r="I66" s="134" t="s">
        <v>74</v>
      </c>
      <c r="J66" s="221"/>
      <c r="K66" s="4"/>
    </row>
    <row r="67" spans="1:11" ht="42.75" customHeight="1" thickBot="1" x14ac:dyDescent="0.3">
      <c r="A67" s="48" t="s">
        <v>7</v>
      </c>
      <c r="B67" s="48" t="s">
        <v>75</v>
      </c>
      <c r="C67" s="48" t="s">
        <v>76</v>
      </c>
      <c r="D67" s="48" t="s">
        <v>77</v>
      </c>
      <c r="E67" s="48" t="s">
        <v>78</v>
      </c>
      <c r="F67" s="48" t="s">
        <v>79</v>
      </c>
      <c r="G67" s="48" t="s">
        <v>80</v>
      </c>
      <c r="H67" s="48" t="s">
        <v>81</v>
      </c>
      <c r="I67" s="48" t="s">
        <v>82</v>
      </c>
      <c r="J67" s="48" t="s">
        <v>83</v>
      </c>
      <c r="K67" s="4"/>
    </row>
    <row r="68" spans="1:11" ht="41.25" customHeight="1" thickBot="1" x14ac:dyDescent="0.3">
      <c r="A68" s="83" t="s">
        <v>112</v>
      </c>
      <c r="B68" s="50" t="s">
        <v>25</v>
      </c>
      <c r="C68" s="54">
        <v>18000</v>
      </c>
      <c r="D68" s="84">
        <v>59525386</v>
      </c>
      <c r="E68" s="55">
        <v>4500</v>
      </c>
      <c r="F68" s="85">
        <f>59525386/4</f>
        <v>14881346.5</v>
      </c>
      <c r="G68" s="55">
        <v>1405</v>
      </c>
      <c r="H68" s="85">
        <v>14967713</v>
      </c>
      <c r="I68" s="86">
        <f>IF(G68&gt;0,G68/C68,0)</f>
        <v>7.8055555555555559E-2</v>
      </c>
      <c r="J68" s="87">
        <f>IF(H68&gt;0,H68/D68,0)</f>
        <v>0.25145091877270648</v>
      </c>
      <c r="K68" s="4"/>
    </row>
    <row r="69" spans="1:11" ht="21" customHeight="1" thickBot="1" x14ac:dyDescent="0.3">
      <c r="A69" s="213" t="s">
        <v>85</v>
      </c>
      <c r="B69" s="213"/>
      <c r="C69" s="213"/>
      <c r="D69" s="213"/>
      <c r="E69" s="213"/>
      <c r="F69" s="213"/>
      <c r="G69" s="213"/>
      <c r="H69" s="213"/>
      <c r="I69" s="213"/>
      <c r="J69" s="213"/>
    </row>
    <row r="70" spans="1:11" ht="16.5" thickBot="1" x14ac:dyDescent="0.3">
      <c r="A70" s="216" t="s">
        <v>86</v>
      </c>
      <c r="B70" s="216"/>
      <c r="C70" s="216"/>
      <c r="D70" s="216"/>
      <c r="E70" s="216"/>
      <c r="F70" s="216"/>
      <c r="G70" s="216"/>
      <c r="H70" s="216"/>
      <c r="I70" s="216"/>
      <c r="J70" s="216"/>
    </row>
    <row r="71" spans="1:11" s="39" customFormat="1" ht="18.75" customHeight="1" thickBot="1" x14ac:dyDescent="0.25">
      <c r="A71" s="88" t="s">
        <v>87</v>
      </c>
      <c r="B71" s="217" t="s">
        <v>113</v>
      </c>
      <c r="C71" s="217"/>
      <c r="D71" s="217"/>
      <c r="E71" s="217"/>
      <c r="F71" s="217"/>
      <c r="G71" s="217"/>
      <c r="H71" s="217"/>
      <c r="I71" s="217"/>
      <c r="J71" s="217"/>
      <c r="K71" s="38"/>
    </row>
    <row r="72" spans="1:11" s="39" customFormat="1" ht="18" customHeight="1" thickBot="1" x14ac:dyDescent="0.25">
      <c r="A72" s="88" t="s">
        <v>89</v>
      </c>
      <c r="B72" s="215" t="s">
        <v>114</v>
      </c>
      <c r="C72" s="215"/>
      <c r="D72" s="215"/>
      <c r="E72" s="215"/>
      <c r="F72" s="215"/>
      <c r="G72" s="215"/>
      <c r="H72" s="215"/>
      <c r="I72" s="215"/>
      <c r="J72" s="215"/>
      <c r="K72" s="38"/>
    </row>
    <row r="73" spans="1:11" s="40" customFormat="1" ht="22.5" customHeight="1" thickBot="1" x14ac:dyDescent="0.3">
      <c r="A73" s="90" t="s">
        <v>91</v>
      </c>
      <c r="B73" s="215" t="s">
        <v>115</v>
      </c>
      <c r="C73" s="215"/>
      <c r="D73" s="215"/>
      <c r="E73" s="215"/>
      <c r="F73" s="215"/>
      <c r="G73" s="215"/>
      <c r="H73" s="215"/>
      <c r="I73" s="215"/>
      <c r="J73" s="215"/>
    </row>
    <row r="74" spans="1:11" s="39" customFormat="1" ht="39.75" customHeight="1" thickBot="1" x14ac:dyDescent="0.3">
      <c r="A74" s="88" t="s">
        <v>93</v>
      </c>
      <c r="B74" s="215" t="s">
        <v>116</v>
      </c>
      <c r="C74" s="215"/>
      <c r="D74" s="215"/>
      <c r="E74" s="215"/>
      <c r="F74" s="215"/>
      <c r="G74" s="215"/>
      <c r="H74" s="215"/>
      <c r="I74" s="215"/>
      <c r="J74" s="215"/>
      <c r="K74" s="72"/>
    </row>
    <row r="75" spans="1:11" ht="16.5" thickBot="1" x14ac:dyDescent="0.3">
      <c r="A75" s="213" t="s">
        <v>95</v>
      </c>
      <c r="B75" s="213"/>
      <c r="C75" s="213"/>
      <c r="D75" s="213"/>
      <c r="E75" s="213"/>
      <c r="F75" s="213"/>
      <c r="G75" s="213"/>
      <c r="H75" s="213"/>
      <c r="I75" s="213"/>
      <c r="J75" s="213"/>
    </row>
    <row r="76" spans="1:11" ht="16.5" thickBot="1" x14ac:dyDescent="0.3">
      <c r="A76" s="214" t="s">
        <v>96</v>
      </c>
      <c r="B76" s="214"/>
      <c r="C76" s="214"/>
      <c r="D76" s="214"/>
      <c r="E76" s="214"/>
      <c r="F76" s="214"/>
      <c r="G76" s="214"/>
      <c r="H76" s="214"/>
      <c r="I76" s="214"/>
      <c r="J76" s="214"/>
    </row>
    <row r="77" spans="1:11" ht="27" customHeight="1" thickBot="1" x14ac:dyDescent="0.3">
      <c r="A77" s="215" t="s">
        <v>117</v>
      </c>
      <c r="B77" s="215"/>
      <c r="C77" s="215"/>
      <c r="D77" s="215"/>
      <c r="E77" s="215"/>
      <c r="F77" s="215"/>
      <c r="G77" s="215"/>
      <c r="H77" s="215"/>
      <c r="I77" s="215"/>
      <c r="J77" s="215"/>
    </row>
    <row r="78" spans="1:11" ht="17.25" customHeight="1" thickBot="1" x14ac:dyDescent="0.3">
      <c r="A78" s="220" t="s">
        <v>70</v>
      </c>
      <c r="B78" s="220"/>
      <c r="C78" s="220"/>
      <c r="D78" s="220"/>
      <c r="E78" s="220"/>
      <c r="F78" s="220"/>
      <c r="G78" s="220"/>
      <c r="H78" s="220"/>
      <c r="I78" s="220"/>
      <c r="J78" s="220"/>
      <c r="K78" s="1"/>
    </row>
    <row r="79" spans="1:11" ht="18.75" customHeight="1" thickBot="1" x14ac:dyDescent="0.3">
      <c r="A79" s="82"/>
      <c r="B79" s="82"/>
      <c r="C79" s="134" t="s">
        <v>71</v>
      </c>
      <c r="D79" s="221"/>
      <c r="E79" s="134" t="s">
        <v>98</v>
      </c>
      <c r="F79" s="221"/>
      <c r="G79" s="134" t="s">
        <v>73</v>
      </c>
      <c r="H79" s="134"/>
      <c r="I79" s="134" t="s">
        <v>74</v>
      </c>
      <c r="J79" s="221"/>
      <c r="K79" s="4"/>
    </row>
    <row r="80" spans="1:11" ht="39" thickBot="1" x14ac:dyDescent="0.3">
      <c r="A80" s="48" t="s">
        <v>7</v>
      </c>
      <c r="B80" s="48" t="s">
        <v>75</v>
      </c>
      <c r="C80" s="48" t="s">
        <v>76</v>
      </c>
      <c r="D80" s="48" t="s">
        <v>77</v>
      </c>
      <c r="E80" s="48" t="s">
        <v>78</v>
      </c>
      <c r="F80" s="48" t="s">
        <v>79</v>
      </c>
      <c r="G80" s="48" t="s">
        <v>80</v>
      </c>
      <c r="H80" s="48" t="s">
        <v>81</v>
      </c>
      <c r="I80" s="48" t="s">
        <v>82</v>
      </c>
      <c r="J80" s="48" t="s">
        <v>83</v>
      </c>
      <c r="K80" s="4"/>
    </row>
    <row r="81" spans="1:11" ht="49.5" customHeight="1" thickBot="1" x14ac:dyDescent="0.3">
      <c r="A81" s="83" t="s">
        <v>118</v>
      </c>
      <c r="B81" s="50" t="s">
        <v>119</v>
      </c>
      <c r="C81" s="54">
        <v>6</v>
      </c>
      <c r="D81" s="84">
        <v>41331899</v>
      </c>
      <c r="E81" s="55">
        <v>2</v>
      </c>
      <c r="F81" s="85">
        <f>41331899/4</f>
        <v>10332974.75</v>
      </c>
      <c r="G81" s="55">
        <v>2</v>
      </c>
      <c r="H81" s="85">
        <v>8079517</v>
      </c>
      <c r="I81" s="86">
        <f>IF(G81&gt;0,G81/C81,0)</f>
        <v>0.33333333333333331</v>
      </c>
      <c r="J81" s="87">
        <f>IF(H81&gt;0,H81/D81,0)</f>
        <v>0.19547896891938113</v>
      </c>
      <c r="K81" s="4"/>
    </row>
    <row r="82" spans="1:11" ht="22.5" customHeight="1" thickBot="1" x14ac:dyDescent="0.3">
      <c r="A82" s="213" t="s">
        <v>85</v>
      </c>
      <c r="B82" s="213"/>
      <c r="C82" s="213"/>
      <c r="D82" s="213"/>
      <c r="E82" s="213"/>
      <c r="F82" s="213"/>
      <c r="G82" s="213"/>
      <c r="H82" s="213"/>
      <c r="I82" s="213"/>
      <c r="J82" s="213"/>
    </row>
    <row r="83" spans="1:11" ht="16.5" thickBot="1" x14ac:dyDescent="0.3">
      <c r="A83" s="216" t="s">
        <v>86</v>
      </c>
      <c r="B83" s="216"/>
      <c r="C83" s="216"/>
      <c r="D83" s="216"/>
      <c r="E83" s="216"/>
      <c r="F83" s="216"/>
      <c r="G83" s="216"/>
      <c r="H83" s="216"/>
      <c r="I83" s="216"/>
      <c r="J83" s="216"/>
    </row>
    <row r="84" spans="1:11" s="39" customFormat="1" ht="24" customHeight="1" thickBot="1" x14ac:dyDescent="0.25">
      <c r="A84" s="88" t="s">
        <v>87</v>
      </c>
      <c r="B84" s="222" t="s">
        <v>118</v>
      </c>
      <c r="C84" s="222"/>
      <c r="D84" s="222"/>
      <c r="E84" s="222"/>
      <c r="F84" s="222"/>
      <c r="G84" s="222"/>
      <c r="H84" s="222"/>
      <c r="I84" s="222"/>
      <c r="J84" s="222"/>
      <c r="K84" s="38"/>
    </row>
    <row r="85" spans="1:11" s="39" customFormat="1" ht="42" customHeight="1" thickBot="1" x14ac:dyDescent="0.25">
      <c r="A85" s="88" t="s">
        <v>89</v>
      </c>
      <c r="B85" s="218" t="s">
        <v>120</v>
      </c>
      <c r="C85" s="218"/>
      <c r="D85" s="218"/>
      <c r="E85" s="218"/>
      <c r="F85" s="218"/>
      <c r="G85" s="218"/>
      <c r="H85" s="218"/>
      <c r="I85" s="218"/>
      <c r="J85" s="218"/>
      <c r="K85" s="38"/>
    </row>
    <row r="86" spans="1:11" s="40" customFormat="1" ht="50.25" customHeight="1" thickBot="1" x14ac:dyDescent="0.3">
      <c r="A86" s="90" t="s">
        <v>91</v>
      </c>
      <c r="B86" s="218" t="s">
        <v>121</v>
      </c>
      <c r="C86" s="218"/>
      <c r="D86" s="218"/>
      <c r="E86" s="218"/>
      <c r="F86" s="218"/>
      <c r="G86" s="218"/>
      <c r="H86" s="218"/>
      <c r="I86" s="218"/>
      <c r="J86" s="218"/>
    </row>
    <row r="87" spans="1:11" s="39" customFormat="1" ht="36" customHeight="1" thickBot="1" x14ac:dyDescent="0.25">
      <c r="A87" s="88" t="s">
        <v>93</v>
      </c>
      <c r="B87" s="218" t="s">
        <v>122</v>
      </c>
      <c r="C87" s="218"/>
      <c r="D87" s="218"/>
      <c r="E87" s="218"/>
      <c r="F87" s="218"/>
      <c r="G87" s="218"/>
      <c r="H87" s="218"/>
      <c r="I87" s="218"/>
      <c r="J87" s="218"/>
      <c r="K87" s="38"/>
    </row>
    <row r="88" spans="1:11" ht="16.5" thickBot="1" x14ac:dyDescent="0.3">
      <c r="A88" s="213" t="s">
        <v>95</v>
      </c>
      <c r="B88" s="213"/>
      <c r="C88" s="213"/>
      <c r="D88" s="213"/>
      <c r="E88" s="213"/>
      <c r="F88" s="213"/>
      <c r="G88" s="213"/>
      <c r="H88" s="213"/>
      <c r="I88" s="213"/>
      <c r="J88" s="213"/>
    </row>
    <row r="89" spans="1:11" ht="16.5" thickBot="1" x14ac:dyDescent="0.3">
      <c r="A89" s="214" t="s">
        <v>96</v>
      </c>
      <c r="B89" s="214"/>
      <c r="C89" s="214"/>
      <c r="D89" s="214"/>
      <c r="E89" s="214"/>
      <c r="F89" s="214"/>
      <c r="G89" s="214"/>
      <c r="H89" s="214"/>
      <c r="I89" s="214"/>
      <c r="J89" s="214"/>
    </row>
    <row r="90" spans="1:11" ht="24" customHeight="1" thickBot="1" x14ac:dyDescent="0.3">
      <c r="A90" s="219" t="s">
        <v>123</v>
      </c>
      <c r="B90" s="219"/>
      <c r="C90" s="219"/>
      <c r="D90" s="219"/>
      <c r="E90" s="219"/>
      <c r="F90" s="219"/>
      <c r="G90" s="219"/>
      <c r="H90" s="219"/>
      <c r="I90" s="219"/>
      <c r="J90" s="219"/>
    </row>
    <row r="91" spans="1:11" ht="16.5" thickBot="1" x14ac:dyDescent="0.3">
      <c r="A91" s="220" t="s">
        <v>70</v>
      </c>
      <c r="B91" s="220"/>
      <c r="C91" s="220"/>
      <c r="D91" s="220"/>
      <c r="E91" s="220"/>
      <c r="F91" s="220"/>
      <c r="G91" s="220"/>
      <c r="H91" s="220"/>
      <c r="I91" s="220"/>
      <c r="J91" s="220"/>
      <c r="K91" s="1"/>
    </row>
    <row r="92" spans="1:11" ht="15.75" thickBot="1" x14ac:dyDescent="0.3">
      <c r="A92" s="82"/>
      <c r="B92" s="82"/>
      <c r="C92" s="134" t="s">
        <v>71</v>
      </c>
      <c r="D92" s="221"/>
      <c r="E92" s="134" t="s">
        <v>98</v>
      </c>
      <c r="F92" s="221"/>
      <c r="G92" s="134" t="s">
        <v>73</v>
      </c>
      <c r="H92" s="134"/>
      <c r="I92" s="134" t="s">
        <v>74</v>
      </c>
      <c r="J92" s="221"/>
      <c r="K92" s="4"/>
    </row>
    <row r="93" spans="1:11" ht="39" thickBot="1" x14ac:dyDescent="0.3">
      <c r="A93" s="48" t="s">
        <v>7</v>
      </c>
      <c r="B93" s="48" t="s">
        <v>75</v>
      </c>
      <c r="C93" s="48" t="s">
        <v>76</v>
      </c>
      <c r="D93" s="48" t="s">
        <v>77</v>
      </c>
      <c r="E93" s="48" t="s">
        <v>78</v>
      </c>
      <c r="F93" s="48" t="s">
        <v>79</v>
      </c>
      <c r="G93" s="48" t="s">
        <v>80</v>
      </c>
      <c r="H93" s="48" t="s">
        <v>81</v>
      </c>
      <c r="I93" s="48" t="s">
        <v>82</v>
      </c>
      <c r="J93" s="48" t="s">
        <v>83</v>
      </c>
      <c r="K93" s="4"/>
    </row>
    <row r="94" spans="1:11" ht="69" customHeight="1" thickBot="1" x14ac:dyDescent="0.3">
      <c r="A94" s="83" t="s">
        <v>124</v>
      </c>
      <c r="B94" s="50" t="s">
        <v>29</v>
      </c>
      <c r="C94" s="54">
        <v>2</v>
      </c>
      <c r="D94" s="84">
        <v>39923558</v>
      </c>
      <c r="E94" s="55">
        <v>1</v>
      </c>
      <c r="F94" s="85">
        <v>9980889.5</v>
      </c>
      <c r="G94" s="55">
        <v>3</v>
      </c>
      <c r="H94" s="85">
        <v>4504142</v>
      </c>
      <c r="I94" s="86">
        <f>IF(G94&gt;0,G94/C94,0)</f>
        <v>1.5</v>
      </c>
      <c r="J94" s="87">
        <f>IF(H94&gt;0,H94/D94,0)</f>
        <v>0.11281915304242172</v>
      </c>
      <c r="K94" s="4"/>
    </row>
    <row r="95" spans="1:11" ht="16.5" thickBot="1" x14ac:dyDescent="0.3">
      <c r="A95" s="213" t="s">
        <v>85</v>
      </c>
      <c r="B95" s="213"/>
      <c r="C95" s="213"/>
      <c r="D95" s="213"/>
      <c r="E95" s="213"/>
      <c r="F95" s="213"/>
      <c r="G95" s="213"/>
      <c r="H95" s="213"/>
      <c r="I95" s="213"/>
      <c r="J95" s="213"/>
    </row>
    <row r="96" spans="1:11" ht="16.5" thickBot="1" x14ac:dyDescent="0.3">
      <c r="A96" s="216" t="s">
        <v>86</v>
      </c>
      <c r="B96" s="216"/>
      <c r="C96" s="216"/>
      <c r="D96" s="216"/>
      <c r="E96" s="216"/>
      <c r="F96" s="216"/>
      <c r="G96" s="216"/>
      <c r="H96" s="216"/>
      <c r="I96" s="216"/>
      <c r="J96" s="216"/>
    </row>
    <row r="97" spans="1:11" ht="27.75" customHeight="1" thickBot="1" x14ac:dyDescent="0.3">
      <c r="A97" s="88" t="s">
        <v>87</v>
      </c>
      <c r="B97" s="217" t="s">
        <v>124</v>
      </c>
      <c r="C97" s="217"/>
      <c r="D97" s="217"/>
      <c r="E97" s="217"/>
      <c r="F97" s="217"/>
      <c r="G97" s="217"/>
      <c r="H97" s="217"/>
      <c r="I97" s="217"/>
      <c r="J97" s="217"/>
      <c r="K97" s="4"/>
    </row>
    <row r="98" spans="1:11" ht="66" customHeight="1" thickBot="1" x14ac:dyDescent="0.3">
      <c r="A98" s="88" t="s">
        <v>89</v>
      </c>
      <c r="B98" s="215" t="s">
        <v>125</v>
      </c>
      <c r="C98" s="215"/>
      <c r="D98" s="215"/>
      <c r="E98" s="215"/>
      <c r="F98" s="215"/>
      <c r="G98" s="215"/>
      <c r="H98" s="215"/>
      <c r="I98" s="215"/>
      <c r="J98" s="215"/>
      <c r="K98" s="4"/>
    </row>
    <row r="99" spans="1:11" s="35" customFormat="1" ht="49.5" customHeight="1" thickBot="1" x14ac:dyDescent="0.3">
      <c r="A99" s="90" t="s">
        <v>91</v>
      </c>
      <c r="B99" s="215" t="s">
        <v>126</v>
      </c>
      <c r="C99" s="215"/>
      <c r="D99" s="215"/>
      <c r="E99" s="215"/>
      <c r="F99" s="215"/>
      <c r="G99" s="215"/>
      <c r="H99" s="215"/>
      <c r="I99" s="215"/>
      <c r="J99" s="215"/>
    </row>
    <row r="100" spans="1:11" ht="42.75" customHeight="1" thickBot="1" x14ac:dyDescent="0.3">
      <c r="A100" s="88" t="s">
        <v>93</v>
      </c>
      <c r="B100" s="215" t="s">
        <v>127</v>
      </c>
      <c r="C100" s="215"/>
      <c r="D100" s="215"/>
      <c r="E100" s="215"/>
      <c r="F100" s="215"/>
      <c r="G100" s="215"/>
      <c r="H100" s="215"/>
      <c r="I100" s="215"/>
      <c r="J100" s="215"/>
      <c r="K100" s="4"/>
    </row>
    <row r="101" spans="1:11" ht="16.5" thickBot="1" x14ac:dyDescent="0.3">
      <c r="A101" s="213" t="s">
        <v>95</v>
      </c>
      <c r="B101" s="213"/>
      <c r="C101" s="213"/>
      <c r="D101" s="213"/>
      <c r="E101" s="213"/>
      <c r="F101" s="213"/>
      <c r="G101" s="213"/>
      <c r="H101" s="213"/>
      <c r="I101" s="213"/>
      <c r="J101" s="213"/>
    </row>
    <row r="102" spans="1:11" ht="16.5" customHeight="1" thickBot="1" x14ac:dyDescent="0.3">
      <c r="A102" s="214" t="s">
        <v>96</v>
      </c>
      <c r="B102" s="214"/>
      <c r="C102" s="214"/>
      <c r="D102" s="214"/>
      <c r="E102" s="214"/>
      <c r="F102" s="214"/>
      <c r="G102" s="214"/>
      <c r="H102" s="214"/>
      <c r="I102" s="214"/>
      <c r="J102" s="214"/>
    </row>
    <row r="103" spans="1:11" ht="57" customHeight="1" thickBot="1" x14ac:dyDescent="0.3">
      <c r="A103" s="215" t="s">
        <v>128</v>
      </c>
      <c r="B103" s="215"/>
      <c r="C103" s="215"/>
      <c r="D103" s="215"/>
      <c r="E103" s="215"/>
      <c r="F103" s="215"/>
      <c r="G103" s="215"/>
      <c r="H103" s="215"/>
      <c r="I103" s="215"/>
      <c r="J103" s="215"/>
    </row>
    <row r="105" spans="1:11" x14ac:dyDescent="0.25">
      <c r="A105" s="73"/>
      <c r="I105" s="73"/>
      <c r="J105" s="73"/>
    </row>
    <row r="106" spans="1:11" x14ac:dyDescent="0.25">
      <c r="A106" s="74" t="s">
        <v>129</v>
      </c>
      <c r="I106" s="229" t="s">
        <v>130</v>
      </c>
      <c r="J106" s="229"/>
    </row>
    <row r="107" spans="1:11" x14ac:dyDescent="0.25">
      <c r="A107" s="75" t="s">
        <v>131</v>
      </c>
      <c r="I107" s="230" t="s">
        <v>132</v>
      </c>
      <c r="J107" s="230"/>
    </row>
  </sheetData>
  <mergeCells count="114">
    <mergeCell ref="I106:J106"/>
    <mergeCell ref="I107:J107"/>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Nombre de cada producto" sqref="A28 A41 A54 A67 A80 A93"/>
    <dataValidation allowBlank="1" showInputMessage="1" showErrorMessage="1" prompt="Nombre del indicador" sqref="B28 B41 B54 B67 B80 B93"/>
    <dataValidation allowBlank="1" showInputMessage="1" showErrorMessage="1" prompt="Meta anual del indicador" sqref="E28 C28 E41 C41:C42 E54 C54:C55 E67 C93:C94 E80 C67 E93 C80"/>
    <dataValidation allowBlank="1" showInputMessage="1" showErrorMessage="1" prompt="Monto presupuestado para el producto" sqref="F28 D28 F41 D41 F54 D93:D94 F67 D54 F80 D67 F93 D80"/>
    <dataValidation allowBlank="1" showInputMessage="1" showErrorMessage="1" prompt="Meta alcanzada en el trimestre" sqref="G28 G41 G54 G67 G80 G93"/>
    <dataValidation allowBlank="1" showInputMessage="1" showErrorMessage="1" prompt="Monto ejecutado en el trimestre" sqref="H28 H41 H54 H67 H80 H93 E55:F55 E68:F68 E81:F81"/>
  </dataValidations>
  <printOptions horizontalCentered="1"/>
  <pageMargins left="0.39370078740157483" right="0.39370078740157483" top="0.39370078740157483" bottom="0.59055118110236227" header="0.31496062992125984" footer="0.31496062992125984"/>
  <pageSetup scale="70" fitToHeight="0" orientation="portrait" r:id="rId1"/>
  <headerFooter>
    <oddFooter>&amp;C&amp;10&amp;P de &amp;N</oddFooter>
  </headerFooter>
  <rowBreaks count="2" manualBreakCount="2">
    <brk id="42" max="9" man="1"/>
    <brk id="77" max="9" man="1"/>
  </rowBreaks>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topLeftCell="A31" zoomScaleNormal="100" workbookViewId="0">
      <selection activeCell="H35" sqref="H35"/>
    </sheetView>
  </sheetViews>
  <sheetFormatPr baseColWidth="10" defaultColWidth="11.42578125" defaultRowHeight="15" x14ac:dyDescent="0.25"/>
  <cols>
    <col min="1" max="1" width="23" style="4" customWidth="1"/>
    <col min="2" max="3" width="12.7109375" style="4" customWidth="1"/>
    <col min="4" max="4" width="13.85546875" style="4" customWidth="1"/>
    <col min="5" max="5" width="14.28515625" style="4" customWidth="1"/>
    <col min="6" max="6" width="13.7109375" style="4" customWidth="1"/>
    <col min="7" max="10" width="12.7109375" style="4" customWidth="1"/>
    <col min="11" max="11" width="11.42578125" style="4"/>
  </cols>
  <sheetData>
    <row r="1" spans="1:11" ht="15.75" thickBot="1" x14ac:dyDescent="0.3"/>
    <row r="2" spans="1:11" ht="21.75" thickBot="1" x14ac:dyDescent="0.3">
      <c r="A2" s="8"/>
      <c r="B2" s="254" t="s">
        <v>163</v>
      </c>
      <c r="C2" s="255"/>
      <c r="D2" s="255"/>
      <c r="E2" s="255"/>
      <c r="F2" s="255"/>
      <c r="G2" s="255"/>
      <c r="H2" s="255"/>
      <c r="I2" s="255"/>
      <c r="J2" s="256"/>
      <c r="K2" s="1"/>
    </row>
    <row r="3" spans="1:11" ht="15.75" customHeight="1" thickBot="1" x14ac:dyDescent="0.3">
      <c r="A3" s="9"/>
      <c r="B3" s="257" t="s">
        <v>33</v>
      </c>
      <c r="C3" s="258"/>
      <c r="D3" s="259" t="s">
        <v>34</v>
      </c>
      <c r="E3" s="260"/>
      <c r="F3" s="260"/>
      <c r="G3" s="260"/>
      <c r="H3" s="260"/>
      <c r="I3" s="2" t="s">
        <v>35</v>
      </c>
      <c r="J3" s="2" t="s">
        <v>36</v>
      </c>
      <c r="K3" s="1"/>
    </row>
    <row r="4" spans="1:11" ht="21.75" customHeight="1" thickBot="1" x14ac:dyDescent="0.3">
      <c r="A4" s="10"/>
      <c r="B4" s="261" t="s">
        <v>37</v>
      </c>
      <c r="C4" s="262"/>
      <c r="D4" s="261" t="s">
        <v>38</v>
      </c>
      <c r="E4" s="262"/>
      <c r="F4" s="262"/>
      <c r="G4" s="262"/>
      <c r="H4" s="262"/>
      <c r="I4" s="13">
        <v>43552</v>
      </c>
      <c r="J4" s="3">
        <v>0</v>
      </c>
      <c r="K4" s="1"/>
    </row>
    <row r="5" spans="1:11" ht="15.75" thickBot="1" x14ac:dyDescent="0.3">
      <c r="A5" s="263"/>
      <c r="B5" s="264"/>
      <c r="C5" s="264"/>
      <c r="D5" s="139"/>
      <c r="E5" s="139"/>
      <c r="F5" s="139"/>
      <c r="G5" s="139"/>
      <c r="H5" s="139"/>
      <c r="I5" s="264"/>
      <c r="J5" s="265"/>
      <c r="K5" s="1"/>
    </row>
    <row r="6" spans="1:11" ht="13.5" customHeight="1" thickBot="1" x14ac:dyDescent="0.3">
      <c r="A6" s="253"/>
      <c r="B6" s="253"/>
      <c r="C6" s="253"/>
      <c r="D6" s="253"/>
      <c r="E6" s="253"/>
      <c r="F6" s="253"/>
      <c r="G6" s="253"/>
      <c r="H6" s="253"/>
      <c r="I6" s="253"/>
      <c r="J6" s="253"/>
      <c r="K6" s="1"/>
    </row>
    <row r="7" spans="1:11" ht="18" customHeight="1" thickBot="1" x14ac:dyDescent="0.3">
      <c r="A7" s="239" t="s">
        <v>40</v>
      </c>
      <c r="B7" s="239"/>
      <c r="C7" s="239"/>
      <c r="D7" s="239"/>
      <c r="E7" s="239"/>
      <c r="F7" s="239"/>
      <c r="G7" s="239"/>
      <c r="H7" s="239"/>
      <c r="I7" s="239"/>
      <c r="J7" s="239"/>
      <c r="K7" s="1"/>
    </row>
    <row r="8" spans="1:11" ht="16.5" thickBot="1" x14ac:dyDescent="0.3">
      <c r="A8" s="220" t="s">
        <v>41</v>
      </c>
      <c r="B8" s="220"/>
      <c r="C8" s="220"/>
      <c r="D8" s="220"/>
      <c r="E8" s="220"/>
      <c r="F8" s="220"/>
      <c r="G8" s="220"/>
      <c r="H8" s="220"/>
      <c r="I8" s="220"/>
      <c r="J8" s="220"/>
      <c r="K8" s="1"/>
    </row>
    <row r="9" spans="1:11" ht="15" customHeight="1" thickBot="1" x14ac:dyDescent="0.3">
      <c r="A9" s="45" t="s">
        <v>1</v>
      </c>
      <c r="B9" s="136" t="s">
        <v>2</v>
      </c>
      <c r="C9" s="136"/>
      <c r="D9" s="136"/>
      <c r="E9" s="136"/>
      <c r="F9" s="136"/>
      <c r="G9" s="136"/>
      <c r="H9" s="136"/>
      <c r="I9" s="136"/>
      <c r="J9" s="136"/>
      <c r="K9" s="1"/>
    </row>
    <row r="10" spans="1:11" ht="15" customHeight="1" thickBot="1" x14ac:dyDescent="0.3">
      <c r="A10" s="96" t="s">
        <v>3</v>
      </c>
      <c r="B10" s="136" t="s">
        <v>4</v>
      </c>
      <c r="C10" s="136"/>
      <c r="D10" s="136"/>
      <c r="E10" s="136"/>
      <c r="F10" s="136"/>
      <c r="G10" s="136"/>
      <c r="H10" s="136"/>
      <c r="I10" s="136"/>
      <c r="J10" s="136"/>
      <c r="K10" s="1"/>
    </row>
    <row r="11" spans="1:11" ht="15" customHeight="1" thickBot="1" x14ac:dyDescent="0.3">
      <c r="A11" s="96" t="s">
        <v>5</v>
      </c>
      <c r="B11" s="136" t="s">
        <v>6</v>
      </c>
      <c r="C11" s="136"/>
      <c r="D11" s="136"/>
      <c r="E11" s="136"/>
      <c r="F11" s="136"/>
      <c r="G11" s="136"/>
      <c r="H11" s="136"/>
      <c r="I11" s="136"/>
      <c r="J11" s="136"/>
      <c r="K11" s="1"/>
    </row>
    <row r="12" spans="1:11" ht="18" customHeight="1" thickBot="1" x14ac:dyDescent="0.3">
      <c r="A12" s="45" t="s">
        <v>43</v>
      </c>
      <c r="B12" s="136" t="s">
        <v>44</v>
      </c>
      <c r="C12" s="136"/>
      <c r="D12" s="136"/>
      <c r="E12" s="136"/>
      <c r="F12" s="136"/>
      <c r="G12" s="136"/>
      <c r="H12" s="136"/>
      <c r="I12" s="136"/>
      <c r="J12" s="136"/>
    </row>
    <row r="13" spans="1:11" ht="31.5" customHeight="1" thickBot="1" x14ac:dyDescent="0.3">
      <c r="A13" s="45" t="s">
        <v>45</v>
      </c>
      <c r="B13" s="238" t="s">
        <v>46</v>
      </c>
      <c r="C13" s="238"/>
      <c r="D13" s="238"/>
      <c r="E13" s="238"/>
      <c r="F13" s="238"/>
      <c r="G13" s="238"/>
      <c r="H13" s="238"/>
      <c r="I13" s="238"/>
      <c r="J13" s="238"/>
    </row>
    <row r="14" spans="1:11" ht="16.5" thickBot="1" x14ac:dyDescent="0.3">
      <c r="A14" s="239" t="s">
        <v>47</v>
      </c>
      <c r="B14" s="239"/>
      <c r="C14" s="239"/>
      <c r="D14" s="239"/>
      <c r="E14" s="239"/>
      <c r="F14" s="239"/>
      <c r="G14" s="239"/>
      <c r="H14" s="239"/>
      <c r="I14" s="239"/>
      <c r="J14" s="239"/>
    </row>
    <row r="15" spans="1:11" ht="15.75" customHeight="1" thickBot="1" x14ac:dyDescent="0.3">
      <c r="A15" s="45" t="s">
        <v>48</v>
      </c>
      <c r="B15" s="97">
        <v>3</v>
      </c>
      <c r="C15" s="251" t="s">
        <v>49</v>
      </c>
      <c r="D15" s="251"/>
      <c r="E15" s="251"/>
      <c r="F15" s="251"/>
      <c r="G15" s="251"/>
      <c r="H15" s="251"/>
      <c r="I15" s="251"/>
      <c r="J15" s="251"/>
    </row>
    <row r="16" spans="1:11" ht="19.5" customHeight="1" thickBot="1" x14ac:dyDescent="0.3">
      <c r="A16" s="45" t="s">
        <v>50</v>
      </c>
      <c r="B16" s="98">
        <v>3.3</v>
      </c>
      <c r="C16" s="251" t="s">
        <v>51</v>
      </c>
      <c r="D16" s="251"/>
      <c r="E16" s="251"/>
      <c r="F16" s="251"/>
      <c r="G16" s="251"/>
      <c r="H16" s="251"/>
      <c r="I16" s="251"/>
      <c r="J16" s="251"/>
    </row>
    <row r="17" spans="1:41" ht="24.75" customHeight="1" thickBot="1" x14ac:dyDescent="0.3">
      <c r="A17" s="45" t="s">
        <v>52</v>
      </c>
      <c r="B17" s="99" t="s">
        <v>53</v>
      </c>
      <c r="C17" s="251" t="s">
        <v>54</v>
      </c>
      <c r="D17" s="251"/>
      <c r="E17" s="251"/>
      <c r="F17" s="251"/>
      <c r="G17" s="251"/>
      <c r="H17" s="251"/>
      <c r="I17" s="251"/>
      <c r="J17" s="251"/>
    </row>
    <row r="18" spans="1:41" ht="16.5" thickBot="1" x14ac:dyDescent="0.3">
      <c r="A18" s="239" t="s">
        <v>55</v>
      </c>
      <c r="B18" s="239"/>
      <c r="C18" s="239"/>
      <c r="D18" s="239"/>
      <c r="E18" s="239"/>
      <c r="F18" s="239"/>
      <c r="G18" s="239"/>
      <c r="H18" s="239"/>
      <c r="I18" s="239"/>
      <c r="J18" s="239"/>
    </row>
    <row r="19" spans="1:41" ht="21" customHeight="1" thickBot="1" x14ac:dyDescent="0.3">
      <c r="A19" s="45" t="s">
        <v>56</v>
      </c>
      <c r="B19" s="248" t="s">
        <v>57</v>
      </c>
      <c r="C19" s="248"/>
      <c r="D19" s="248"/>
      <c r="E19" s="248"/>
      <c r="F19" s="248"/>
      <c r="G19" s="248"/>
      <c r="H19" s="248"/>
      <c r="I19" s="248"/>
      <c r="J19" s="248"/>
    </row>
    <row r="20" spans="1:41" ht="46.5" customHeight="1" thickBot="1" x14ac:dyDescent="0.3">
      <c r="A20" s="100" t="s">
        <v>58</v>
      </c>
      <c r="B20" s="248" t="s">
        <v>59</v>
      </c>
      <c r="C20" s="248"/>
      <c r="D20" s="248"/>
      <c r="E20" s="248"/>
      <c r="F20" s="248"/>
      <c r="G20" s="248"/>
      <c r="H20" s="248"/>
      <c r="I20" s="248"/>
      <c r="J20" s="248"/>
    </row>
    <row r="21" spans="1:41" ht="23.25" customHeight="1" thickBot="1" x14ac:dyDescent="0.3">
      <c r="A21" s="100" t="s">
        <v>135</v>
      </c>
      <c r="B21" s="248" t="s">
        <v>164</v>
      </c>
      <c r="C21" s="248"/>
      <c r="D21" s="248"/>
      <c r="E21" s="248"/>
      <c r="F21" s="248"/>
      <c r="G21" s="248"/>
      <c r="H21" s="248"/>
      <c r="I21" s="248"/>
      <c r="J21" s="248"/>
    </row>
    <row r="22" spans="1:41" ht="29.25" customHeight="1" thickBot="1" x14ac:dyDescent="0.3">
      <c r="A22" s="100" t="s">
        <v>62</v>
      </c>
      <c r="B22" s="248" t="s">
        <v>165</v>
      </c>
      <c r="C22" s="248"/>
      <c r="D22" s="248"/>
      <c r="E22" s="248"/>
      <c r="F22" s="248"/>
      <c r="G22" s="248"/>
      <c r="H22" s="248"/>
      <c r="I22" s="248"/>
      <c r="J22" s="248"/>
      <c r="K22" s="1"/>
      <c r="L22" s="11"/>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16.5" thickBot="1" x14ac:dyDescent="0.3">
      <c r="A23" s="239" t="s">
        <v>64</v>
      </c>
      <c r="B23" s="239"/>
      <c r="C23" s="239"/>
      <c r="D23" s="239"/>
      <c r="E23" s="239"/>
      <c r="F23" s="239"/>
      <c r="G23" s="239"/>
      <c r="H23" s="239"/>
      <c r="I23" s="239"/>
      <c r="J23" s="239"/>
    </row>
    <row r="24" spans="1:41" ht="16.5" thickBot="1" x14ac:dyDescent="0.3">
      <c r="A24" s="220" t="s">
        <v>65</v>
      </c>
      <c r="B24" s="220"/>
      <c r="C24" s="220"/>
      <c r="D24" s="220"/>
      <c r="E24" s="220"/>
      <c r="F24" s="220"/>
      <c r="G24" s="220"/>
      <c r="H24" s="220"/>
      <c r="I24" s="220"/>
      <c r="J24" s="220"/>
      <c r="K24" s="1"/>
    </row>
    <row r="25" spans="1:41" ht="15" customHeight="1" thickBot="1" x14ac:dyDescent="0.3">
      <c r="A25" s="240" t="s">
        <v>66</v>
      </c>
      <c r="B25" s="240"/>
      <c r="C25" s="240" t="s">
        <v>67</v>
      </c>
      <c r="D25" s="240"/>
      <c r="E25" s="240"/>
      <c r="F25" s="240" t="s">
        <v>68</v>
      </c>
      <c r="G25" s="240"/>
      <c r="H25" s="240"/>
      <c r="I25" s="240" t="s">
        <v>69</v>
      </c>
      <c r="J25" s="240"/>
    </row>
    <row r="26" spans="1:41" ht="30" customHeight="1" thickBot="1" x14ac:dyDescent="0.3">
      <c r="A26" s="252">
        <v>2016354532</v>
      </c>
      <c r="B26" s="252"/>
      <c r="C26" s="252">
        <v>2016354532</v>
      </c>
      <c r="D26" s="252"/>
      <c r="E26" s="252"/>
      <c r="F26" s="252">
        <f>SUM(Tabla13222[Financiera 
 (F)])</f>
        <v>148091012.93000001</v>
      </c>
      <c r="G26" s="252"/>
      <c r="H26" s="252"/>
      <c r="I26" s="227">
        <f>IF(F26&gt;0,F26/C26,0)</f>
        <v>7.3444927754401479E-2</v>
      </c>
      <c r="J26" s="227"/>
    </row>
    <row r="27" spans="1:41" ht="21" customHeight="1" thickBot="1" x14ac:dyDescent="0.3">
      <c r="A27" s="220" t="s">
        <v>70</v>
      </c>
      <c r="B27" s="220"/>
      <c r="C27" s="220"/>
      <c r="D27" s="220"/>
      <c r="E27" s="220"/>
      <c r="F27" s="220"/>
      <c r="G27" s="220"/>
      <c r="H27" s="220"/>
      <c r="I27" s="220"/>
      <c r="J27" s="220"/>
      <c r="K27" s="1"/>
    </row>
    <row r="28" spans="1:41" ht="15.75" thickBot="1" x14ac:dyDescent="0.3">
      <c r="A28" s="82"/>
      <c r="B28" s="82"/>
      <c r="C28" s="134" t="s">
        <v>166</v>
      </c>
      <c r="D28" s="221"/>
      <c r="E28" s="134" t="s">
        <v>167</v>
      </c>
      <c r="F28" s="221"/>
      <c r="G28" s="134" t="s">
        <v>168</v>
      </c>
      <c r="H28" s="134"/>
      <c r="I28" s="134" t="s">
        <v>74</v>
      </c>
      <c r="J28" s="221"/>
    </row>
    <row r="29" spans="1:41" ht="39" thickBot="1" x14ac:dyDescent="0.3">
      <c r="A29" s="48" t="s">
        <v>7</v>
      </c>
      <c r="B29" s="48" t="s">
        <v>75</v>
      </c>
      <c r="C29" s="48" t="s">
        <v>76</v>
      </c>
      <c r="D29" s="48" t="s">
        <v>77</v>
      </c>
      <c r="E29" s="48" t="s">
        <v>78</v>
      </c>
      <c r="F29" s="48" t="s">
        <v>79</v>
      </c>
      <c r="G29" s="48" t="s">
        <v>80</v>
      </c>
      <c r="H29" s="48" t="s">
        <v>81</v>
      </c>
      <c r="I29" s="48" t="s">
        <v>82</v>
      </c>
      <c r="J29" s="48" t="s">
        <v>83</v>
      </c>
    </row>
    <row r="30" spans="1:41" ht="39" thickBot="1" x14ac:dyDescent="0.3">
      <c r="A30" s="49" t="s">
        <v>18</v>
      </c>
      <c r="B30" s="50" t="s">
        <v>19</v>
      </c>
      <c r="C30" s="55">
        <v>9683</v>
      </c>
      <c r="D30" s="101">
        <v>280785175</v>
      </c>
      <c r="E30" s="55">
        <f>+Tabla134[Física
(C)]+Tabla1310[Física
(C)]</f>
        <v>4505</v>
      </c>
      <c r="F30" s="55">
        <f>+Tabla134[Financiera
(D)]+Tabla1310[Financiera
(D)]</f>
        <v>140392587.5</v>
      </c>
      <c r="G30" s="55">
        <f>+Tabla134[Física 
(E)]+Tabla1310[Física 
(E)]</f>
        <v>4274</v>
      </c>
      <c r="H30" s="55">
        <f>+Tabla134[Financiera 
 (F)]+Tabla1310[Financiera 
 (F)]</f>
        <v>37432364</v>
      </c>
      <c r="I30" s="102">
        <f>IF(G30&gt;0,G30/C30,0)</f>
        <v>0.44139213053805637</v>
      </c>
      <c r="J30" s="102">
        <f>IF(H30&gt;0,H30/D30,0)</f>
        <v>0.13331317794823036</v>
      </c>
    </row>
    <row r="31" spans="1:41" ht="53.25" customHeight="1" thickBot="1" x14ac:dyDescent="0.3">
      <c r="A31" s="49" t="s">
        <v>169</v>
      </c>
      <c r="B31" s="50" t="s">
        <v>21</v>
      </c>
      <c r="C31" s="55">
        <v>11583</v>
      </c>
      <c r="D31" s="101">
        <v>50431359</v>
      </c>
      <c r="E31" s="55">
        <f>Tabla1345[Física
(C)]+Tabla13411[Física
(C)]</f>
        <v>6123</v>
      </c>
      <c r="F31" s="55">
        <f>Tabla1345[Financiera
(D)]+Tabla13411[Financiera
(D)]</f>
        <v>25215679.5</v>
      </c>
      <c r="G31" s="55">
        <f>+Tabla1345[Física 
(E)]+Tabla13411[Física 
(E)]</f>
        <v>6.5660000000000007</v>
      </c>
      <c r="H31" s="55">
        <f>+Tabla1345[Financiera 
 (F)]+Tabla13411[Financiera 
 (F)]</f>
        <v>18494945.460000001</v>
      </c>
      <c r="I31" s="102">
        <f>IF(G31&gt;0,G31/C31,0)</f>
        <v>5.6686523353190025E-4</v>
      </c>
      <c r="J31" s="102">
        <f>IF(H31&gt;0,H31/D31,0)</f>
        <v>0.36673502016870102</v>
      </c>
    </row>
    <row r="32" spans="1:41" ht="40.5" customHeight="1" thickBot="1" x14ac:dyDescent="0.3">
      <c r="A32" s="49" t="s">
        <v>22</v>
      </c>
      <c r="B32" s="50" t="s">
        <v>23</v>
      </c>
      <c r="C32" s="55">
        <v>2620</v>
      </c>
      <c r="D32" s="101">
        <v>103657207</v>
      </c>
      <c r="E32" s="55">
        <v>1315</v>
      </c>
      <c r="F32" s="101">
        <v>51828603.5</v>
      </c>
      <c r="G32" s="55">
        <f>+Tabla13456[Física 
(E)]+Tabla134512[Física 
(E)]</f>
        <v>1277</v>
      </c>
      <c r="H32" s="55">
        <f>+Tabla13456[Financiera 
 (F)]+Tabla134512[Financiera 
 (F)]</f>
        <v>40840228.120000005</v>
      </c>
      <c r="I32" s="102">
        <f t="shared" ref="I32:J33" si="0">IF(G32&gt;0,G32/C32,0)</f>
        <v>0.48740458015267174</v>
      </c>
      <c r="J32" s="102">
        <f t="shared" si="0"/>
        <v>0.39399313662773111</v>
      </c>
    </row>
    <row r="33" spans="1:11" ht="39" thickBot="1" x14ac:dyDescent="0.3">
      <c r="A33" s="49" t="s">
        <v>24</v>
      </c>
      <c r="B33" s="50" t="s">
        <v>25</v>
      </c>
      <c r="C33" s="55">
        <v>18000</v>
      </c>
      <c r="D33" s="101">
        <v>59525386</v>
      </c>
      <c r="E33" s="55">
        <v>9000</v>
      </c>
      <c r="F33" s="101">
        <v>29762693</v>
      </c>
      <c r="G33" s="55">
        <f>+Tabla134567[Física 
(E)]+Tabla1345613[Física 
(E)]</f>
        <v>2690</v>
      </c>
      <c r="H33" s="55">
        <f>+Tabla134567[Financiera 
 (F)]+Tabla1345613[Financiera 
 (F)]</f>
        <v>27518314.379999999</v>
      </c>
      <c r="I33" s="102">
        <f t="shared" si="0"/>
        <v>0.14944444444444444</v>
      </c>
      <c r="J33" s="102">
        <f>IF(H33&gt;0,H33/D33,0)</f>
        <v>0.46229543778178944</v>
      </c>
    </row>
    <row r="34" spans="1:11" ht="51.75" thickBot="1" x14ac:dyDescent="0.3">
      <c r="A34" s="49" t="s">
        <v>26</v>
      </c>
      <c r="B34" s="50" t="s">
        <v>119</v>
      </c>
      <c r="C34" s="55">
        <v>6</v>
      </c>
      <c r="D34" s="101">
        <v>41331899</v>
      </c>
      <c r="E34" s="55">
        <f>Tabla1345678[Física
(C)]+Tabla13456714[Física
(C)]</f>
        <v>3</v>
      </c>
      <c r="F34" s="55">
        <f>Tabla1345678[Financiera
(D)]+Tabla13456714[Financiera
(D)]</f>
        <v>20665949.5</v>
      </c>
      <c r="G34" s="55">
        <f>Tabla1345678[Física 
(E)]+Tabla13456714[Física 
(E)]</f>
        <v>4</v>
      </c>
      <c r="H34" s="55">
        <f>Tabla1345678[Financiera 
 (F)]+Tabla13456714[Financiera 
 (F)]</f>
        <v>14948178.65</v>
      </c>
      <c r="I34" s="102">
        <f>IF(G34&gt;0,G34/C34,0)</f>
        <v>0.66666666666666663</v>
      </c>
      <c r="J34" s="102">
        <f>IF(H34&gt;0,H34/D34,0)</f>
        <v>0.36166203372363803</v>
      </c>
    </row>
    <row r="35" spans="1:11" ht="64.5" thickBot="1" x14ac:dyDescent="0.3">
      <c r="A35" s="49" t="s">
        <v>28</v>
      </c>
      <c r="B35" s="50" t="s">
        <v>29</v>
      </c>
      <c r="C35" s="55">
        <v>2</v>
      </c>
      <c r="D35" s="101">
        <v>39923558</v>
      </c>
      <c r="E35" s="55">
        <v>1</v>
      </c>
      <c r="F35" s="101">
        <v>15789193.5</v>
      </c>
      <c r="G35" s="55">
        <f>+Tabla13456789[Física 
(E)]+Tabla134567815[Física 
(E)]</f>
        <v>5</v>
      </c>
      <c r="H35" s="55">
        <f>+Tabla13456789[Financiera 
 (F)]+Tabla134567815[Financiera 
 (F)]</f>
        <v>8856982.3200000003</v>
      </c>
      <c r="I35" s="102">
        <f>IF(G35&gt;0,G35/C35,0)</f>
        <v>2.5</v>
      </c>
      <c r="J35" s="102">
        <f>IF(H35&gt;0,H35/D35,0)</f>
        <v>0.22184852161723662</v>
      </c>
    </row>
    <row r="36" spans="1:11" ht="16.5" thickBot="1" x14ac:dyDescent="0.3">
      <c r="A36" s="239" t="s">
        <v>85</v>
      </c>
      <c r="B36" s="239"/>
      <c r="C36" s="239"/>
      <c r="D36" s="239"/>
      <c r="E36" s="239"/>
      <c r="F36" s="239"/>
      <c r="G36" s="239"/>
      <c r="H36" s="239"/>
      <c r="I36" s="239"/>
      <c r="J36" s="239"/>
    </row>
    <row r="37" spans="1:11" ht="16.5" thickBot="1" x14ac:dyDescent="0.3">
      <c r="A37" s="220" t="s">
        <v>86</v>
      </c>
      <c r="B37" s="220"/>
      <c r="C37" s="220"/>
      <c r="D37" s="220"/>
      <c r="E37" s="220"/>
      <c r="F37" s="220"/>
      <c r="G37" s="220"/>
      <c r="H37" s="220"/>
      <c r="I37" s="220"/>
      <c r="J37" s="220"/>
      <c r="K37" s="1"/>
    </row>
    <row r="38" spans="1:11" ht="18.75" customHeight="1" thickBot="1" x14ac:dyDescent="0.3">
      <c r="A38" s="103" t="s">
        <v>87</v>
      </c>
      <c r="B38" s="244" t="s">
        <v>88</v>
      </c>
      <c r="C38" s="244"/>
      <c r="D38" s="244"/>
      <c r="E38" s="244"/>
      <c r="F38" s="244"/>
      <c r="G38" s="244"/>
      <c r="H38" s="244"/>
      <c r="I38" s="244"/>
      <c r="J38" s="244"/>
    </row>
    <row r="39" spans="1:11" ht="56.25" customHeight="1" thickBot="1" x14ac:dyDescent="0.3">
      <c r="A39" s="103" t="s">
        <v>89</v>
      </c>
      <c r="B39" s="218" t="s">
        <v>170</v>
      </c>
      <c r="C39" s="218"/>
      <c r="D39" s="218"/>
      <c r="E39" s="218"/>
      <c r="F39" s="218"/>
      <c r="G39" s="218"/>
      <c r="H39" s="218"/>
      <c r="I39" s="218"/>
      <c r="J39" s="218"/>
    </row>
    <row r="40" spans="1:11" ht="18.75" customHeight="1" thickBot="1" x14ac:dyDescent="0.3">
      <c r="A40" s="243" t="s">
        <v>91</v>
      </c>
      <c r="B40" s="244" t="s">
        <v>171</v>
      </c>
      <c r="C40" s="244"/>
      <c r="D40" s="244"/>
      <c r="E40" s="244"/>
      <c r="F40" s="244"/>
      <c r="G40" s="244"/>
      <c r="H40" s="244"/>
      <c r="I40" s="244"/>
      <c r="J40" s="244"/>
    </row>
    <row r="41" spans="1:11" ht="51" customHeight="1" thickBot="1" x14ac:dyDescent="0.3">
      <c r="A41" s="243"/>
      <c r="B41" s="245" t="str">
        <f>'T1 Ene-Mar'!B34:J34</f>
        <v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v>
      </c>
      <c r="C41" s="245"/>
      <c r="D41" s="245"/>
      <c r="E41" s="245"/>
      <c r="F41" s="245"/>
      <c r="G41" s="245"/>
      <c r="H41" s="245"/>
      <c r="I41" s="245"/>
      <c r="J41" s="245"/>
    </row>
    <row r="42" spans="1:11" ht="18.75" customHeight="1" thickBot="1" x14ac:dyDescent="0.3">
      <c r="A42" s="243"/>
      <c r="B42" s="244" t="s">
        <v>172</v>
      </c>
      <c r="C42" s="244"/>
      <c r="D42" s="244"/>
      <c r="E42" s="244"/>
      <c r="F42" s="244"/>
      <c r="G42" s="244"/>
      <c r="H42" s="244"/>
      <c r="I42" s="244"/>
      <c r="J42" s="244"/>
    </row>
    <row r="43" spans="1:11" ht="47.25" customHeight="1" thickBot="1" x14ac:dyDescent="0.3">
      <c r="A43" s="243"/>
      <c r="B43" s="247" t="str">
        <f>+'T2 Abr-Jun'!B34:J34</f>
        <v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v>
      </c>
      <c r="C43" s="247"/>
      <c r="D43" s="247"/>
      <c r="E43" s="247"/>
      <c r="F43" s="247"/>
      <c r="G43" s="247"/>
      <c r="H43" s="247"/>
      <c r="I43" s="247"/>
      <c r="J43" s="247"/>
    </row>
    <row r="44" spans="1:11" ht="18.75" customHeight="1" thickBot="1" x14ac:dyDescent="0.3">
      <c r="A44" s="243" t="s">
        <v>93</v>
      </c>
      <c r="B44" s="244" t="s">
        <v>171</v>
      </c>
      <c r="C44" s="244"/>
      <c r="D44" s="244"/>
      <c r="E44" s="244"/>
      <c r="F44" s="244"/>
      <c r="G44" s="244"/>
      <c r="H44" s="244"/>
      <c r="I44" s="244"/>
      <c r="J44" s="244"/>
    </row>
    <row r="45" spans="1:11" ht="81" customHeight="1" thickBot="1" x14ac:dyDescent="0.3">
      <c r="A45" s="243"/>
      <c r="B45" s="250" t="str">
        <f>'T1 Ene-Mar'!B35:J35</f>
        <v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v>
      </c>
      <c r="C45" s="250"/>
      <c r="D45" s="250"/>
      <c r="E45" s="250"/>
      <c r="F45" s="250"/>
      <c r="G45" s="250"/>
      <c r="H45" s="250"/>
      <c r="I45" s="250"/>
      <c r="J45" s="250"/>
    </row>
    <row r="46" spans="1:11" ht="18.75" customHeight="1" thickBot="1" x14ac:dyDescent="0.3">
      <c r="A46" s="243"/>
      <c r="B46" s="244" t="s">
        <v>172</v>
      </c>
      <c r="C46" s="244"/>
      <c r="D46" s="244"/>
      <c r="E46" s="244"/>
      <c r="F46" s="244"/>
      <c r="G46" s="244"/>
      <c r="H46" s="244"/>
      <c r="I46" s="244"/>
      <c r="J46" s="244"/>
    </row>
    <row r="47" spans="1:11" ht="74.25" customHeight="1" thickBot="1" x14ac:dyDescent="0.3">
      <c r="A47" s="243"/>
      <c r="B47" s="247" t="str">
        <f>+'T2 Abr-Jun'!B35:J35</f>
        <v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v>
      </c>
      <c r="C47" s="247"/>
      <c r="D47" s="247"/>
      <c r="E47" s="247"/>
      <c r="F47" s="247"/>
      <c r="G47" s="247"/>
      <c r="H47" s="247"/>
      <c r="I47" s="247"/>
      <c r="J47" s="247"/>
    </row>
    <row r="48" spans="1:11" ht="16.5" thickBot="1" x14ac:dyDescent="0.3">
      <c r="A48" s="239" t="s">
        <v>173</v>
      </c>
      <c r="B48" s="239"/>
      <c r="C48" s="239"/>
      <c r="D48" s="239"/>
      <c r="E48" s="239"/>
      <c r="F48" s="239"/>
      <c r="G48" s="239"/>
      <c r="H48" s="239"/>
      <c r="I48" s="239"/>
      <c r="J48" s="239"/>
    </row>
    <row r="49" spans="1:41" ht="16.5" thickBot="1" x14ac:dyDescent="0.3">
      <c r="A49" s="241" t="s">
        <v>96</v>
      </c>
      <c r="B49" s="241"/>
      <c r="C49" s="241"/>
      <c r="D49" s="241"/>
      <c r="E49" s="241"/>
      <c r="F49" s="241"/>
      <c r="G49" s="241"/>
      <c r="H49" s="241"/>
      <c r="I49" s="241"/>
      <c r="J49" s="241"/>
    </row>
    <row r="50" spans="1:41" ht="45" customHeight="1" thickBot="1" x14ac:dyDescent="0.3">
      <c r="A50" s="104" t="s">
        <v>171</v>
      </c>
      <c r="B50" s="247" t="s">
        <v>97</v>
      </c>
      <c r="C50" s="247"/>
      <c r="D50" s="247"/>
      <c r="E50" s="247"/>
      <c r="F50" s="247"/>
      <c r="G50" s="247"/>
      <c r="H50" s="247"/>
      <c r="I50" s="247"/>
      <c r="J50" s="247"/>
    </row>
    <row r="51" spans="1:41" ht="35.25" customHeight="1" thickBot="1" x14ac:dyDescent="0.3">
      <c r="A51" s="104" t="s">
        <v>172</v>
      </c>
      <c r="B51" s="247" t="s">
        <v>97</v>
      </c>
      <c r="C51" s="247"/>
      <c r="D51" s="247"/>
      <c r="E51" s="247"/>
      <c r="F51" s="247"/>
      <c r="G51" s="247"/>
      <c r="H51" s="247"/>
      <c r="I51" s="247"/>
      <c r="J51" s="247"/>
    </row>
    <row r="52" spans="1:41" ht="16.5" thickBot="1" x14ac:dyDescent="0.3">
      <c r="A52" s="220" t="s">
        <v>86</v>
      </c>
      <c r="B52" s="220"/>
      <c r="C52" s="220"/>
      <c r="D52" s="220"/>
      <c r="E52" s="220"/>
      <c r="F52" s="220"/>
      <c r="G52" s="220"/>
      <c r="H52" s="220"/>
      <c r="I52" s="220"/>
      <c r="J52" s="220"/>
    </row>
    <row r="53" spans="1:41" ht="18.75" customHeight="1" thickBot="1" x14ac:dyDescent="0.3">
      <c r="A53" s="103" t="s">
        <v>87</v>
      </c>
      <c r="B53" s="244" t="s">
        <v>100</v>
      </c>
      <c r="C53" s="244"/>
      <c r="D53" s="244"/>
      <c r="E53" s="244"/>
      <c r="F53" s="244"/>
      <c r="G53" s="244"/>
      <c r="H53" s="244"/>
      <c r="I53" s="244"/>
      <c r="J53" s="244"/>
    </row>
    <row r="54" spans="1:41" ht="30" customHeight="1" thickBot="1" x14ac:dyDescent="0.3">
      <c r="A54" s="103" t="s">
        <v>89</v>
      </c>
      <c r="B54" s="219" t="s">
        <v>101</v>
      </c>
      <c r="C54" s="219"/>
      <c r="D54" s="219"/>
      <c r="E54" s="219"/>
      <c r="F54" s="219"/>
      <c r="G54" s="219"/>
      <c r="H54" s="219"/>
      <c r="I54" s="219"/>
      <c r="J54" s="219"/>
    </row>
    <row r="55" spans="1:41" s="4" customFormat="1" ht="18.75" customHeight="1" thickBot="1" x14ac:dyDescent="0.3">
      <c r="A55" s="249" t="s">
        <v>91</v>
      </c>
      <c r="B55" s="244" t="s">
        <v>171</v>
      </c>
      <c r="C55" s="244"/>
      <c r="D55" s="244"/>
      <c r="E55" s="244"/>
      <c r="F55" s="244"/>
      <c r="G55" s="244"/>
      <c r="H55" s="244"/>
      <c r="I55" s="244"/>
      <c r="J55" s="244"/>
      <c r="L55"/>
      <c r="M55"/>
      <c r="N55"/>
      <c r="O55"/>
      <c r="P55"/>
      <c r="Q55"/>
      <c r="R55"/>
      <c r="S55"/>
      <c r="T55"/>
      <c r="U55"/>
      <c r="V55"/>
      <c r="W55"/>
      <c r="X55"/>
      <c r="Y55"/>
      <c r="Z55"/>
      <c r="AA55"/>
      <c r="AB55"/>
      <c r="AC55"/>
      <c r="AD55"/>
      <c r="AE55"/>
      <c r="AF55"/>
      <c r="AG55"/>
      <c r="AH55"/>
      <c r="AI55"/>
      <c r="AJ55"/>
      <c r="AK55"/>
      <c r="AL55"/>
      <c r="AM55"/>
      <c r="AN55"/>
      <c r="AO55"/>
    </row>
    <row r="56" spans="1:41" s="4" customFormat="1" ht="30.75" customHeight="1" thickBot="1" x14ac:dyDescent="0.3">
      <c r="A56" s="249"/>
      <c r="B56" s="245" t="s">
        <v>174</v>
      </c>
      <c r="C56" s="245"/>
      <c r="D56" s="245"/>
      <c r="E56" s="245"/>
      <c r="F56" s="245"/>
      <c r="G56" s="245"/>
      <c r="H56" s="245"/>
      <c r="I56" s="245"/>
      <c r="J56" s="245"/>
      <c r="L56"/>
      <c r="M56"/>
      <c r="N56"/>
      <c r="O56"/>
      <c r="P56"/>
      <c r="Q56"/>
      <c r="R56"/>
      <c r="S56"/>
      <c r="T56"/>
      <c r="U56"/>
      <c r="V56"/>
      <c r="W56"/>
      <c r="X56"/>
      <c r="Y56"/>
      <c r="Z56"/>
      <c r="AA56"/>
      <c r="AB56"/>
      <c r="AC56"/>
      <c r="AD56"/>
      <c r="AE56"/>
      <c r="AF56"/>
      <c r="AG56"/>
      <c r="AH56"/>
      <c r="AI56"/>
      <c r="AJ56"/>
      <c r="AK56"/>
      <c r="AL56"/>
      <c r="AM56"/>
      <c r="AN56"/>
      <c r="AO56"/>
    </row>
    <row r="57" spans="1:41" s="4" customFormat="1" ht="18.75" customHeight="1" thickBot="1" x14ac:dyDescent="0.3">
      <c r="A57" s="249"/>
      <c r="B57" s="244" t="s">
        <v>172</v>
      </c>
      <c r="C57" s="244"/>
      <c r="D57" s="244"/>
      <c r="E57" s="244"/>
      <c r="F57" s="244"/>
      <c r="G57" s="244"/>
      <c r="H57" s="244"/>
      <c r="I57" s="244"/>
      <c r="J57" s="244"/>
      <c r="L57"/>
      <c r="M57"/>
      <c r="N57"/>
      <c r="O57"/>
      <c r="P57"/>
      <c r="Q57"/>
      <c r="R57"/>
      <c r="S57"/>
      <c r="T57"/>
      <c r="U57"/>
      <c r="V57"/>
      <c r="W57"/>
      <c r="X57"/>
      <c r="Y57"/>
      <c r="Z57"/>
      <c r="AA57"/>
      <c r="AB57"/>
      <c r="AC57"/>
      <c r="AD57"/>
      <c r="AE57"/>
      <c r="AF57"/>
      <c r="AG57"/>
      <c r="AH57"/>
      <c r="AI57"/>
      <c r="AJ57"/>
      <c r="AK57"/>
      <c r="AL57"/>
      <c r="AM57"/>
      <c r="AN57"/>
      <c r="AO57"/>
    </row>
    <row r="58" spans="1:41" s="4" customFormat="1" ht="43.5" customHeight="1" thickBot="1" x14ac:dyDescent="0.3">
      <c r="A58" s="249"/>
      <c r="B58" s="246" t="s">
        <v>175</v>
      </c>
      <c r="C58" s="246"/>
      <c r="D58" s="246"/>
      <c r="E58" s="246"/>
      <c r="F58" s="246"/>
      <c r="G58" s="246"/>
      <c r="H58" s="246"/>
      <c r="I58" s="246"/>
      <c r="J58" s="246"/>
      <c r="L58"/>
      <c r="M58"/>
      <c r="N58"/>
      <c r="O58"/>
      <c r="P58"/>
      <c r="Q58"/>
      <c r="R58"/>
      <c r="S58"/>
      <c r="T58"/>
      <c r="U58"/>
      <c r="V58"/>
      <c r="W58"/>
      <c r="X58"/>
      <c r="Y58"/>
      <c r="Z58"/>
      <c r="AA58"/>
      <c r="AB58"/>
      <c r="AC58"/>
      <c r="AD58"/>
      <c r="AE58"/>
      <c r="AF58"/>
      <c r="AG58"/>
      <c r="AH58"/>
      <c r="AI58"/>
      <c r="AJ58"/>
      <c r="AK58"/>
      <c r="AL58"/>
      <c r="AM58"/>
      <c r="AN58"/>
      <c r="AO58"/>
    </row>
    <row r="59" spans="1:41" s="4" customFormat="1" ht="18.75" customHeight="1" thickBot="1" x14ac:dyDescent="0.3">
      <c r="A59" s="243" t="s">
        <v>93</v>
      </c>
      <c r="B59" s="244" t="s">
        <v>171</v>
      </c>
      <c r="C59" s="244"/>
      <c r="D59" s="244"/>
      <c r="E59" s="244"/>
      <c r="F59" s="244"/>
      <c r="G59" s="244"/>
      <c r="H59" s="244"/>
      <c r="I59" s="244"/>
      <c r="J59" s="244"/>
      <c r="L59"/>
      <c r="M59"/>
      <c r="N59"/>
      <c r="O59"/>
      <c r="P59"/>
      <c r="Q59"/>
      <c r="R59"/>
      <c r="S59"/>
      <c r="T59"/>
      <c r="U59"/>
      <c r="V59"/>
      <c r="W59"/>
      <c r="X59"/>
      <c r="Y59"/>
      <c r="Z59"/>
      <c r="AA59"/>
      <c r="AB59"/>
      <c r="AC59"/>
      <c r="AD59"/>
      <c r="AE59"/>
      <c r="AF59"/>
      <c r="AG59"/>
      <c r="AH59"/>
      <c r="AI59"/>
      <c r="AJ59"/>
      <c r="AK59"/>
      <c r="AL59"/>
      <c r="AM59"/>
      <c r="AN59"/>
      <c r="AO59"/>
    </row>
    <row r="60" spans="1:41" s="4" customFormat="1" ht="38.25" customHeight="1" thickBot="1" x14ac:dyDescent="0.3">
      <c r="A60" s="243"/>
      <c r="B60" s="245" t="s">
        <v>176</v>
      </c>
      <c r="C60" s="245"/>
      <c r="D60" s="245"/>
      <c r="E60" s="245"/>
      <c r="F60" s="245"/>
      <c r="G60" s="245"/>
      <c r="H60" s="245"/>
      <c r="I60" s="245"/>
      <c r="J60" s="245"/>
      <c r="L60"/>
      <c r="M60"/>
      <c r="N60"/>
      <c r="O60"/>
      <c r="P60"/>
      <c r="Q60"/>
      <c r="R60"/>
      <c r="S60"/>
      <c r="T60"/>
      <c r="U60"/>
      <c r="V60"/>
      <c r="W60"/>
      <c r="X60"/>
      <c r="Y60"/>
      <c r="Z60"/>
      <c r="AA60"/>
      <c r="AB60"/>
      <c r="AC60"/>
      <c r="AD60"/>
      <c r="AE60"/>
      <c r="AF60"/>
      <c r="AG60"/>
      <c r="AH60"/>
      <c r="AI60"/>
      <c r="AJ60"/>
      <c r="AK60"/>
      <c r="AL60"/>
      <c r="AM60"/>
      <c r="AN60"/>
      <c r="AO60"/>
    </row>
    <row r="61" spans="1:41" s="4" customFormat="1" ht="18.75" customHeight="1" thickBot="1" x14ac:dyDescent="0.3">
      <c r="A61" s="243"/>
      <c r="B61" s="244" t="s">
        <v>172</v>
      </c>
      <c r="C61" s="244"/>
      <c r="D61" s="244"/>
      <c r="E61" s="244"/>
      <c r="F61" s="244"/>
      <c r="G61" s="244"/>
      <c r="H61" s="244"/>
      <c r="I61" s="244"/>
      <c r="J61" s="244"/>
      <c r="L61"/>
      <c r="M61"/>
      <c r="N61"/>
      <c r="O61"/>
      <c r="P61"/>
      <c r="Q61"/>
      <c r="R61"/>
      <c r="S61"/>
      <c r="T61"/>
      <c r="U61"/>
      <c r="V61"/>
      <c r="W61"/>
      <c r="X61"/>
      <c r="Y61"/>
      <c r="Z61"/>
      <c r="AA61"/>
      <c r="AB61"/>
      <c r="AC61"/>
      <c r="AD61"/>
      <c r="AE61"/>
      <c r="AF61"/>
      <c r="AG61"/>
      <c r="AH61"/>
      <c r="AI61"/>
      <c r="AJ61"/>
      <c r="AK61"/>
      <c r="AL61"/>
      <c r="AM61"/>
      <c r="AN61"/>
      <c r="AO61"/>
    </row>
    <row r="62" spans="1:41" s="4" customFormat="1" ht="43.5" customHeight="1" thickBot="1" x14ac:dyDescent="0.3">
      <c r="A62" s="243"/>
      <c r="B62" s="246" t="s">
        <v>177</v>
      </c>
      <c r="C62" s="246"/>
      <c r="D62" s="246"/>
      <c r="E62" s="246"/>
      <c r="F62" s="246"/>
      <c r="G62" s="246"/>
      <c r="H62" s="246"/>
      <c r="I62" s="246"/>
      <c r="J62" s="246"/>
      <c r="L62"/>
      <c r="M62"/>
      <c r="N62"/>
      <c r="O62"/>
      <c r="P62"/>
      <c r="Q62"/>
      <c r="R62"/>
      <c r="S62"/>
      <c r="T62"/>
      <c r="U62"/>
      <c r="V62"/>
      <c r="W62"/>
      <c r="X62"/>
      <c r="Y62"/>
      <c r="Z62"/>
      <c r="AA62"/>
      <c r="AB62"/>
      <c r="AC62"/>
      <c r="AD62"/>
      <c r="AE62"/>
      <c r="AF62"/>
      <c r="AG62"/>
      <c r="AH62"/>
      <c r="AI62"/>
      <c r="AJ62"/>
      <c r="AK62"/>
      <c r="AL62"/>
      <c r="AM62"/>
      <c r="AN62"/>
      <c r="AO62"/>
    </row>
    <row r="63" spans="1:41" ht="16.5" thickBot="1" x14ac:dyDescent="0.3">
      <c r="A63" s="239" t="s">
        <v>173</v>
      </c>
      <c r="B63" s="239"/>
      <c r="C63" s="239"/>
      <c r="D63" s="239"/>
      <c r="E63" s="239"/>
      <c r="F63" s="239"/>
      <c r="G63" s="239"/>
      <c r="H63" s="239"/>
      <c r="I63" s="239"/>
      <c r="J63" s="239"/>
    </row>
    <row r="64" spans="1:41" ht="16.5" thickBot="1" x14ac:dyDescent="0.3">
      <c r="A64" s="241" t="s">
        <v>96</v>
      </c>
      <c r="B64" s="241"/>
      <c r="C64" s="241"/>
      <c r="D64" s="241"/>
      <c r="E64" s="241"/>
      <c r="F64" s="241"/>
      <c r="G64" s="241"/>
      <c r="H64" s="241"/>
      <c r="I64" s="241"/>
      <c r="J64" s="241"/>
      <c r="K64" s="1"/>
    </row>
    <row r="65" spans="1:11" ht="23.25" customHeight="1" thickBot="1" x14ac:dyDescent="0.3">
      <c r="A65" s="104" t="s">
        <v>171</v>
      </c>
      <c r="B65" s="248" t="s">
        <v>17</v>
      </c>
      <c r="C65" s="248"/>
      <c r="D65" s="248"/>
      <c r="E65" s="248"/>
      <c r="F65" s="248"/>
      <c r="G65" s="248"/>
      <c r="H65" s="248"/>
      <c r="I65" s="248"/>
      <c r="J65" s="248"/>
    </row>
    <row r="66" spans="1:11" ht="48.75" customHeight="1" thickBot="1" x14ac:dyDescent="0.3">
      <c r="A66" s="104" t="s">
        <v>172</v>
      </c>
      <c r="B66" s="246" t="s">
        <v>178</v>
      </c>
      <c r="C66" s="246"/>
      <c r="D66" s="246"/>
      <c r="E66" s="246"/>
      <c r="F66" s="246"/>
      <c r="G66" s="246"/>
      <c r="H66" s="246"/>
      <c r="I66" s="246"/>
      <c r="J66" s="246"/>
    </row>
    <row r="67" spans="1:11" ht="16.5" thickBot="1" x14ac:dyDescent="0.3">
      <c r="A67" s="220" t="s">
        <v>86</v>
      </c>
      <c r="B67" s="220"/>
      <c r="C67" s="220"/>
      <c r="D67" s="220"/>
      <c r="E67" s="220"/>
      <c r="F67" s="220"/>
      <c r="G67" s="220"/>
      <c r="H67" s="220"/>
      <c r="I67" s="220"/>
      <c r="J67" s="220"/>
      <c r="K67" s="1"/>
    </row>
    <row r="68" spans="1:11" ht="17.25" customHeight="1" thickBot="1" x14ac:dyDescent="0.3">
      <c r="A68" s="103" t="s">
        <v>87</v>
      </c>
      <c r="B68" s="244" t="s">
        <v>107</v>
      </c>
      <c r="C68" s="244"/>
      <c r="D68" s="244"/>
      <c r="E68" s="244"/>
      <c r="F68" s="244"/>
      <c r="G68" s="244"/>
      <c r="H68" s="244"/>
      <c r="I68" s="244"/>
      <c r="J68" s="244"/>
    </row>
    <row r="69" spans="1:11" ht="30" customHeight="1" thickBot="1" x14ac:dyDescent="0.3">
      <c r="A69" s="103" t="s">
        <v>89</v>
      </c>
      <c r="B69" s="245" t="s">
        <v>108</v>
      </c>
      <c r="C69" s="245"/>
      <c r="D69" s="245"/>
      <c r="E69" s="245"/>
      <c r="F69" s="245"/>
      <c r="G69" s="245"/>
      <c r="H69" s="245"/>
      <c r="I69" s="245"/>
      <c r="J69" s="245"/>
    </row>
    <row r="70" spans="1:11" ht="18.75" customHeight="1" thickBot="1" x14ac:dyDescent="0.3">
      <c r="A70" s="243" t="s">
        <v>91</v>
      </c>
      <c r="B70" s="244" t="s">
        <v>171</v>
      </c>
      <c r="C70" s="244"/>
      <c r="D70" s="244"/>
      <c r="E70" s="244"/>
      <c r="F70" s="244"/>
      <c r="G70" s="244"/>
      <c r="H70" s="244"/>
      <c r="I70" s="244"/>
      <c r="J70" s="244"/>
    </row>
    <row r="71" spans="1:11" ht="32.25" customHeight="1" thickBot="1" x14ac:dyDescent="0.3">
      <c r="A71" s="243"/>
      <c r="B71" s="245" t="s">
        <v>179</v>
      </c>
      <c r="C71" s="245"/>
      <c r="D71" s="245"/>
      <c r="E71" s="245"/>
      <c r="F71" s="245"/>
      <c r="G71" s="245"/>
      <c r="H71" s="245"/>
      <c r="I71" s="245"/>
      <c r="J71" s="245"/>
    </row>
    <row r="72" spans="1:11" ht="18.75" customHeight="1" thickBot="1" x14ac:dyDescent="0.3">
      <c r="A72" s="243"/>
      <c r="B72" s="244" t="s">
        <v>172</v>
      </c>
      <c r="C72" s="244"/>
      <c r="D72" s="244"/>
      <c r="E72" s="244"/>
      <c r="F72" s="244"/>
      <c r="G72" s="244"/>
      <c r="H72" s="244"/>
      <c r="I72" s="244"/>
      <c r="J72" s="244"/>
    </row>
    <row r="73" spans="1:11" ht="29.25" customHeight="1" thickBot="1" x14ac:dyDescent="0.3">
      <c r="A73" s="243"/>
      <c r="B73" s="246" t="s">
        <v>180</v>
      </c>
      <c r="C73" s="246"/>
      <c r="D73" s="246"/>
      <c r="E73" s="246"/>
      <c r="F73" s="246"/>
      <c r="G73" s="246"/>
      <c r="H73" s="246"/>
      <c r="I73" s="246"/>
      <c r="J73" s="246"/>
    </row>
    <row r="74" spans="1:11" ht="18.75" customHeight="1" thickBot="1" x14ac:dyDescent="0.3">
      <c r="A74" s="243" t="s">
        <v>93</v>
      </c>
      <c r="B74" s="244" t="s">
        <v>171</v>
      </c>
      <c r="C74" s="244"/>
      <c r="D74" s="244"/>
      <c r="E74" s="244"/>
      <c r="F74" s="244"/>
      <c r="G74" s="244"/>
      <c r="H74" s="244"/>
      <c r="I74" s="244"/>
      <c r="J74" s="244"/>
    </row>
    <row r="75" spans="1:11" ht="42.75" customHeight="1" thickBot="1" x14ac:dyDescent="0.3">
      <c r="A75" s="243"/>
      <c r="B75" s="245" t="s">
        <v>181</v>
      </c>
      <c r="C75" s="245"/>
      <c r="D75" s="245"/>
      <c r="E75" s="245"/>
      <c r="F75" s="245"/>
      <c r="G75" s="245"/>
      <c r="H75" s="245"/>
      <c r="I75" s="245"/>
      <c r="J75" s="245"/>
    </row>
    <row r="76" spans="1:11" ht="18.75" customHeight="1" thickBot="1" x14ac:dyDescent="0.3">
      <c r="A76" s="243"/>
      <c r="B76" s="244" t="s">
        <v>172</v>
      </c>
      <c r="C76" s="244"/>
      <c r="D76" s="244"/>
      <c r="E76" s="244"/>
      <c r="F76" s="244"/>
      <c r="G76" s="244"/>
      <c r="H76" s="244"/>
      <c r="I76" s="244"/>
      <c r="J76" s="244"/>
    </row>
    <row r="77" spans="1:11" ht="43.5" customHeight="1" thickBot="1" x14ac:dyDescent="0.3">
      <c r="A77" s="243"/>
      <c r="B77" s="246" t="s">
        <v>181</v>
      </c>
      <c r="C77" s="246"/>
      <c r="D77" s="246"/>
      <c r="E77" s="246"/>
      <c r="F77" s="246"/>
      <c r="G77" s="246"/>
      <c r="H77" s="246"/>
      <c r="I77" s="246"/>
      <c r="J77" s="246"/>
    </row>
    <row r="78" spans="1:11" ht="16.5" thickBot="1" x14ac:dyDescent="0.3">
      <c r="A78" s="239" t="s">
        <v>173</v>
      </c>
      <c r="B78" s="239"/>
      <c r="C78" s="239"/>
      <c r="D78" s="239"/>
      <c r="E78" s="239"/>
      <c r="F78" s="239"/>
      <c r="G78" s="239"/>
      <c r="H78" s="239"/>
      <c r="I78" s="239"/>
      <c r="J78" s="239"/>
    </row>
    <row r="79" spans="1:11" ht="16.5" thickBot="1" x14ac:dyDescent="0.3">
      <c r="A79" s="241" t="s">
        <v>96</v>
      </c>
      <c r="B79" s="241"/>
      <c r="C79" s="241"/>
      <c r="D79" s="241"/>
      <c r="E79" s="241"/>
      <c r="F79" s="241"/>
      <c r="G79" s="241"/>
      <c r="H79" s="241"/>
      <c r="I79" s="241"/>
      <c r="J79" s="241"/>
      <c r="K79" s="1"/>
    </row>
    <row r="80" spans="1:11" ht="23.25" customHeight="1" thickBot="1" x14ac:dyDescent="0.3">
      <c r="A80" s="104" t="s">
        <v>171</v>
      </c>
      <c r="B80" s="248" t="s">
        <v>182</v>
      </c>
      <c r="C80" s="248"/>
      <c r="D80" s="248"/>
      <c r="E80" s="248"/>
      <c r="F80" s="248"/>
      <c r="G80" s="248"/>
      <c r="H80" s="248"/>
      <c r="I80" s="248"/>
      <c r="J80" s="248"/>
    </row>
    <row r="81" spans="1:41" ht="23.25" customHeight="1" thickBot="1" x14ac:dyDescent="0.3">
      <c r="A81" s="104" t="s">
        <v>172</v>
      </c>
      <c r="B81" s="248" t="s">
        <v>183</v>
      </c>
      <c r="C81" s="248"/>
      <c r="D81" s="248"/>
      <c r="E81" s="248"/>
      <c r="F81" s="248"/>
      <c r="G81" s="248"/>
      <c r="H81" s="248"/>
      <c r="I81" s="248"/>
      <c r="J81" s="248"/>
    </row>
    <row r="82" spans="1:41" ht="16.5" thickBot="1" x14ac:dyDescent="0.3">
      <c r="A82" s="220" t="s">
        <v>86</v>
      </c>
      <c r="B82" s="220"/>
      <c r="C82" s="220"/>
      <c r="D82" s="220"/>
      <c r="E82" s="220"/>
      <c r="F82" s="220"/>
      <c r="G82" s="220"/>
      <c r="H82" s="220"/>
      <c r="I82" s="220"/>
      <c r="J82" s="220"/>
      <c r="K82" s="1"/>
    </row>
    <row r="83" spans="1:41" s="4" customFormat="1" ht="17.25" customHeight="1" thickBot="1" x14ac:dyDescent="0.3">
      <c r="A83" s="103" t="s">
        <v>87</v>
      </c>
      <c r="B83" s="244" t="s">
        <v>113</v>
      </c>
      <c r="C83" s="244"/>
      <c r="D83" s="244"/>
      <c r="E83" s="244"/>
      <c r="F83" s="244"/>
      <c r="G83" s="244"/>
      <c r="H83" s="244"/>
      <c r="I83" s="244"/>
      <c r="J83" s="244"/>
      <c r="L83"/>
      <c r="M83"/>
      <c r="N83"/>
      <c r="O83"/>
      <c r="P83"/>
      <c r="Q83"/>
      <c r="R83"/>
      <c r="S83"/>
      <c r="T83"/>
      <c r="U83"/>
      <c r="V83"/>
      <c r="W83"/>
      <c r="X83"/>
      <c r="Y83"/>
      <c r="Z83"/>
      <c r="AA83"/>
      <c r="AB83"/>
      <c r="AC83"/>
      <c r="AD83"/>
      <c r="AE83"/>
      <c r="AF83"/>
      <c r="AG83"/>
      <c r="AH83"/>
      <c r="AI83"/>
      <c r="AJ83"/>
      <c r="AK83"/>
      <c r="AL83"/>
      <c r="AM83"/>
      <c r="AN83"/>
      <c r="AO83"/>
    </row>
    <row r="84" spans="1:41" s="4" customFormat="1" ht="30" customHeight="1" thickBot="1" x14ac:dyDescent="0.3">
      <c r="A84" s="103" t="s">
        <v>89</v>
      </c>
      <c r="B84" s="219" t="s">
        <v>114</v>
      </c>
      <c r="C84" s="219"/>
      <c r="D84" s="219"/>
      <c r="E84" s="219"/>
      <c r="F84" s="219"/>
      <c r="G84" s="219"/>
      <c r="H84" s="219"/>
      <c r="I84" s="219"/>
      <c r="J84" s="219"/>
      <c r="L84"/>
      <c r="M84"/>
      <c r="N84"/>
      <c r="O84"/>
      <c r="P84"/>
      <c r="Q84"/>
      <c r="R84"/>
      <c r="S84"/>
      <c r="T84"/>
      <c r="U84"/>
      <c r="V84"/>
      <c r="W84"/>
      <c r="X84"/>
      <c r="Y84"/>
      <c r="Z84"/>
      <c r="AA84"/>
      <c r="AB84"/>
      <c r="AC84"/>
      <c r="AD84"/>
      <c r="AE84"/>
      <c r="AF84"/>
      <c r="AG84"/>
      <c r="AH84"/>
      <c r="AI84"/>
      <c r="AJ84"/>
      <c r="AK84"/>
      <c r="AL84"/>
      <c r="AM84"/>
      <c r="AN84"/>
      <c r="AO84"/>
    </row>
    <row r="85" spans="1:41" s="4" customFormat="1" ht="18.75" hidden="1" customHeight="1" x14ac:dyDescent="0.25">
      <c r="A85" s="105"/>
      <c r="B85" s="244" t="s">
        <v>184</v>
      </c>
      <c r="C85" s="244"/>
      <c r="D85" s="244"/>
      <c r="E85" s="244"/>
      <c r="F85" s="244"/>
      <c r="G85" s="244"/>
      <c r="H85" s="244"/>
      <c r="I85" s="244"/>
      <c r="J85" s="244"/>
      <c r="L85"/>
      <c r="M85"/>
      <c r="N85"/>
      <c r="O85"/>
      <c r="P85"/>
      <c r="Q85"/>
      <c r="R85"/>
      <c r="S85"/>
      <c r="T85"/>
      <c r="U85"/>
      <c r="V85"/>
      <c r="W85"/>
      <c r="X85"/>
      <c r="Y85"/>
      <c r="Z85"/>
      <c r="AA85"/>
      <c r="AB85"/>
      <c r="AC85"/>
      <c r="AD85"/>
      <c r="AE85"/>
      <c r="AF85"/>
      <c r="AG85"/>
      <c r="AH85"/>
      <c r="AI85"/>
      <c r="AJ85"/>
      <c r="AK85"/>
      <c r="AL85"/>
      <c r="AM85"/>
      <c r="AN85"/>
      <c r="AO85"/>
    </row>
    <row r="86" spans="1:41" s="4" customFormat="1" ht="17.25" hidden="1" customHeight="1" x14ac:dyDescent="0.25">
      <c r="A86" s="106"/>
      <c r="B86" s="248" t="s">
        <v>17</v>
      </c>
      <c r="C86" s="248"/>
      <c r="D86" s="248"/>
      <c r="E86" s="248"/>
      <c r="F86" s="248"/>
      <c r="G86" s="248"/>
      <c r="H86" s="248"/>
      <c r="I86" s="248"/>
      <c r="J86" s="248"/>
      <c r="L86"/>
      <c r="M86"/>
      <c r="N86"/>
      <c r="O86"/>
      <c r="P86"/>
      <c r="Q86"/>
      <c r="R86"/>
      <c r="S86"/>
      <c r="T86"/>
      <c r="U86"/>
      <c r="V86"/>
      <c r="W86"/>
      <c r="X86"/>
      <c r="Y86"/>
      <c r="Z86"/>
      <c r="AA86"/>
      <c r="AB86"/>
      <c r="AC86"/>
      <c r="AD86"/>
      <c r="AE86"/>
      <c r="AF86"/>
      <c r="AG86"/>
      <c r="AH86"/>
      <c r="AI86"/>
      <c r="AJ86"/>
      <c r="AK86"/>
      <c r="AL86"/>
      <c r="AM86"/>
      <c r="AN86"/>
      <c r="AO86"/>
    </row>
    <row r="87" spans="1:41" s="4" customFormat="1" ht="18.75" hidden="1" customHeight="1" x14ac:dyDescent="0.25">
      <c r="A87" s="106"/>
      <c r="B87" s="244" t="s">
        <v>185</v>
      </c>
      <c r="C87" s="244"/>
      <c r="D87" s="244"/>
      <c r="E87" s="244"/>
      <c r="F87" s="244"/>
      <c r="G87" s="244"/>
      <c r="H87" s="244"/>
      <c r="I87" s="244"/>
      <c r="J87" s="244"/>
      <c r="L87"/>
      <c r="M87"/>
      <c r="N87"/>
      <c r="O87"/>
      <c r="P87"/>
      <c r="Q87"/>
      <c r="R87"/>
      <c r="S87"/>
      <c r="T87"/>
      <c r="U87"/>
      <c r="V87"/>
      <c r="W87"/>
      <c r="X87"/>
      <c r="Y87"/>
      <c r="Z87"/>
      <c r="AA87"/>
      <c r="AB87"/>
      <c r="AC87"/>
      <c r="AD87"/>
      <c r="AE87"/>
      <c r="AF87"/>
      <c r="AG87"/>
      <c r="AH87"/>
      <c r="AI87"/>
      <c r="AJ87"/>
      <c r="AK87"/>
      <c r="AL87"/>
      <c r="AM87"/>
      <c r="AN87"/>
      <c r="AO87"/>
    </row>
    <row r="88" spans="1:41" s="4" customFormat="1" ht="17.25" hidden="1" customHeight="1" x14ac:dyDescent="0.25">
      <c r="A88" s="106"/>
      <c r="B88" s="248" t="s">
        <v>17</v>
      </c>
      <c r="C88" s="248"/>
      <c r="D88" s="248"/>
      <c r="E88" s="248"/>
      <c r="F88" s="248"/>
      <c r="G88" s="248"/>
      <c r="H88" s="248"/>
      <c r="I88" s="248"/>
      <c r="J88" s="248"/>
      <c r="L88"/>
      <c r="M88"/>
      <c r="N88"/>
      <c r="O88"/>
      <c r="P88"/>
      <c r="Q88"/>
      <c r="R88"/>
      <c r="S88"/>
      <c r="T88"/>
      <c r="U88"/>
      <c r="V88"/>
      <c r="W88"/>
      <c r="X88"/>
      <c r="Y88"/>
      <c r="Z88"/>
      <c r="AA88"/>
      <c r="AB88"/>
      <c r="AC88"/>
      <c r="AD88"/>
      <c r="AE88"/>
      <c r="AF88"/>
      <c r="AG88"/>
      <c r="AH88"/>
      <c r="AI88"/>
      <c r="AJ88"/>
      <c r="AK88"/>
      <c r="AL88"/>
      <c r="AM88"/>
      <c r="AN88"/>
      <c r="AO88"/>
    </row>
    <row r="89" spans="1:41" s="4" customFormat="1" ht="18.75" customHeight="1" thickBot="1" x14ac:dyDescent="0.3">
      <c r="A89" s="243" t="s">
        <v>91</v>
      </c>
      <c r="B89" s="244" t="s">
        <v>171</v>
      </c>
      <c r="C89" s="244"/>
      <c r="D89" s="244"/>
      <c r="E89" s="244"/>
      <c r="F89" s="244"/>
      <c r="G89" s="244"/>
      <c r="H89" s="244"/>
      <c r="I89" s="244"/>
      <c r="J89" s="244"/>
      <c r="L89"/>
      <c r="M89"/>
      <c r="N89"/>
      <c r="O89"/>
      <c r="P89"/>
      <c r="Q89"/>
      <c r="R89"/>
      <c r="S89"/>
      <c r="T89"/>
      <c r="U89"/>
      <c r="V89"/>
      <c r="W89"/>
      <c r="X89"/>
      <c r="Y89"/>
      <c r="Z89"/>
      <c r="AA89"/>
      <c r="AB89"/>
      <c r="AC89"/>
      <c r="AD89"/>
      <c r="AE89"/>
      <c r="AF89"/>
      <c r="AG89"/>
      <c r="AH89"/>
      <c r="AI89"/>
      <c r="AJ89"/>
      <c r="AK89"/>
      <c r="AL89"/>
      <c r="AM89"/>
      <c r="AN89"/>
      <c r="AO89"/>
    </row>
    <row r="90" spans="1:41" s="4" customFormat="1" ht="37.5" customHeight="1" thickBot="1" x14ac:dyDescent="0.3">
      <c r="A90" s="243"/>
      <c r="B90" s="245" t="s">
        <v>186</v>
      </c>
      <c r="C90" s="245"/>
      <c r="D90" s="245"/>
      <c r="E90" s="245"/>
      <c r="F90" s="245"/>
      <c r="G90" s="245"/>
      <c r="H90" s="245"/>
      <c r="I90" s="245"/>
      <c r="J90" s="245"/>
      <c r="L90"/>
      <c r="M90"/>
      <c r="N90"/>
      <c r="O90"/>
      <c r="P90"/>
      <c r="Q90"/>
      <c r="R90"/>
      <c r="S90"/>
      <c r="T90"/>
      <c r="U90"/>
      <c r="V90"/>
      <c r="W90"/>
      <c r="X90"/>
      <c r="Y90"/>
      <c r="Z90"/>
      <c r="AA90"/>
      <c r="AB90"/>
      <c r="AC90"/>
      <c r="AD90"/>
      <c r="AE90"/>
      <c r="AF90"/>
      <c r="AG90"/>
      <c r="AH90"/>
      <c r="AI90"/>
      <c r="AJ90"/>
      <c r="AK90"/>
      <c r="AL90"/>
      <c r="AM90"/>
      <c r="AN90"/>
      <c r="AO90"/>
    </row>
    <row r="91" spans="1:41" s="4" customFormat="1" ht="18.75" customHeight="1" thickBot="1" x14ac:dyDescent="0.3">
      <c r="A91" s="243"/>
      <c r="B91" s="244" t="s">
        <v>172</v>
      </c>
      <c r="C91" s="244"/>
      <c r="D91" s="244"/>
      <c r="E91" s="244"/>
      <c r="F91" s="244"/>
      <c r="G91" s="244"/>
      <c r="H91" s="244"/>
      <c r="I91" s="244"/>
      <c r="J91" s="244"/>
      <c r="L91"/>
      <c r="M91"/>
      <c r="N91"/>
      <c r="O91"/>
      <c r="P91"/>
      <c r="Q91"/>
      <c r="R91"/>
      <c r="S91"/>
      <c r="T91"/>
      <c r="U91"/>
      <c r="V91"/>
      <c r="W91"/>
      <c r="X91"/>
      <c r="Y91"/>
      <c r="Z91"/>
      <c r="AA91"/>
      <c r="AB91"/>
      <c r="AC91"/>
      <c r="AD91"/>
      <c r="AE91"/>
      <c r="AF91"/>
      <c r="AG91"/>
      <c r="AH91"/>
      <c r="AI91"/>
      <c r="AJ91"/>
      <c r="AK91"/>
      <c r="AL91"/>
      <c r="AM91"/>
      <c r="AN91"/>
      <c r="AO91"/>
    </row>
    <row r="92" spans="1:41" s="4" customFormat="1" ht="36" customHeight="1" thickBot="1" x14ac:dyDescent="0.3">
      <c r="A92" s="243"/>
      <c r="B92" s="246" t="s">
        <v>187</v>
      </c>
      <c r="C92" s="246"/>
      <c r="D92" s="246"/>
      <c r="E92" s="246"/>
      <c r="F92" s="246"/>
      <c r="G92" s="246"/>
      <c r="H92" s="246"/>
      <c r="I92" s="246"/>
      <c r="J92" s="246"/>
      <c r="L92"/>
      <c r="M92"/>
      <c r="N92"/>
      <c r="O92"/>
      <c r="P92"/>
      <c r="Q92"/>
      <c r="R92"/>
      <c r="S92"/>
      <c r="T92"/>
      <c r="U92"/>
      <c r="V92"/>
      <c r="W92"/>
      <c r="X92"/>
      <c r="Y92"/>
      <c r="Z92"/>
      <c r="AA92"/>
      <c r="AB92"/>
      <c r="AC92"/>
      <c r="AD92"/>
      <c r="AE92"/>
      <c r="AF92"/>
      <c r="AG92"/>
      <c r="AH92"/>
      <c r="AI92"/>
      <c r="AJ92"/>
      <c r="AK92"/>
      <c r="AL92"/>
      <c r="AM92"/>
      <c r="AN92"/>
      <c r="AO92"/>
    </row>
    <row r="93" spans="1:41" s="4" customFormat="1" ht="18.75" customHeight="1" thickBot="1" x14ac:dyDescent="0.3">
      <c r="A93" s="243" t="s">
        <v>93</v>
      </c>
      <c r="B93" s="244" t="s">
        <v>171</v>
      </c>
      <c r="C93" s="244"/>
      <c r="D93" s="244"/>
      <c r="E93" s="244"/>
      <c r="F93" s="244"/>
      <c r="G93" s="244"/>
      <c r="H93" s="244"/>
      <c r="I93" s="244"/>
      <c r="J93" s="244"/>
      <c r="L93"/>
      <c r="M93"/>
      <c r="N93"/>
      <c r="O93"/>
      <c r="P93"/>
      <c r="Q93"/>
      <c r="R93"/>
      <c r="S93"/>
      <c r="T93"/>
      <c r="U93"/>
      <c r="V93"/>
      <c r="W93"/>
      <c r="X93"/>
      <c r="Y93"/>
      <c r="Z93"/>
      <c r="AA93"/>
      <c r="AB93"/>
      <c r="AC93"/>
      <c r="AD93"/>
      <c r="AE93"/>
      <c r="AF93"/>
      <c r="AG93"/>
      <c r="AH93"/>
      <c r="AI93"/>
      <c r="AJ93"/>
      <c r="AK93"/>
      <c r="AL93"/>
      <c r="AM93"/>
      <c r="AN93"/>
      <c r="AO93"/>
    </row>
    <row r="94" spans="1:41" s="4" customFormat="1" ht="39.75" customHeight="1" thickBot="1" x14ac:dyDescent="0.3">
      <c r="A94" s="243"/>
      <c r="B94" s="245" t="s">
        <v>188</v>
      </c>
      <c r="C94" s="245"/>
      <c r="D94" s="245"/>
      <c r="E94" s="245"/>
      <c r="F94" s="245"/>
      <c r="G94" s="245"/>
      <c r="H94" s="245"/>
      <c r="I94" s="245"/>
      <c r="J94" s="245"/>
      <c r="L94"/>
      <c r="M94"/>
      <c r="N94"/>
      <c r="O94"/>
      <c r="P94"/>
      <c r="Q94"/>
      <c r="R94"/>
      <c r="S94"/>
      <c r="T94"/>
      <c r="U94"/>
      <c r="V94"/>
      <c r="W94"/>
      <c r="X94"/>
      <c r="Y94"/>
      <c r="Z94"/>
      <c r="AA94"/>
      <c r="AB94"/>
      <c r="AC94"/>
      <c r="AD94"/>
      <c r="AE94"/>
      <c r="AF94"/>
      <c r="AG94"/>
      <c r="AH94"/>
      <c r="AI94"/>
      <c r="AJ94"/>
      <c r="AK94"/>
      <c r="AL94"/>
      <c r="AM94"/>
      <c r="AN94"/>
      <c r="AO94"/>
    </row>
    <row r="95" spans="1:41" ht="18.75" customHeight="1" thickBot="1" x14ac:dyDescent="0.3">
      <c r="A95" s="243"/>
      <c r="B95" s="244" t="s">
        <v>172</v>
      </c>
      <c r="C95" s="244"/>
      <c r="D95" s="244"/>
      <c r="E95" s="244"/>
      <c r="F95" s="244"/>
      <c r="G95" s="244"/>
      <c r="H95" s="244"/>
      <c r="I95" s="244"/>
      <c r="J95" s="244"/>
    </row>
    <row r="96" spans="1:41" ht="40.5" customHeight="1" thickBot="1" x14ac:dyDescent="0.3">
      <c r="A96" s="243"/>
      <c r="B96" s="246" t="s">
        <v>189</v>
      </c>
      <c r="C96" s="246"/>
      <c r="D96" s="246"/>
      <c r="E96" s="246"/>
      <c r="F96" s="246"/>
      <c r="G96" s="246"/>
      <c r="H96" s="246"/>
      <c r="I96" s="246"/>
      <c r="J96" s="246"/>
    </row>
    <row r="97" spans="1:11" ht="16.5" thickBot="1" x14ac:dyDescent="0.3">
      <c r="A97" s="239" t="s">
        <v>173</v>
      </c>
      <c r="B97" s="239"/>
      <c r="C97" s="239"/>
      <c r="D97" s="239"/>
      <c r="E97" s="239"/>
      <c r="F97" s="239"/>
      <c r="G97" s="239"/>
      <c r="H97" s="239"/>
      <c r="I97" s="239"/>
      <c r="J97" s="239"/>
    </row>
    <row r="98" spans="1:11" ht="16.5" thickBot="1" x14ac:dyDescent="0.3">
      <c r="A98" s="241" t="s">
        <v>96</v>
      </c>
      <c r="B98" s="241"/>
      <c r="C98" s="241"/>
      <c r="D98" s="241"/>
      <c r="E98" s="241"/>
      <c r="F98" s="241"/>
      <c r="G98" s="241"/>
      <c r="H98" s="241"/>
      <c r="I98" s="241"/>
      <c r="J98" s="241"/>
      <c r="K98" s="1"/>
    </row>
    <row r="99" spans="1:11" ht="23.25" customHeight="1" thickBot="1" x14ac:dyDescent="0.3">
      <c r="A99" s="104" t="s">
        <v>171</v>
      </c>
      <c r="B99" s="248" t="s">
        <v>190</v>
      </c>
      <c r="C99" s="248"/>
      <c r="D99" s="248"/>
      <c r="E99" s="248"/>
      <c r="F99" s="248"/>
      <c r="G99" s="248"/>
      <c r="H99" s="248"/>
      <c r="I99" s="248"/>
      <c r="J99" s="248"/>
    </row>
    <row r="100" spans="1:11" ht="23.25" customHeight="1" thickBot="1" x14ac:dyDescent="0.3">
      <c r="A100" s="104" t="s">
        <v>172</v>
      </c>
      <c r="B100" s="248" t="s">
        <v>190</v>
      </c>
      <c r="C100" s="248"/>
      <c r="D100" s="248"/>
      <c r="E100" s="248"/>
      <c r="F100" s="248"/>
      <c r="G100" s="248"/>
      <c r="H100" s="248"/>
      <c r="I100" s="248"/>
      <c r="J100" s="248"/>
    </row>
    <row r="101" spans="1:11" ht="16.5" thickBot="1" x14ac:dyDescent="0.3">
      <c r="A101" s="220" t="s">
        <v>86</v>
      </c>
      <c r="B101" s="220"/>
      <c r="C101" s="220"/>
      <c r="D101" s="220"/>
      <c r="E101" s="220"/>
      <c r="F101" s="220"/>
      <c r="G101" s="220"/>
      <c r="H101" s="220"/>
      <c r="I101" s="220"/>
      <c r="J101" s="220"/>
      <c r="K101" s="1"/>
    </row>
    <row r="102" spans="1:11" ht="21" customHeight="1" thickBot="1" x14ac:dyDescent="0.3">
      <c r="A102" s="103" t="s">
        <v>87</v>
      </c>
      <c r="B102" s="244" t="s">
        <v>118</v>
      </c>
      <c r="C102" s="244"/>
      <c r="D102" s="244"/>
      <c r="E102" s="244"/>
      <c r="F102" s="244"/>
      <c r="G102" s="244"/>
      <c r="H102" s="244"/>
      <c r="I102" s="244"/>
      <c r="J102" s="244"/>
    </row>
    <row r="103" spans="1:11" ht="48.75" customHeight="1" thickBot="1" x14ac:dyDescent="0.3">
      <c r="A103" s="103" t="s">
        <v>89</v>
      </c>
      <c r="B103" s="245" t="s">
        <v>120</v>
      </c>
      <c r="C103" s="245"/>
      <c r="D103" s="245"/>
      <c r="E103" s="245"/>
      <c r="F103" s="245"/>
      <c r="G103" s="245"/>
      <c r="H103" s="245"/>
      <c r="I103" s="245"/>
      <c r="J103" s="245"/>
    </row>
    <row r="104" spans="1:11" ht="18.75" customHeight="1" thickBot="1" x14ac:dyDescent="0.3">
      <c r="A104" s="243" t="s">
        <v>91</v>
      </c>
      <c r="B104" s="244" t="s">
        <v>171</v>
      </c>
      <c r="C104" s="244"/>
      <c r="D104" s="244"/>
      <c r="E104" s="244"/>
      <c r="F104" s="244"/>
      <c r="G104" s="244"/>
      <c r="H104" s="244"/>
      <c r="I104" s="244"/>
      <c r="J104" s="244"/>
    </row>
    <row r="105" spans="1:11" ht="43.5" customHeight="1" thickBot="1" x14ac:dyDescent="0.3">
      <c r="A105" s="243"/>
      <c r="B105" s="245" t="s">
        <v>191</v>
      </c>
      <c r="C105" s="245"/>
      <c r="D105" s="245"/>
      <c r="E105" s="245"/>
      <c r="F105" s="245"/>
      <c r="G105" s="245"/>
      <c r="H105" s="245"/>
      <c r="I105" s="245"/>
      <c r="J105" s="245"/>
    </row>
    <row r="106" spans="1:11" ht="18.75" customHeight="1" thickBot="1" x14ac:dyDescent="0.3">
      <c r="A106" s="243"/>
      <c r="B106" s="244" t="s">
        <v>172</v>
      </c>
      <c r="C106" s="244"/>
      <c r="D106" s="244"/>
      <c r="E106" s="244"/>
      <c r="F106" s="244"/>
      <c r="G106" s="244"/>
      <c r="H106" s="244"/>
      <c r="I106" s="244"/>
      <c r="J106" s="244"/>
    </row>
    <row r="107" spans="1:11" ht="43.5" customHeight="1" thickBot="1" x14ac:dyDescent="0.3">
      <c r="A107" s="243"/>
      <c r="B107" s="246" t="s">
        <v>192</v>
      </c>
      <c r="C107" s="246"/>
      <c r="D107" s="246"/>
      <c r="E107" s="246"/>
      <c r="F107" s="246"/>
      <c r="G107" s="246"/>
      <c r="H107" s="246"/>
      <c r="I107" s="246"/>
      <c r="J107" s="246"/>
    </row>
    <row r="108" spans="1:11" ht="18.75" customHeight="1" thickBot="1" x14ac:dyDescent="0.3">
      <c r="A108" s="243" t="s">
        <v>93</v>
      </c>
      <c r="B108" s="244" t="s">
        <v>171</v>
      </c>
      <c r="C108" s="244"/>
      <c r="D108" s="244"/>
      <c r="E108" s="244"/>
      <c r="F108" s="244"/>
      <c r="G108" s="244"/>
      <c r="H108" s="244"/>
      <c r="I108" s="244"/>
      <c r="J108" s="244"/>
    </row>
    <row r="109" spans="1:11" ht="32.25" customHeight="1" thickBot="1" x14ac:dyDescent="0.3">
      <c r="A109" s="243"/>
      <c r="B109" s="245" t="s">
        <v>193</v>
      </c>
      <c r="C109" s="245"/>
      <c r="D109" s="245"/>
      <c r="E109" s="245"/>
      <c r="F109" s="245"/>
      <c r="G109" s="245"/>
      <c r="H109" s="245"/>
      <c r="I109" s="245"/>
      <c r="J109" s="245"/>
    </row>
    <row r="110" spans="1:11" ht="18.75" customHeight="1" thickBot="1" x14ac:dyDescent="0.3">
      <c r="A110" s="243"/>
      <c r="B110" s="244" t="s">
        <v>172</v>
      </c>
      <c r="C110" s="244"/>
      <c r="D110" s="244"/>
      <c r="E110" s="244"/>
      <c r="F110" s="244"/>
      <c r="G110" s="244"/>
      <c r="H110" s="244"/>
      <c r="I110" s="244"/>
      <c r="J110" s="244"/>
    </row>
    <row r="111" spans="1:11" ht="23.25" customHeight="1" thickBot="1" x14ac:dyDescent="0.3">
      <c r="A111" s="243"/>
      <c r="B111" s="246" t="s">
        <v>194</v>
      </c>
      <c r="C111" s="246"/>
      <c r="D111" s="246"/>
      <c r="E111" s="246"/>
      <c r="F111" s="246"/>
      <c r="G111" s="246"/>
      <c r="H111" s="246"/>
      <c r="I111" s="246"/>
      <c r="J111" s="246"/>
    </row>
    <row r="112" spans="1:11" ht="16.5" thickBot="1" x14ac:dyDescent="0.3">
      <c r="A112" s="239" t="s">
        <v>173</v>
      </c>
      <c r="B112" s="239"/>
      <c r="C112" s="239"/>
      <c r="D112" s="239"/>
      <c r="E112" s="239"/>
      <c r="F112" s="239"/>
      <c r="G112" s="239"/>
      <c r="H112" s="239"/>
      <c r="I112" s="239"/>
      <c r="J112" s="239"/>
    </row>
    <row r="113" spans="1:11" ht="16.5" thickBot="1" x14ac:dyDescent="0.3">
      <c r="A113" s="241" t="s">
        <v>96</v>
      </c>
      <c r="B113" s="241"/>
      <c r="C113" s="241"/>
      <c r="D113" s="241"/>
      <c r="E113" s="241"/>
      <c r="F113" s="241"/>
      <c r="G113" s="241"/>
      <c r="H113" s="241"/>
      <c r="I113" s="241"/>
      <c r="J113" s="241"/>
      <c r="K113" s="1"/>
    </row>
    <row r="114" spans="1:11" ht="23.25" customHeight="1" thickBot="1" x14ac:dyDescent="0.3">
      <c r="A114" s="104" t="s">
        <v>171</v>
      </c>
      <c r="B114" s="248" t="s">
        <v>17</v>
      </c>
      <c r="C114" s="248"/>
      <c r="D114" s="248"/>
      <c r="E114" s="248"/>
      <c r="F114" s="248"/>
      <c r="G114" s="248"/>
      <c r="H114" s="248"/>
      <c r="I114" s="248"/>
      <c r="J114" s="248"/>
    </row>
    <row r="115" spans="1:11" ht="23.25" customHeight="1" thickBot="1" x14ac:dyDescent="0.3">
      <c r="A115" s="104" t="s">
        <v>172</v>
      </c>
      <c r="B115" s="248" t="s">
        <v>17</v>
      </c>
      <c r="C115" s="248"/>
      <c r="D115" s="248"/>
      <c r="E115" s="248"/>
      <c r="F115" s="248"/>
      <c r="G115" s="248"/>
      <c r="H115" s="248"/>
      <c r="I115" s="248"/>
      <c r="J115" s="248"/>
    </row>
    <row r="116" spans="1:11" ht="16.5" thickBot="1" x14ac:dyDescent="0.3">
      <c r="A116" s="220" t="s">
        <v>86</v>
      </c>
      <c r="B116" s="220"/>
      <c r="C116" s="220"/>
      <c r="D116" s="220"/>
      <c r="E116" s="220"/>
      <c r="F116" s="220"/>
      <c r="G116" s="220"/>
      <c r="H116" s="220"/>
      <c r="I116" s="220"/>
      <c r="J116" s="220"/>
      <c r="K116" s="1"/>
    </row>
    <row r="117" spans="1:11" ht="21" customHeight="1" thickBot="1" x14ac:dyDescent="0.3">
      <c r="A117" s="103" t="s">
        <v>87</v>
      </c>
      <c r="B117" s="244" t="s">
        <v>124</v>
      </c>
      <c r="C117" s="244"/>
      <c r="D117" s="244"/>
      <c r="E117" s="244"/>
      <c r="F117" s="244"/>
      <c r="G117" s="244"/>
      <c r="H117" s="244"/>
      <c r="I117" s="244"/>
      <c r="J117" s="244"/>
    </row>
    <row r="118" spans="1:11" ht="48" customHeight="1" thickBot="1" x14ac:dyDescent="0.3">
      <c r="A118" s="103" t="s">
        <v>89</v>
      </c>
      <c r="B118" s="245" t="s">
        <v>125</v>
      </c>
      <c r="C118" s="245"/>
      <c r="D118" s="245"/>
      <c r="E118" s="245"/>
      <c r="F118" s="245"/>
      <c r="G118" s="245"/>
      <c r="H118" s="245"/>
      <c r="I118" s="245"/>
      <c r="J118" s="245"/>
    </row>
    <row r="119" spans="1:11" ht="18.75" customHeight="1" thickBot="1" x14ac:dyDescent="0.3">
      <c r="A119" s="243" t="s">
        <v>91</v>
      </c>
      <c r="B119" s="244" t="s">
        <v>171</v>
      </c>
      <c r="C119" s="244"/>
      <c r="D119" s="244"/>
      <c r="E119" s="244"/>
      <c r="F119" s="244"/>
      <c r="G119" s="244"/>
      <c r="H119" s="244"/>
      <c r="I119" s="244"/>
      <c r="J119" s="244"/>
    </row>
    <row r="120" spans="1:11" ht="101.25" customHeight="1" thickBot="1" x14ac:dyDescent="0.3">
      <c r="A120" s="243"/>
      <c r="B120" s="245" t="s">
        <v>195</v>
      </c>
      <c r="C120" s="245"/>
      <c r="D120" s="245"/>
      <c r="E120" s="245"/>
      <c r="F120" s="245"/>
      <c r="G120" s="245"/>
      <c r="H120" s="245"/>
      <c r="I120" s="245"/>
      <c r="J120" s="245"/>
    </row>
    <row r="121" spans="1:11" ht="18.75" customHeight="1" thickBot="1" x14ac:dyDescent="0.3">
      <c r="A121" s="243"/>
      <c r="B121" s="244" t="s">
        <v>172</v>
      </c>
      <c r="C121" s="244"/>
      <c r="D121" s="244"/>
      <c r="E121" s="244"/>
      <c r="F121" s="244"/>
      <c r="G121" s="244"/>
      <c r="H121" s="244"/>
      <c r="I121" s="244"/>
      <c r="J121" s="244"/>
    </row>
    <row r="122" spans="1:11" ht="43.5" customHeight="1" thickBot="1" x14ac:dyDescent="0.3">
      <c r="A122" s="243"/>
      <c r="B122" s="247" t="s">
        <v>196</v>
      </c>
      <c r="C122" s="247"/>
      <c r="D122" s="247"/>
      <c r="E122" s="247"/>
      <c r="F122" s="247"/>
      <c r="G122" s="247"/>
      <c r="H122" s="247"/>
      <c r="I122" s="247"/>
      <c r="J122" s="247"/>
    </row>
    <row r="123" spans="1:11" ht="18.75" customHeight="1" thickBot="1" x14ac:dyDescent="0.3">
      <c r="A123" s="243" t="s">
        <v>93</v>
      </c>
      <c r="B123" s="244" t="s">
        <v>171</v>
      </c>
      <c r="C123" s="244"/>
      <c r="D123" s="244"/>
      <c r="E123" s="244"/>
      <c r="F123" s="244"/>
      <c r="G123" s="244"/>
      <c r="H123" s="244"/>
      <c r="I123" s="244"/>
      <c r="J123" s="244"/>
    </row>
    <row r="124" spans="1:11" ht="16.5" customHeight="1" thickBot="1" x14ac:dyDescent="0.3">
      <c r="A124" s="243"/>
      <c r="B124" s="245" t="s">
        <v>197</v>
      </c>
      <c r="C124" s="245"/>
      <c r="D124" s="245"/>
      <c r="E124" s="245"/>
      <c r="F124" s="245"/>
      <c r="G124" s="245"/>
      <c r="H124" s="245"/>
      <c r="I124" s="245"/>
      <c r="J124" s="245"/>
    </row>
    <row r="125" spans="1:11" ht="18.75" customHeight="1" thickBot="1" x14ac:dyDescent="0.3">
      <c r="A125" s="243"/>
      <c r="B125" s="244" t="s">
        <v>172</v>
      </c>
      <c r="C125" s="244"/>
      <c r="D125" s="244"/>
      <c r="E125" s="244"/>
      <c r="F125" s="244"/>
      <c r="G125" s="244"/>
      <c r="H125" s="244"/>
      <c r="I125" s="244"/>
      <c r="J125" s="244"/>
    </row>
    <row r="126" spans="1:11" ht="18" customHeight="1" thickBot="1" x14ac:dyDescent="0.3">
      <c r="A126" s="243"/>
      <c r="B126" s="246" t="s">
        <v>198</v>
      </c>
      <c r="C126" s="246"/>
      <c r="D126" s="246"/>
      <c r="E126" s="246"/>
      <c r="F126" s="246"/>
      <c r="G126" s="246"/>
      <c r="H126" s="246"/>
      <c r="I126" s="246"/>
      <c r="J126" s="246"/>
    </row>
    <row r="127" spans="1:11" ht="16.5" thickBot="1" x14ac:dyDescent="0.3">
      <c r="A127" s="239" t="s">
        <v>173</v>
      </c>
      <c r="B127" s="239"/>
      <c r="C127" s="239"/>
      <c r="D127" s="239"/>
      <c r="E127" s="239"/>
      <c r="F127" s="239"/>
      <c r="G127" s="239"/>
      <c r="H127" s="239"/>
      <c r="I127" s="239"/>
      <c r="J127" s="239"/>
    </row>
    <row r="128" spans="1:11" ht="16.5" thickBot="1" x14ac:dyDescent="0.3">
      <c r="A128" s="241" t="s">
        <v>96</v>
      </c>
      <c r="B128" s="241"/>
      <c r="C128" s="241"/>
      <c r="D128" s="241"/>
      <c r="E128" s="241"/>
      <c r="F128" s="241"/>
      <c r="G128" s="241"/>
      <c r="H128" s="241"/>
      <c r="I128" s="241"/>
      <c r="J128" s="241"/>
      <c r="K128" s="1"/>
    </row>
    <row r="129" spans="1:11" ht="36" customHeight="1" thickBot="1" x14ac:dyDescent="0.3">
      <c r="A129" s="104" t="s">
        <v>171</v>
      </c>
      <c r="B129" s="242" t="s">
        <v>199</v>
      </c>
      <c r="C129" s="242"/>
      <c r="D129" s="242"/>
      <c r="E129" s="242"/>
      <c r="F129" s="242"/>
      <c r="G129" s="242"/>
      <c r="H129" s="242"/>
      <c r="I129" s="242"/>
      <c r="J129" s="242"/>
    </row>
    <row r="130" spans="1:11" ht="31.5" customHeight="1" thickBot="1" x14ac:dyDescent="0.3">
      <c r="A130" s="104" t="s">
        <v>172</v>
      </c>
      <c r="B130" s="242" t="s">
        <v>200</v>
      </c>
      <c r="C130" s="242"/>
      <c r="D130" s="242"/>
      <c r="E130" s="242"/>
      <c r="F130" s="242"/>
      <c r="G130" s="242"/>
      <c r="H130" s="242"/>
      <c r="I130" s="242"/>
      <c r="J130" s="242"/>
    </row>
    <row r="132" spans="1:11" x14ac:dyDescent="0.25">
      <c r="A132" s="73"/>
      <c r="B132"/>
      <c r="C132"/>
      <c r="D132"/>
      <c r="E132"/>
      <c r="F132"/>
      <c r="G132"/>
      <c r="H132"/>
      <c r="I132" s="73"/>
      <c r="J132" s="73"/>
      <c r="K132"/>
    </row>
    <row r="133" spans="1:11" x14ac:dyDescent="0.25">
      <c r="A133" s="74" t="s">
        <v>129</v>
      </c>
      <c r="B133"/>
      <c r="C133"/>
      <c r="D133"/>
      <c r="E133"/>
      <c r="F133"/>
      <c r="G133"/>
      <c r="H133"/>
      <c r="I133" s="229" t="s">
        <v>130</v>
      </c>
      <c r="J133" s="229"/>
      <c r="K133"/>
    </row>
    <row r="134" spans="1:11" x14ac:dyDescent="0.25">
      <c r="A134" s="75" t="s">
        <v>131</v>
      </c>
      <c r="B134"/>
      <c r="C134"/>
      <c r="D134"/>
      <c r="E134"/>
      <c r="F134"/>
      <c r="G134"/>
      <c r="H134"/>
      <c r="I134" s="230" t="s">
        <v>132</v>
      </c>
      <c r="J134" s="230"/>
      <c r="K134"/>
    </row>
  </sheetData>
  <mergeCells count="147">
    <mergeCell ref="I133:J133"/>
    <mergeCell ref="I134:J134"/>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 ref="C16:J16"/>
    <mergeCell ref="C17:J17"/>
    <mergeCell ref="A24:J24"/>
    <mergeCell ref="A25:B25"/>
    <mergeCell ref="C25:E25"/>
    <mergeCell ref="F25:H25"/>
    <mergeCell ref="I25:J25"/>
    <mergeCell ref="A26:B26"/>
    <mergeCell ref="C26:E26"/>
    <mergeCell ref="F26:H26"/>
    <mergeCell ref="I26:J26"/>
    <mergeCell ref="A37:J37"/>
    <mergeCell ref="B38:J38"/>
    <mergeCell ref="B39:J39"/>
    <mergeCell ref="A40:A43"/>
    <mergeCell ref="B40:J40"/>
    <mergeCell ref="B41:J41"/>
    <mergeCell ref="B42:J42"/>
    <mergeCell ref="B43:J43"/>
    <mergeCell ref="A27:J27"/>
    <mergeCell ref="C28:D28"/>
    <mergeCell ref="E28:F28"/>
    <mergeCell ref="G28:H28"/>
    <mergeCell ref="I28:J28"/>
    <mergeCell ref="A36:J36"/>
    <mergeCell ref="A49:J49"/>
    <mergeCell ref="B50:J50"/>
    <mergeCell ref="B51:J51"/>
    <mergeCell ref="A52:J52"/>
    <mergeCell ref="B53:J53"/>
    <mergeCell ref="B54:J54"/>
    <mergeCell ref="A44:A47"/>
    <mergeCell ref="B44:J44"/>
    <mergeCell ref="B45:J45"/>
    <mergeCell ref="B46:J46"/>
    <mergeCell ref="B47:J47"/>
    <mergeCell ref="A48:J48"/>
    <mergeCell ref="A55:A58"/>
    <mergeCell ref="B55:J55"/>
    <mergeCell ref="B56:J56"/>
    <mergeCell ref="B57:J57"/>
    <mergeCell ref="B58:J58"/>
    <mergeCell ref="A59:A62"/>
    <mergeCell ref="B59:J59"/>
    <mergeCell ref="B60:J60"/>
    <mergeCell ref="B61:J61"/>
    <mergeCell ref="B62:J62"/>
    <mergeCell ref="B69:J69"/>
    <mergeCell ref="A70:A73"/>
    <mergeCell ref="B70:J70"/>
    <mergeCell ref="B71:J71"/>
    <mergeCell ref="B72:J72"/>
    <mergeCell ref="B73:J73"/>
    <mergeCell ref="A63:J63"/>
    <mergeCell ref="A64:J64"/>
    <mergeCell ref="B65:J65"/>
    <mergeCell ref="B66:J66"/>
    <mergeCell ref="A67:J67"/>
    <mergeCell ref="B68:J68"/>
    <mergeCell ref="A79:J79"/>
    <mergeCell ref="B80:J80"/>
    <mergeCell ref="B81:J81"/>
    <mergeCell ref="A82:J82"/>
    <mergeCell ref="B83:J83"/>
    <mergeCell ref="B84:J84"/>
    <mergeCell ref="A74:A77"/>
    <mergeCell ref="B74:J74"/>
    <mergeCell ref="B75:J75"/>
    <mergeCell ref="B76:J76"/>
    <mergeCell ref="B77:J77"/>
    <mergeCell ref="A78:J78"/>
    <mergeCell ref="B85:J85"/>
    <mergeCell ref="B86:J86"/>
    <mergeCell ref="B87:J87"/>
    <mergeCell ref="B88:J88"/>
    <mergeCell ref="A89:A92"/>
    <mergeCell ref="B89:J89"/>
    <mergeCell ref="B90:J90"/>
    <mergeCell ref="B91:J91"/>
    <mergeCell ref="B92:J92"/>
    <mergeCell ref="A98:J98"/>
    <mergeCell ref="B99:J99"/>
    <mergeCell ref="B100:J100"/>
    <mergeCell ref="A101:J101"/>
    <mergeCell ref="B102:J102"/>
    <mergeCell ref="B103:J103"/>
    <mergeCell ref="A93:A96"/>
    <mergeCell ref="B93:J93"/>
    <mergeCell ref="B94:J94"/>
    <mergeCell ref="B95:J95"/>
    <mergeCell ref="B96:J96"/>
    <mergeCell ref="A97:J97"/>
    <mergeCell ref="A104:A107"/>
    <mergeCell ref="B104:J104"/>
    <mergeCell ref="B105:J105"/>
    <mergeCell ref="B106:J106"/>
    <mergeCell ref="B107:J107"/>
    <mergeCell ref="A108:A111"/>
    <mergeCell ref="B108:J108"/>
    <mergeCell ref="B109:J109"/>
    <mergeCell ref="B110:J110"/>
    <mergeCell ref="B111:J111"/>
    <mergeCell ref="B118:J118"/>
    <mergeCell ref="A119:A122"/>
    <mergeCell ref="B119:J119"/>
    <mergeCell ref="B120:J120"/>
    <mergeCell ref="B121:J121"/>
    <mergeCell ref="B122:J122"/>
    <mergeCell ref="A112:J112"/>
    <mergeCell ref="A113:J113"/>
    <mergeCell ref="B114:J114"/>
    <mergeCell ref="B115:J115"/>
    <mergeCell ref="A116:J116"/>
    <mergeCell ref="B117:J117"/>
    <mergeCell ref="A128:J128"/>
    <mergeCell ref="B129:J129"/>
    <mergeCell ref="B130:J130"/>
    <mergeCell ref="A123:A126"/>
    <mergeCell ref="B123:J123"/>
    <mergeCell ref="B124:J124"/>
    <mergeCell ref="B125:J125"/>
    <mergeCell ref="B126:J126"/>
    <mergeCell ref="A127:J127"/>
  </mergeCells>
  <dataValidations count="14">
    <dataValidation allowBlank="1" showInputMessage="1" showErrorMessage="1" prompt="Meta alcanzada en el trimestre" sqref="G29 G32:H33 G35:H35"/>
    <dataValidation allowBlank="1" showInputMessage="1" showErrorMessage="1" prompt="Monto ejecutado en el trimestre" sqref="H29"/>
    <dataValidation allowBlank="1" showInputMessage="1" showErrorMessage="1" prompt="Meta anual del indicador" sqref="C29:C35 E29:E35 F34:H34 F30:H31"/>
    <dataValidation allowBlank="1" showInputMessage="1" showErrorMessage="1" prompt="Monto presupuestado para el producto" sqref="D29:D35 F29 F32:F33 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17:J117 B102:J102 B83:J83 B68:J68 B53:J53 B38:J38"/>
    <dataValidation allowBlank="1" showInputMessage="1" showErrorMessage="1" prompt="1. Describir lo plasmado en el presupuesto_x000a_2. Describir lo alcanzado en términos financieros y de producción " sqref="B108:J108 B40:J40 B110:J110 B46:J46 B57:J57 B61:J61 C85:J85 C89:J89 B106:J106 B70:J70 B93:J93 B91:J91 B95:J95 B104:J104 B121:J121 B44:J44 B59:J59 B72:J72 C87:J87 B85:B89 B42:J42 B55:J55 B74:J74 B76:J76 B119:J119 B123:J123 B125:J125"/>
    <dataValidation allowBlank="1" showInputMessage="1" showErrorMessage="1" prompt="Oportunidades de mejora identificadas" sqref="A66 A100 A115 A131:J131 A51 A81 A130"/>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69" fitToHeight="9" orientation="portrait" r:id="rId1"/>
  <headerFooter>
    <oddFooter>&amp;C&amp;10&amp;P de &amp;N</oddFooter>
  </headerFooter>
  <rowBreaks count="2" manualBreakCount="2">
    <brk id="75" max="9" man="1"/>
    <brk id="118"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9"/>
  <sheetViews>
    <sheetView topLeftCell="A27" zoomScaleNormal="100" workbookViewId="0">
      <selection activeCell="H96" sqref="H96"/>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x14ac:dyDescent="0.35">
      <c r="A1" s="14" t="s">
        <v>31</v>
      </c>
      <c r="B1" s="201" t="s">
        <v>223</v>
      </c>
      <c r="C1" s="202"/>
      <c r="D1" s="202"/>
      <c r="E1" s="202"/>
      <c r="F1" s="202"/>
      <c r="G1" s="202"/>
      <c r="H1" s="202"/>
      <c r="I1" s="202"/>
      <c r="J1" s="203"/>
    </row>
    <row r="2" spans="1:10" ht="21.75" customHeight="1" thickBot="1" x14ac:dyDescent="0.4">
      <c r="A2" s="15" t="s">
        <v>31</v>
      </c>
      <c r="B2" s="204" t="s">
        <v>33</v>
      </c>
      <c r="C2" s="205"/>
      <c r="D2" s="204" t="s">
        <v>34</v>
      </c>
      <c r="E2" s="205"/>
      <c r="F2" s="205"/>
      <c r="G2" s="205"/>
      <c r="H2" s="206"/>
      <c r="I2" s="16" t="s">
        <v>35</v>
      </c>
      <c r="J2" s="16" t="s">
        <v>36</v>
      </c>
    </row>
    <row r="3" spans="1:10" ht="30" customHeight="1" thickBot="1" x14ac:dyDescent="0.4">
      <c r="A3" s="17" t="s">
        <v>31</v>
      </c>
      <c r="B3" s="207" t="s">
        <v>37</v>
      </c>
      <c r="C3" s="208"/>
      <c r="D3" s="207" t="s">
        <v>38</v>
      </c>
      <c r="E3" s="208"/>
      <c r="F3" s="208"/>
      <c r="G3" s="208"/>
      <c r="H3" s="209"/>
      <c r="I3" s="18" t="s">
        <v>39</v>
      </c>
      <c r="J3" s="18">
        <v>0</v>
      </c>
    </row>
    <row r="4" spans="1:10" ht="15.75" thickBot="1" x14ac:dyDescent="0.3">
      <c r="A4" s="210" t="s">
        <v>31</v>
      </c>
      <c r="B4" s="211"/>
      <c r="C4" s="211"/>
      <c r="D4" s="211"/>
      <c r="E4" s="211"/>
      <c r="F4" s="211"/>
      <c r="G4" s="211"/>
      <c r="H4" s="211"/>
      <c r="I4" s="211"/>
      <c r="J4" s="212"/>
    </row>
    <row r="5" spans="1:10" ht="15.75" thickBot="1" x14ac:dyDescent="0.3">
      <c r="A5" s="280" t="s">
        <v>31</v>
      </c>
      <c r="B5" s="281"/>
      <c r="C5" s="281"/>
      <c r="D5" s="281"/>
      <c r="E5" s="281"/>
      <c r="F5" s="281"/>
      <c r="G5" s="281"/>
      <c r="H5" s="281"/>
      <c r="I5" s="281"/>
      <c r="J5" s="282"/>
    </row>
    <row r="6" spans="1:10" ht="15.75" thickBot="1" x14ac:dyDescent="0.3">
      <c r="A6" s="270" t="s">
        <v>40</v>
      </c>
      <c r="B6" s="270"/>
      <c r="C6" s="270"/>
      <c r="D6" s="270"/>
      <c r="E6" s="270"/>
      <c r="F6" s="270"/>
      <c r="G6" s="270"/>
      <c r="H6" s="270"/>
      <c r="I6" s="270"/>
      <c r="J6" s="270"/>
    </row>
    <row r="7" spans="1:10" ht="15.75" thickBot="1" x14ac:dyDescent="0.3">
      <c r="A7" s="268" t="s">
        <v>41</v>
      </c>
      <c r="B7" s="268"/>
      <c r="C7" s="268"/>
      <c r="D7" s="268"/>
      <c r="E7" s="268"/>
      <c r="F7" s="268"/>
      <c r="G7" s="268"/>
      <c r="H7" s="268"/>
      <c r="I7" s="268"/>
      <c r="J7" s="268"/>
    </row>
    <row r="8" spans="1:10" s="39" customFormat="1" ht="15.75" thickBot="1" x14ac:dyDescent="0.3">
      <c r="A8" s="107" t="s">
        <v>1</v>
      </c>
      <c r="B8" s="283" t="s">
        <v>2</v>
      </c>
      <c r="C8" s="283"/>
      <c r="D8" s="283"/>
      <c r="E8" s="283"/>
      <c r="F8" s="283"/>
      <c r="G8" s="283"/>
      <c r="H8" s="283"/>
      <c r="I8" s="283"/>
      <c r="J8" s="283"/>
    </row>
    <row r="9" spans="1:10" s="39" customFormat="1" ht="15.75" thickBot="1" x14ac:dyDescent="0.3">
      <c r="A9" s="107" t="s">
        <v>42</v>
      </c>
      <c r="B9" s="283" t="s">
        <v>4</v>
      </c>
      <c r="C9" s="283"/>
      <c r="D9" s="283"/>
      <c r="E9" s="283"/>
      <c r="F9" s="283"/>
      <c r="G9" s="283"/>
      <c r="H9" s="283"/>
      <c r="I9" s="283"/>
      <c r="J9" s="283"/>
    </row>
    <row r="10" spans="1:10" s="39" customFormat="1" ht="15.75" thickBot="1" x14ac:dyDescent="0.3">
      <c r="A10" s="107" t="s">
        <v>5</v>
      </c>
      <c r="B10" s="283" t="s">
        <v>6</v>
      </c>
      <c r="C10" s="283"/>
      <c r="D10" s="283"/>
      <c r="E10" s="283"/>
      <c r="F10" s="283"/>
      <c r="G10" s="283"/>
      <c r="H10" s="283"/>
      <c r="I10" s="283"/>
      <c r="J10" s="283"/>
    </row>
    <row r="11" spans="1:10" s="39" customFormat="1" ht="15.75" thickBot="1" x14ac:dyDescent="0.3">
      <c r="A11" s="107" t="s">
        <v>43</v>
      </c>
      <c r="B11" s="283" t="s">
        <v>44</v>
      </c>
      <c r="C11" s="283"/>
      <c r="D11" s="283"/>
      <c r="E11" s="283"/>
      <c r="F11" s="283"/>
      <c r="G11" s="283"/>
      <c r="H11" s="283"/>
      <c r="I11" s="283"/>
      <c r="J11" s="283"/>
    </row>
    <row r="12" spans="1:10" s="39" customFormat="1" ht="30.75" customHeight="1" thickBot="1" x14ac:dyDescent="0.3">
      <c r="A12" s="108" t="s">
        <v>45</v>
      </c>
      <c r="B12" s="224" t="s">
        <v>46</v>
      </c>
      <c r="C12" s="224"/>
      <c r="D12" s="224"/>
      <c r="E12" s="224"/>
      <c r="F12" s="224"/>
      <c r="G12" s="224"/>
      <c r="H12" s="224"/>
      <c r="I12" s="224"/>
      <c r="J12" s="224"/>
    </row>
    <row r="13" spans="1:10" ht="15.75" thickBot="1" x14ac:dyDescent="0.3">
      <c r="A13" s="270" t="s">
        <v>47</v>
      </c>
      <c r="B13" s="270"/>
      <c r="C13" s="270"/>
      <c r="D13" s="270"/>
      <c r="E13" s="270"/>
      <c r="F13" s="270"/>
      <c r="G13" s="270"/>
      <c r="H13" s="270"/>
      <c r="I13" s="270"/>
      <c r="J13" s="270"/>
    </row>
    <row r="14" spans="1:10" s="39" customFormat="1" ht="15.75" thickBot="1" x14ac:dyDescent="0.3">
      <c r="A14" s="107" t="s">
        <v>48</v>
      </c>
      <c r="B14" s="109">
        <v>3</v>
      </c>
      <c r="C14" s="279" t="s">
        <v>49</v>
      </c>
      <c r="D14" s="279"/>
      <c r="E14" s="279"/>
      <c r="F14" s="279"/>
      <c r="G14" s="279"/>
      <c r="H14" s="279"/>
      <c r="I14" s="279"/>
      <c r="J14" s="279"/>
    </row>
    <row r="15" spans="1:10" s="39" customFormat="1" ht="15.75" thickBot="1" x14ac:dyDescent="0.3">
      <c r="A15" s="107" t="s">
        <v>50</v>
      </c>
      <c r="B15" s="110">
        <v>3.3</v>
      </c>
      <c r="C15" s="279" t="s">
        <v>51</v>
      </c>
      <c r="D15" s="279"/>
      <c r="E15" s="279"/>
      <c r="F15" s="279"/>
      <c r="G15" s="279"/>
      <c r="H15" s="279"/>
      <c r="I15" s="279"/>
      <c r="J15" s="279"/>
    </row>
    <row r="16" spans="1:10" s="39" customFormat="1" ht="21.75" customHeight="1" thickBot="1" x14ac:dyDescent="0.3">
      <c r="A16" s="107" t="s">
        <v>52</v>
      </c>
      <c r="B16" s="109" t="s">
        <v>53</v>
      </c>
      <c r="C16" s="279" t="s">
        <v>54</v>
      </c>
      <c r="D16" s="279"/>
      <c r="E16" s="279"/>
      <c r="F16" s="279"/>
      <c r="G16" s="279"/>
      <c r="H16" s="279"/>
      <c r="I16" s="279"/>
      <c r="J16" s="279"/>
    </row>
    <row r="17" spans="1:11" ht="15.75" thickBot="1" x14ac:dyDescent="0.3">
      <c r="A17" s="270" t="s">
        <v>55</v>
      </c>
      <c r="B17" s="270"/>
      <c r="C17" s="270"/>
      <c r="D17" s="270"/>
      <c r="E17" s="270"/>
      <c r="F17" s="270"/>
      <c r="G17" s="270"/>
      <c r="H17" s="270"/>
      <c r="I17" s="270"/>
      <c r="J17" s="270"/>
    </row>
    <row r="18" spans="1:11" s="39" customFormat="1" ht="20.25" customHeight="1" thickBot="1" x14ac:dyDescent="0.3">
      <c r="A18" s="107" t="s">
        <v>56</v>
      </c>
      <c r="B18" s="224" t="s">
        <v>57</v>
      </c>
      <c r="C18" s="224"/>
      <c r="D18" s="224"/>
      <c r="E18" s="224"/>
      <c r="F18" s="224"/>
      <c r="G18" s="224"/>
      <c r="H18" s="224"/>
      <c r="I18" s="224"/>
      <c r="J18" s="224"/>
    </row>
    <row r="19" spans="1:11" s="39" customFormat="1" ht="66" customHeight="1" thickBot="1" x14ac:dyDescent="0.3">
      <c r="A19" s="111" t="s">
        <v>58</v>
      </c>
      <c r="B19" s="224" t="s">
        <v>59</v>
      </c>
      <c r="C19" s="224"/>
      <c r="D19" s="224"/>
      <c r="E19" s="224"/>
      <c r="F19" s="224"/>
      <c r="G19" s="224"/>
      <c r="H19" s="224"/>
      <c r="I19" s="224"/>
      <c r="J19" s="224"/>
    </row>
    <row r="20" spans="1:11" s="39" customFormat="1" ht="21.75" customHeight="1" thickBot="1" x14ac:dyDescent="0.3">
      <c r="A20" s="112" t="s">
        <v>202</v>
      </c>
      <c r="B20" s="224" t="s">
        <v>61</v>
      </c>
      <c r="C20" s="224"/>
      <c r="D20" s="224"/>
      <c r="E20" s="224"/>
      <c r="F20" s="224"/>
      <c r="G20" s="224"/>
      <c r="H20" s="224"/>
      <c r="I20" s="224"/>
      <c r="J20" s="224"/>
    </row>
    <row r="21" spans="1:11" s="39" customFormat="1" ht="22.5" customHeight="1" thickBot="1" x14ac:dyDescent="0.3">
      <c r="A21" s="112" t="s">
        <v>62</v>
      </c>
      <c r="B21" s="238" t="s">
        <v>63</v>
      </c>
      <c r="C21" s="238"/>
      <c r="D21" s="238"/>
      <c r="E21" s="238"/>
      <c r="F21" s="238"/>
      <c r="G21" s="238"/>
      <c r="H21" s="238"/>
      <c r="I21" s="238"/>
      <c r="J21" s="238"/>
    </row>
    <row r="22" spans="1:11" ht="15.75" thickBot="1" x14ac:dyDescent="0.3">
      <c r="A22" s="278" t="s">
        <v>64</v>
      </c>
      <c r="B22" s="278"/>
      <c r="C22" s="278"/>
      <c r="D22" s="278"/>
      <c r="E22" s="278"/>
      <c r="F22" s="278"/>
      <c r="G22" s="278"/>
      <c r="H22" s="278"/>
      <c r="I22" s="278"/>
      <c r="J22" s="278"/>
      <c r="K22" s="4"/>
    </row>
    <row r="23" spans="1:11" ht="15.75" thickBot="1" x14ac:dyDescent="0.3">
      <c r="A23" s="271" t="s">
        <v>65</v>
      </c>
      <c r="B23" s="271"/>
      <c r="C23" s="271"/>
      <c r="D23" s="271"/>
      <c r="E23" s="271"/>
      <c r="F23" s="271"/>
      <c r="G23" s="271"/>
      <c r="H23" s="271"/>
      <c r="I23" s="271"/>
      <c r="J23" s="271"/>
      <c r="K23" s="1"/>
    </row>
    <row r="24" spans="1:11" ht="33.75" customHeight="1" thickBot="1" x14ac:dyDescent="0.3">
      <c r="A24" s="240" t="s">
        <v>66</v>
      </c>
      <c r="B24" s="240"/>
      <c r="C24" s="240" t="s">
        <v>67</v>
      </c>
      <c r="D24" s="240"/>
      <c r="E24" s="240"/>
      <c r="F24" s="240" t="s">
        <v>68</v>
      </c>
      <c r="G24" s="240"/>
      <c r="H24" s="240"/>
      <c r="I24" s="240" t="s">
        <v>69</v>
      </c>
      <c r="J24" s="240"/>
      <c r="K24" s="4"/>
    </row>
    <row r="25" spans="1:11" ht="15.75" customHeight="1" thickBot="1" x14ac:dyDescent="0.3">
      <c r="A25" s="274">
        <v>4219452478</v>
      </c>
      <c r="B25" s="274"/>
      <c r="C25" s="274">
        <f>+A25-F25</f>
        <v>4143829574.75</v>
      </c>
      <c r="D25" s="274"/>
      <c r="E25" s="274"/>
      <c r="F25" s="275">
        <f>+Tabla1316[Financiera 
 (F)]+Tabla13417[Financiera 
 (F)]+H55+Tabla1345619[Financiera 
 (F)]+Tabla13456720[Financiera 
 (F)]+Tabla134567821[Financiera 
 (F)]</f>
        <v>75622903.25</v>
      </c>
      <c r="G25" s="276"/>
      <c r="H25" s="277"/>
      <c r="I25" s="227">
        <f>IF(F25&gt;0,F25/C25,0)</f>
        <v>1.8249520615133498E-2</v>
      </c>
      <c r="J25" s="227"/>
      <c r="K25" s="4"/>
    </row>
    <row r="26" spans="1:11" ht="15.75" thickBot="1" x14ac:dyDescent="0.3">
      <c r="A26" s="271" t="s">
        <v>70</v>
      </c>
      <c r="B26" s="271"/>
      <c r="C26" s="271"/>
      <c r="D26" s="271"/>
      <c r="E26" s="271"/>
      <c r="F26" s="271"/>
      <c r="G26" s="271"/>
      <c r="H26" s="271"/>
      <c r="I26" s="271"/>
      <c r="J26" s="271"/>
      <c r="K26" s="1"/>
    </row>
    <row r="27" spans="1:11" ht="30" customHeight="1" thickBot="1" x14ac:dyDescent="0.3">
      <c r="A27" s="82"/>
      <c r="B27" s="82"/>
      <c r="C27" s="134" t="s">
        <v>71</v>
      </c>
      <c r="D27" s="221"/>
      <c r="E27" s="135" t="s">
        <v>224</v>
      </c>
      <c r="F27" s="228"/>
      <c r="G27" s="134" t="s">
        <v>73</v>
      </c>
      <c r="H27" s="134"/>
      <c r="I27" s="134" t="s">
        <v>74</v>
      </c>
      <c r="J27" s="221"/>
      <c r="K27" s="4"/>
    </row>
    <row r="28" spans="1:11" ht="44.25" customHeight="1" thickBot="1" x14ac:dyDescent="0.3">
      <c r="A28" s="48" t="s">
        <v>7</v>
      </c>
      <c r="B28" s="48" t="s">
        <v>75</v>
      </c>
      <c r="C28" s="48" t="s">
        <v>76</v>
      </c>
      <c r="D28" s="48" t="s">
        <v>77</v>
      </c>
      <c r="E28" s="48" t="s">
        <v>78</v>
      </c>
      <c r="F28" s="48" t="s">
        <v>79</v>
      </c>
      <c r="G28" s="48" t="s">
        <v>80</v>
      </c>
      <c r="H28" s="48" t="s">
        <v>81</v>
      </c>
      <c r="I28" s="48" t="s">
        <v>82</v>
      </c>
      <c r="J28" s="48" t="s">
        <v>83</v>
      </c>
      <c r="K28" s="4"/>
    </row>
    <row r="29" spans="1:11" ht="43.5" customHeight="1" thickBot="1" x14ac:dyDescent="0.3">
      <c r="A29" s="83" t="s">
        <v>84</v>
      </c>
      <c r="B29" s="50" t="s">
        <v>19</v>
      </c>
      <c r="C29" s="55">
        <v>9683</v>
      </c>
      <c r="D29" s="85">
        <v>280785175</v>
      </c>
      <c r="E29" s="55">
        <v>2253</v>
      </c>
      <c r="F29" s="85">
        <v>70196293.75</v>
      </c>
      <c r="G29" s="55">
        <v>2158</v>
      </c>
      <c r="H29" s="53">
        <v>23149950.380000003</v>
      </c>
      <c r="I29" s="86">
        <f>IF(G29&gt;0,G29/C29,0)</f>
        <v>0.22286481462356708</v>
      </c>
      <c r="J29" s="87">
        <f>IF(H29&gt;0,H29/D29,0)</f>
        <v>8.2447196081488289E-2</v>
      </c>
      <c r="K29" s="4"/>
    </row>
    <row r="30" spans="1:11" ht="17.25" customHeight="1" thickBot="1" x14ac:dyDescent="0.3">
      <c r="A30" s="270" t="s">
        <v>85</v>
      </c>
      <c r="B30" s="270"/>
      <c r="C30" s="270"/>
      <c r="D30" s="270"/>
      <c r="E30" s="270"/>
      <c r="F30" s="270"/>
      <c r="G30" s="270"/>
      <c r="H30" s="270"/>
      <c r="I30" s="270"/>
      <c r="J30" s="270"/>
    </row>
    <row r="31" spans="1:11" ht="15.75" thickBot="1" x14ac:dyDescent="0.3">
      <c r="A31" s="268" t="s">
        <v>86</v>
      </c>
      <c r="B31" s="268"/>
      <c r="C31" s="268"/>
      <c r="D31" s="268"/>
      <c r="E31" s="268"/>
      <c r="F31" s="268"/>
      <c r="G31" s="268"/>
      <c r="H31" s="268"/>
      <c r="I31" s="268"/>
      <c r="J31" s="268"/>
    </row>
    <row r="32" spans="1:11" ht="19.5" customHeight="1" thickBot="1" x14ac:dyDescent="0.3">
      <c r="A32" s="103" t="s">
        <v>87</v>
      </c>
      <c r="B32" s="217" t="s">
        <v>88</v>
      </c>
      <c r="C32" s="217"/>
      <c r="D32" s="217"/>
      <c r="E32" s="217"/>
      <c r="F32" s="217"/>
      <c r="G32" s="217"/>
      <c r="H32" s="217"/>
      <c r="I32" s="217"/>
      <c r="J32" s="217"/>
      <c r="K32" s="4"/>
    </row>
    <row r="33" spans="1:11" ht="67.5" customHeight="1" thickBot="1" x14ac:dyDescent="0.3">
      <c r="A33" s="103" t="s">
        <v>89</v>
      </c>
      <c r="B33" s="272" t="s">
        <v>170</v>
      </c>
      <c r="C33" s="272"/>
      <c r="D33" s="272"/>
      <c r="E33" s="272"/>
      <c r="F33" s="272"/>
      <c r="G33" s="272"/>
      <c r="H33" s="272"/>
      <c r="I33" s="272"/>
      <c r="J33" s="272"/>
      <c r="K33" s="4"/>
    </row>
    <row r="34" spans="1:11" ht="91.5" customHeight="1" thickBot="1" x14ac:dyDescent="0.3">
      <c r="A34" s="103" t="s">
        <v>91</v>
      </c>
      <c r="B34" s="215" t="s">
        <v>225</v>
      </c>
      <c r="C34" s="215"/>
      <c r="D34" s="215"/>
      <c r="E34" s="215"/>
      <c r="F34" s="215"/>
      <c r="G34" s="215"/>
      <c r="H34" s="215"/>
      <c r="I34" s="215"/>
      <c r="J34" s="215"/>
      <c r="K34" s="4"/>
    </row>
    <row r="35" spans="1:11" ht="51" customHeight="1" thickBot="1" x14ac:dyDescent="0.3">
      <c r="A35" s="103" t="s">
        <v>93</v>
      </c>
      <c r="B35" s="272" t="s">
        <v>205</v>
      </c>
      <c r="C35" s="272"/>
      <c r="D35" s="272"/>
      <c r="E35" s="272"/>
      <c r="F35" s="272"/>
      <c r="G35" s="272"/>
      <c r="H35" s="272"/>
      <c r="I35" s="272"/>
      <c r="J35" s="272"/>
      <c r="K35" s="4"/>
    </row>
    <row r="36" spans="1:11" ht="15.75" thickBot="1" x14ac:dyDescent="0.3">
      <c r="A36" s="270" t="s">
        <v>95</v>
      </c>
      <c r="B36" s="270"/>
      <c r="C36" s="270"/>
      <c r="D36" s="270"/>
      <c r="E36" s="270"/>
      <c r="F36" s="270"/>
      <c r="G36" s="270"/>
      <c r="H36" s="270"/>
      <c r="I36" s="270"/>
      <c r="J36" s="270"/>
    </row>
    <row r="37" spans="1:11" ht="15.75" thickBot="1" x14ac:dyDescent="0.3">
      <c r="A37" s="266" t="s">
        <v>96</v>
      </c>
      <c r="B37" s="266"/>
      <c r="C37" s="266"/>
      <c r="D37" s="266"/>
      <c r="E37" s="266"/>
      <c r="F37" s="266"/>
      <c r="G37" s="266"/>
      <c r="H37" s="266"/>
      <c r="I37" s="266"/>
      <c r="J37" s="266"/>
    </row>
    <row r="38" spans="1:11" ht="63" customHeight="1" thickBot="1" x14ac:dyDescent="0.3">
      <c r="A38" s="215" t="s">
        <v>226</v>
      </c>
      <c r="B38" s="215"/>
      <c r="C38" s="215"/>
      <c r="D38" s="215"/>
      <c r="E38" s="215"/>
      <c r="F38" s="215"/>
      <c r="G38" s="215"/>
      <c r="H38" s="215"/>
      <c r="I38" s="215"/>
      <c r="J38" s="215"/>
    </row>
    <row r="39" spans="1:11" ht="15.75" thickBot="1" x14ac:dyDescent="0.3">
      <c r="A39" s="271" t="s">
        <v>70</v>
      </c>
      <c r="B39" s="271"/>
      <c r="C39" s="271"/>
      <c r="D39" s="271"/>
      <c r="E39" s="271"/>
      <c r="F39" s="271"/>
      <c r="G39" s="271"/>
      <c r="H39" s="271"/>
      <c r="I39" s="271"/>
      <c r="J39" s="271"/>
      <c r="K39" s="1"/>
    </row>
    <row r="40" spans="1:11" ht="15.75" thickBot="1" x14ac:dyDescent="0.3">
      <c r="A40" s="82"/>
      <c r="B40" s="82"/>
      <c r="C40" s="134" t="s">
        <v>71</v>
      </c>
      <c r="D40" s="221"/>
      <c r="E40" s="134" t="s">
        <v>98</v>
      </c>
      <c r="F40" s="221"/>
      <c r="G40" s="134" t="s">
        <v>73</v>
      </c>
      <c r="H40" s="134"/>
      <c r="I40" s="134" t="s">
        <v>74</v>
      </c>
      <c r="J40" s="221"/>
      <c r="K40" s="4"/>
    </row>
    <row r="41" spans="1:11" ht="39" thickBot="1" x14ac:dyDescent="0.3">
      <c r="A41" s="48" t="s">
        <v>7</v>
      </c>
      <c r="B41" s="48" t="s">
        <v>75</v>
      </c>
      <c r="C41" s="48" t="s">
        <v>76</v>
      </c>
      <c r="D41" s="48" t="s">
        <v>77</v>
      </c>
      <c r="E41" s="48" t="s">
        <v>78</v>
      </c>
      <c r="F41" s="48" t="s">
        <v>79</v>
      </c>
      <c r="G41" s="48" t="s">
        <v>80</v>
      </c>
      <c r="H41" s="48" t="s">
        <v>81</v>
      </c>
      <c r="I41" s="48" t="s">
        <v>82</v>
      </c>
      <c r="J41" s="48" t="s">
        <v>83</v>
      </c>
      <c r="K41" s="4"/>
    </row>
    <row r="42" spans="1:11" ht="57" customHeight="1" thickBot="1" x14ac:dyDescent="0.3">
      <c r="A42" s="83" t="s">
        <v>99</v>
      </c>
      <c r="B42" s="50" t="s">
        <v>21</v>
      </c>
      <c r="C42" s="55">
        <v>11583</v>
      </c>
      <c r="D42" s="85">
        <v>50431359</v>
      </c>
      <c r="E42" s="55">
        <v>2484</v>
      </c>
      <c r="F42" s="85">
        <v>12607839.75</v>
      </c>
      <c r="G42" s="115">
        <v>3172</v>
      </c>
      <c r="H42" s="53">
        <v>9545076.1999999993</v>
      </c>
      <c r="I42" s="86">
        <f>IF(G42&gt;0,G42/C42,0)</f>
        <v>0.27384960718294049</v>
      </c>
      <c r="J42" s="87">
        <f>IF(H42&gt;0,H42/D42,0)</f>
        <v>0.18926866912311444</v>
      </c>
      <c r="K42" s="4"/>
    </row>
    <row r="43" spans="1:11" ht="15.75" thickBot="1" x14ac:dyDescent="0.3">
      <c r="A43" s="270" t="s">
        <v>85</v>
      </c>
      <c r="B43" s="270"/>
      <c r="C43" s="270"/>
      <c r="D43" s="270"/>
      <c r="E43" s="270"/>
      <c r="F43" s="270"/>
      <c r="G43" s="270"/>
      <c r="H43" s="270"/>
      <c r="I43" s="270"/>
      <c r="J43" s="270"/>
    </row>
    <row r="44" spans="1:11" ht="15.75" thickBot="1" x14ac:dyDescent="0.3">
      <c r="A44" s="268" t="s">
        <v>86</v>
      </c>
      <c r="B44" s="268"/>
      <c r="C44" s="268"/>
      <c r="D44" s="268"/>
      <c r="E44" s="268"/>
      <c r="F44" s="268"/>
      <c r="G44" s="268"/>
      <c r="H44" s="268"/>
      <c r="I44" s="268"/>
      <c r="J44" s="268"/>
    </row>
    <row r="45" spans="1:11" ht="19.5" customHeight="1" thickBot="1" x14ac:dyDescent="0.3">
      <c r="A45" s="103" t="s">
        <v>87</v>
      </c>
      <c r="B45" s="217" t="s">
        <v>100</v>
      </c>
      <c r="C45" s="217"/>
      <c r="D45" s="217"/>
      <c r="E45" s="217"/>
      <c r="F45" s="217"/>
      <c r="G45" s="217"/>
      <c r="H45" s="217"/>
      <c r="I45" s="217"/>
      <c r="J45" s="217"/>
      <c r="K45" s="4"/>
    </row>
    <row r="46" spans="1:11" ht="43.5" customHeight="1" thickBot="1" x14ac:dyDescent="0.3">
      <c r="A46" s="103" t="s">
        <v>89</v>
      </c>
      <c r="B46" s="272" t="s">
        <v>101</v>
      </c>
      <c r="C46" s="272"/>
      <c r="D46" s="272"/>
      <c r="E46" s="272"/>
      <c r="F46" s="272"/>
      <c r="G46" s="272"/>
      <c r="H46" s="272"/>
      <c r="I46" s="272"/>
      <c r="J46" s="272"/>
      <c r="K46" s="4"/>
    </row>
    <row r="47" spans="1:11" ht="27" customHeight="1" thickBot="1" x14ac:dyDescent="0.3">
      <c r="A47" s="103" t="s">
        <v>91</v>
      </c>
      <c r="B47" s="215" t="s">
        <v>17</v>
      </c>
      <c r="C47" s="215"/>
      <c r="D47" s="215"/>
      <c r="E47" s="215"/>
      <c r="F47" s="215"/>
      <c r="G47" s="215"/>
      <c r="H47" s="215"/>
      <c r="I47" s="215"/>
      <c r="J47" s="215"/>
      <c r="K47" s="4"/>
    </row>
    <row r="48" spans="1:11" ht="48" customHeight="1" thickBot="1" x14ac:dyDescent="0.3">
      <c r="A48" s="103" t="s">
        <v>93</v>
      </c>
      <c r="B48" s="272" t="s">
        <v>227</v>
      </c>
      <c r="C48" s="272"/>
      <c r="D48" s="272"/>
      <c r="E48" s="272"/>
      <c r="F48" s="272"/>
      <c r="G48" s="272"/>
      <c r="H48" s="272"/>
      <c r="I48" s="272"/>
      <c r="J48" s="272"/>
      <c r="K48" s="4"/>
    </row>
    <row r="49" spans="1:11" ht="15.75" thickBot="1" x14ac:dyDescent="0.3">
      <c r="A49" s="270" t="s">
        <v>95</v>
      </c>
      <c r="B49" s="270"/>
      <c r="C49" s="270"/>
      <c r="D49" s="270"/>
      <c r="E49" s="270"/>
      <c r="F49" s="270"/>
      <c r="G49" s="270"/>
      <c r="H49" s="270"/>
      <c r="I49" s="270"/>
      <c r="J49" s="270"/>
    </row>
    <row r="50" spans="1:11" ht="15.75" thickBot="1" x14ac:dyDescent="0.3">
      <c r="A50" s="266" t="s">
        <v>96</v>
      </c>
      <c r="B50" s="266"/>
      <c r="C50" s="266"/>
      <c r="D50" s="266"/>
      <c r="E50" s="266"/>
      <c r="F50" s="266"/>
      <c r="G50" s="266"/>
      <c r="H50" s="266"/>
      <c r="I50" s="266"/>
      <c r="J50" s="266"/>
    </row>
    <row r="51" spans="1:11" ht="20.25" customHeight="1" thickBot="1" x14ac:dyDescent="0.3">
      <c r="A51" s="215" t="s">
        <v>17</v>
      </c>
      <c r="B51" s="215"/>
      <c r="C51" s="215"/>
      <c r="D51" s="215"/>
      <c r="E51" s="215"/>
      <c r="F51" s="215"/>
      <c r="G51" s="215"/>
      <c r="H51" s="215"/>
      <c r="I51" s="215"/>
      <c r="J51" s="215"/>
    </row>
    <row r="52" spans="1:11" ht="15.75" thickBot="1" x14ac:dyDescent="0.3">
      <c r="A52" s="271" t="s">
        <v>70</v>
      </c>
      <c r="B52" s="271"/>
      <c r="C52" s="271"/>
      <c r="D52" s="271"/>
      <c r="E52" s="271"/>
      <c r="F52" s="271"/>
      <c r="G52" s="271"/>
      <c r="H52" s="271"/>
      <c r="I52" s="271"/>
      <c r="J52" s="271"/>
      <c r="K52" s="1"/>
    </row>
    <row r="53" spans="1:11" ht="15.75" thickBot="1" x14ac:dyDescent="0.3">
      <c r="A53" s="82"/>
      <c r="B53" s="82"/>
      <c r="C53" s="134" t="s">
        <v>71</v>
      </c>
      <c r="D53" s="221"/>
      <c r="E53" s="134" t="s">
        <v>98</v>
      </c>
      <c r="F53" s="221"/>
      <c r="G53" s="134" t="s">
        <v>73</v>
      </c>
      <c r="H53" s="134"/>
      <c r="I53" s="134" t="s">
        <v>74</v>
      </c>
      <c r="J53" s="221"/>
      <c r="K53" s="4"/>
    </row>
    <row r="54" spans="1:11" ht="39" thickBot="1" x14ac:dyDescent="0.3">
      <c r="A54" s="48" t="s">
        <v>7</v>
      </c>
      <c r="B54" s="48" t="s">
        <v>75</v>
      </c>
      <c r="C54" s="48" t="s">
        <v>76</v>
      </c>
      <c r="D54" s="48" t="s">
        <v>77</v>
      </c>
      <c r="E54" s="48" t="s">
        <v>78</v>
      </c>
      <c r="F54" s="48" t="s">
        <v>79</v>
      </c>
      <c r="G54" s="48" t="s">
        <v>80</v>
      </c>
      <c r="H54" s="48" t="s">
        <v>81</v>
      </c>
      <c r="I54" s="48" t="s">
        <v>82</v>
      </c>
      <c r="J54" s="48" t="s">
        <v>83</v>
      </c>
      <c r="K54" s="4"/>
    </row>
    <row r="55" spans="1:11" ht="45.75" customHeight="1" thickBot="1" x14ac:dyDescent="0.3">
      <c r="A55" s="83" t="s">
        <v>105</v>
      </c>
      <c r="B55" s="50" t="s">
        <v>23</v>
      </c>
      <c r="C55" s="55">
        <v>2620</v>
      </c>
      <c r="D55" s="85">
        <v>103657207</v>
      </c>
      <c r="E55" s="55">
        <v>653</v>
      </c>
      <c r="F55" s="85">
        <v>25914301.75</v>
      </c>
      <c r="G55" s="116">
        <f t="shared" ref="G55" si="0">+G56+G57</f>
        <v>434</v>
      </c>
      <c r="H55" s="53">
        <v>16911090.25</v>
      </c>
      <c r="I55" s="86">
        <f t="shared" ref="I55:J57" si="1">IF(G55&gt;0,G55/C55,0)</f>
        <v>0.16564885496183207</v>
      </c>
      <c r="J55" s="87">
        <f t="shared" si="1"/>
        <v>0.16314437499748571</v>
      </c>
      <c r="K55" s="4"/>
    </row>
    <row r="56" spans="1:11" ht="45.75" hidden="1" customHeight="1" x14ac:dyDescent="0.25">
      <c r="A56" s="83" t="s">
        <v>105</v>
      </c>
      <c r="B56" s="117" t="s">
        <v>207</v>
      </c>
      <c r="C56" s="118"/>
      <c r="D56" s="119"/>
      <c r="E56" s="118"/>
      <c r="F56" s="119"/>
      <c r="G56" s="120">
        <v>197</v>
      </c>
      <c r="H56" s="121">
        <f t="shared" ref="H56:H57" si="2">+H57+H58</f>
        <v>0</v>
      </c>
      <c r="I56" s="122" t="e">
        <f t="shared" si="1"/>
        <v>#DIV/0!</v>
      </c>
      <c r="J56" s="123">
        <f t="shared" si="1"/>
        <v>0</v>
      </c>
      <c r="K56" s="4"/>
    </row>
    <row r="57" spans="1:11" ht="45.75" hidden="1" customHeight="1" x14ac:dyDescent="0.25">
      <c r="A57" s="83" t="s">
        <v>105</v>
      </c>
      <c r="B57" s="124" t="s">
        <v>208</v>
      </c>
      <c r="C57" s="118"/>
      <c r="D57" s="119"/>
      <c r="E57" s="118"/>
      <c r="F57" s="119"/>
      <c r="G57" s="120">
        <v>237</v>
      </c>
      <c r="H57" s="121">
        <f t="shared" si="2"/>
        <v>0</v>
      </c>
      <c r="I57" s="122" t="e">
        <f t="shared" si="1"/>
        <v>#DIV/0!</v>
      </c>
      <c r="J57" s="123">
        <f t="shared" si="1"/>
        <v>0</v>
      </c>
      <c r="K57" s="4"/>
    </row>
    <row r="58" spans="1:11" ht="15.75" thickBot="1" x14ac:dyDescent="0.3">
      <c r="A58" s="270" t="s">
        <v>85</v>
      </c>
      <c r="B58" s="270"/>
      <c r="C58" s="270"/>
      <c r="D58" s="270"/>
      <c r="E58" s="270"/>
      <c r="F58" s="270"/>
      <c r="G58" s="270"/>
      <c r="H58" s="270"/>
      <c r="I58" s="270"/>
      <c r="J58" s="270"/>
    </row>
    <row r="59" spans="1:11" ht="15.75" thickBot="1" x14ac:dyDescent="0.3">
      <c r="A59" s="268" t="s">
        <v>86</v>
      </c>
      <c r="B59" s="268"/>
      <c r="C59" s="268"/>
      <c r="D59" s="268"/>
      <c r="E59" s="268"/>
      <c r="F59" s="268"/>
      <c r="G59" s="268"/>
      <c r="H59" s="268"/>
      <c r="I59" s="268"/>
      <c r="J59" s="268"/>
    </row>
    <row r="60" spans="1:11" ht="19.5" customHeight="1" thickBot="1" x14ac:dyDescent="0.3">
      <c r="A60" s="103" t="s">
        <v>87</v>
      </c>
      <c r="B60" s="217" t="s">
        <v>107</v>
      </c>
      <c r="C60" s="217"/>
      <c r="D60" s="217"/>
      <c r="E60" s="217"/>
      <c r="F60" s="217"/>
      <c r="G60" s="217"/>
      <c r="H60" s="217"/>
      <c r="I60" s="217"/>
      <c r="J60" s="217"/>
      <c r="K60" s="4"/>
    </row>
    <row r="61" spans="1:11" ht="33" customHeight="1" thickBot="1" x14ac:dyDescent="0.3">
      <c r="A61" s="103" t="s">
        <v>89</v>
      </c>
      <c r="B61" s="272" t="s">
        <v>108</v>
      </c>
      <c r="C61" s="272"/>
      <c r="D61" s="272"/>
      <c r="E61" s="272"/>
      <c r="F61" s="272"/>
      <c r="G61" s="272"/>
      <c r="H61" s="272"/>
      <c r="I61" s="272"/>
      <c r="J61" s="272"/>
      <c r="K61" s="4"/>
    </row>
    <row r="62" spans="1:11" ht="76.5" customHeight="1" thickBot="1" x14ac:dyDescent="0.3">
      <c r="A62" s="103" t="s">
        <v>91</v>
      </c>
      <c r="B62" s="215" t="s">
        <v>228</v>
      </c>
      <c r="C62" s="215"/>
      <c r="D62" s="215"/>
      <c r="E62" s="215"/>
      <c r="F62" s="215"/>
      <c r="G62" s="215"/>
      <c r="H62" s="215"/>
      <c r="I62" s="215"/>
      <c r="J62" s="215"/>
      <c r="K62" s="4"/>
    </row>
    <row r="63" spans="1:11" ht="67.5" customHeight="1" thickBot="1" x14ac:dyDescent="0.3">
      <c r="A63" s="103" t="s">
        <v>93</v>
      </c>
      <c r="B63" s="273" t="s">
        <v>229</v>
      </c>
      <c r="C63" s="215"/>
      <c r="D63" s="215"/>
      <c r="E63" s="215"/>
      <c r="F63" s="215"/>
      <c r="G63" s="215"/>
      <c r="H63" s="215"/>
      <c r="I63" s="215"/>
      <c r="J63" s="215"/>
      <c r="K63" s="4"/>
    </row>
    <row r="64" spans="1:11" ht="15.75" thickBot="1" x14ac:dyDescent="0.3">
      <c r="A64" s="270" t="s">
        <v>95</v>
      </c>
      <c r="B64" s="270"/>
      <c r="C64" s="270"/>
      <c r="D64" s="270"/>
      <c r="E64" s="270"/>
      <c r="F64" s="270"/>
      <c r="G64" s="270"/>
      <c r="H64" s="270"/>
      <c r="I64" s="270"/>
      <c r="J64" s="270"/>
    </row>
    <row r="65" spans="1:12" ht="15.75" thickBot="1" x14ac:dyDescent="0.3">
      <c r="A65" s="266" t="s">
        <v>96</v>
      </c>
      <c r="B65" s="266"/>
      <c r="C65" s="266"/>
      <c r="D65" s="266"/>
      <c r="E65" s="266"/>
      <c r="F65" s="266"/>
      <c r="G65" s="266"/>
      <c r="H65" s="266"/>
      <c r="I65" s="266"/>
      <c r="J65" s="266"/>
    </row>
    <row r="66" spans="1:12" ht="37.5" customHeight="1" thickBot="1" x14ac:dyDescent="0.3">
      <c r="A66" s="215" t="s">
        <v>111</v>
      </c>
      <c r="B66" s="215"/>
      <c r="C66" s="215"/>
      <c r="D66" s="215"/>
      <c r="E66" s="215"/>
      <c r="F66" s="215"/>
      <c r="G66" s="215"/>
      <c r="H66" s="215"/>
      <c r="I66" s="215"/>
      <c r="J66" s="215"/>
    </row>
    <row r="67" spans="1:12" ht="18.75" customHeight="1" thickBot="1" x14ac:dyDescent="0.3">
      <c r="A67" s="271" t="s">
        <v>70</v>
      </c>
      <c r="B67" s="271"/>
      <c r="C67" s="271"/>
      <c r="D67" s="271"/>
      <c r="E67" s="271"/>
      <c r="F67" s="271"/>
      <c r="G67" s="271"/>
      <c r="H67" s="271"/>
      <c r="I67" s="271"/>
      <c r="J67" s="271"/>
      <c r="K67" s="1"/>
    </row>
    <row r="68" spans="1:12" ht="15.75" thickBot="1" x14ac:dyDescent="0.3">
      <c r="A68" s="82"/>
      <c r="B68" s="82"/>
      <c r="C68" s="134" t="s">
        <v>71</v>
      </c>
      <c r="D68" s="221"/>
      <c r="E68" s="134" t="s">
        <v>98</v>
      </c>
      <c r="F68" s="221"/>
      <c r="G68" s="134" t="s">
        <v>73</v>
      </c>
      <c r="H68" s="134"/>
      <c r="I68" s="134" t="s">
        <v>74</v>
      </c>
      <c r="J68" s="221"/>
      <c r="K68" s="4"/>
    </row>
    <row r="69" spans="1:12" ht="39" thickBot="1" x14ac:dyDescent="0.3">
      <c r="A69" s="48" t="s">
        <v>7</v>
      </c>
      <c r="B69" s="48" t="s">
        <v>75</v>
      </c>
      <c r="C69" s="48" t="s">
        <v>76</v>
      </c>
      <c r="D69" s="48" t="s">
        <v>77</v>
      </c>
      <c r="E69" s="48" t="s">
        <v>78</v>
      </c>
      <c r="F69" s="48" t="s">
        <v>79</v>
      </c>
      <c r="G69" s="48" t="s">
        <v>80</v>
      </c>
      <c r="H69" s="48" t="s">
        <v>81</v>
      </c>
      <c r="I69" s="48" t="s">
        <v>82</v>
      </c>
      <c r="J69" s="48" t="s">
        <v>83</v>
      </c>
      <c r="K69" s="4"/>
    </row>
    <row r="70" spans="1:12" ht="47.25" customHeight="1" thickBot="1" x14ac:dyDescent="0.3">
      <c r="A70" s="83" t="s">
        <v>112</v>
      </c>
      <c r="B70" s="50" t="s">
        <v>25</v>
      </c>
      <c r="C70" s="55">
        <v>18000</v>
      </c>
      <c r="D70" s="85">
        <v>59525386</v>
      </c>
      <c r="E70" s="55">
        <v>4500</v>
      </c>
      <c r="F70" s="85">
        <v>14881346.5</v>
      </c>
      <c r="G70" s="89">
        <v>1540</v>
      </c>
      <c r="H70" s="53">
        <v>13502521.600000001</v>
      </c>
      <c r="I70" s="86">
        <f>IF(G70&gt;0,G70/C70,0)</f>
        <v>8.5555555555555551E-2</v>
      </c>
      <c r="J70" s="87">
        <f>IF(H70&gt;0,H70/D70,0)</f>
        <v>0.22683635516450076</v>
      </c>
      <c r="K70" s="4"/>
    </row>
    <row r="71" spans="1:12" ht="15.75" thickBot="1" x14ac:dyDescent="0.3">
      <c r="A71" s="270" t="s">
        <v>85</v>
      </c>
      <c r="B71" s="270"/>
      <c r="C71" s="270"/>
      <c r="D71" s="270"/>
      <c r="E71" s="270"/>
      <c r="F71" s="270"/>
      <c r="G71" s="270"/>
      <c r="H71" s="270"/>
      <c r="I71" s="270"/>
      <c r="J71" s="270"/>
    </row>
    <row r="72" spans="1:12" ht="15.75" thickBot="1" x14ac:dyDescent="0.3">
      <c r="A72" s="268" t="s">
        <v>86</v>
      </c>
      <c r="B72" s="268"/>
      <c r="C72" s="268"/>
      <c r="D72" s="268"/>
      <c r="E72" s="268"/>
      <c r="F72" s="268"/>
      <c r="G72" s="268"/>
      <c r="H72" s="268"/>
      <c r="I72" s="268"/>
      <c r="J72" s="268"/>
    </row>
    <row r="73" spans="1:12" ht="19.5" customHeight="1" thickBot="1" x14ac:dyDescent="0.3">
      <c r="A73" s="103" t="s">
        <v>87</v>
      </c>
      <c r="B73" s="217" t="s">
        <v>113</v>
      </c>
      <c r="C73" s="217"/>
      <c r="D73" s="217"/>
      <c r="E73" s="217"/>
      <c r="F73" s="217"/>
      <c r="G73" s="217"/>
      <c r="H73" s="217"/>
      <c r="I73" s="217"/>
      <c r="J73" s="217"/>
      <c r="K73" s="4"/>
    </row>
    <row r="74" spans="1:12" ht="26.25" customHeight="1" thickBot="1" x14ac:dyDescent="0.3">
      <c r="A74" s="103" t="s">
        <v>89</v>
      </c>
      <c r="B74" s="272" t="s">
        <v>114</v>
      </c>
      <c r="C74" s="272"/>
      <c r="D74" s="272"/>
      <c r="E74" s="272"/>
      <c r="F74" s="272"/>
      <c r="G74" s="272"/>
      <c r="H74" s="272"/>
      <c r="I74" s="272"/>
      <c r="J74" s="272"/>
      <c r="K74" s="4"/>
    </row>
    <row r="75" spans="1:12" ht="25.5" customHeight="1" thickBot="1" x14ac:dyDescent="0.3">
      <c r="A75" s="103" t="s">
        <v>91</v>
      </c>
      <c r="B75" s="215" t="s">
        <v>230</v>
      </c>
      <c r="C75" s="215"/>
      <c r="D75" s="215"/>
      <c r="E75" s="215"/>
      <c r="F75" s="215"/>
      <c r="G75" s="215"/>
      <c r="H75" s="215"/>
      <c r="I75" s="215"/>
      <c r="J75" s="215"/>
      <c r="K75" s="4"/>
    </row>
    <row r="76" spans="1:12" ht="44.25" customHeight="1" thickBot="1" x14ac:dyDescent="0.3">
      <c r="A76" s="103" t="s">
        <v>93</v>
      </c>
      <c r="B76" s="215" t="s">
        <v>231</v>
      </c>
      <c r="C76" s="215"/>
      <c r="D76" s="215"/>
      <c r="E76" s="215"/>
      <c r="F76" s="215"/>
      <c r="G76" s="215"/>
      <c r="H76" s="215"/>
      <c r="I76" s="215"/>
      <c r="J76" s="215"/>
      <c r="K76" s="4"/>
    </row>
    <row r="77" spans="1:12" ht="15.75" thickBot="1" x14ac:dyDescent="0.3">
      <c r="A77" s="270" t="s">
        <v>95</v>
      </c>
      <c r="B77" s="270"/>
      <c r="C77" s="270"/>
      <c r="D77" s="270"/>
      <c r="E77" s="270"/>
      <c r="F77" s="270"/>
      <c r="G77" s="270"/>
      <c r="H77" s="270"/>
      <c r="I77" s="270"/>
      <c r="J77" s="270"/>
      <c r="L77" s="39"/>
    </row>
    <row r="78" spans="1:12" ht="17.25" customHeight="1" thickBot="1" x14ac:dyDescent="0.3">
      <c r="A78" s="266" t="s">
        <v>96</v>
      </c>
      <c r="B78" s="266"/>
      <c r="C78" s="266"/>
      <c r="D78" s="266"/>
      <c r="E78" s="266"/>
      <c r="F78" s="266"/>
      <c r="G78" s="266"/>
      <c r="H78" s="266"/>
      <c r="I78" s="266"/>
      <c r="J78" s="266"/>
    </row>
    <row r="79" spans="1:12" ht="33" customHeight="1" thickBot="1" x14ac:dyDescent="0.3">
      <c r="A79" s="215" t="s">
        <v>217</v>
      </c>
      <c r="B79" s="215"/>
      <c r="C79" s="215"/>
      <c r="D79" s="215"/>
      <c r="E79" s="215"/>
      <c r="F79" s="215"/>
      <c r="G79" s="215"/>
      <c r="H79" s="215"/>
      <c r="I79" s="215"/>
      <c r="J79" s="215"/>
    </row>
    <row r="80" spans="1:12" ht="17.25" customHeight="1" thickBot="1" x14ac:dyDescent="0.3">
      <c r="A80" s="266" t="s">
        <v>70</v>
      </c>
      <c r="B80" s="266"/>
      <c r="C80" s="266"/>
      <c r="D80" s="266"/>
      <c r="E80" s="266"/>
      <c r="F80" s="266"/>
      <c r="G80" s="266"/>
      <c r="H80" s="266"/>
      <c r="I80" s="266"/>
      <c r="J80" s="266"/>
    </row>
    <row r="81" spans="1:11" ht="15.75" thickBot="1" x14ac:dyDescent="0.3">
      <c r="A81" s="82"/>
      <c r="B81" s="82"/>
      <c r="C81" s="134" t="s">
        <v>71</v>
      </c>
      <c r="D81" s="221"/>
      <c r="E81" s="134" t="s">
        <v>98</v>
      </c>
      <c r="F81" s="221"/>
      <c r="G81" s="134" t="s">
        <v>73</v>
      </c>
      <c r="H81" s="134"/>
      <c r="I81" s="134" t="s">
        <v>74</v>
      </c>
      <c r="J81" s="221"/>
      <c r="K81" s="4"/>
    </row>
    <row r="82" spans="1:11" ht="39" thickBot="1" x14ac:dyDescent="0.3">
      <c r="A82" s="48" t="s">
        <v>7</v>
      </c>
      <c r="B82" s="48" t="s">
        <v>75</v>
      </c>
      <c r="C82" s="48" t="s">
        <v>76</v>
      </c>
      <c r="D82" s="48" t="s">
        <v>77</v>
      </c>
      <c r="E82" s="48" t="s">
        <v>78</v>
      </c>
      <c r="F82" s="48" t="s">
        <v>79</v>
      </c>
      <c r="G82" s="48" t="s">
        <v>80</v>
      </c>
      <c r="H82" s="48" t="s">
        <v>81</v>
      </c>
      <c r="I82" s="48" t="s">
        <v>82</v>
      </c>
      <c r="J82" s="48" t="s">
        <v>83</v>
      </c>
      <c r="K82" s="4"/>
    </row>
    <row r="83" spans="1:11" ht="46.5" customHeight="1" thickBot="1" x14ac:dyDescent="0.3">
      <c r="A83" s="83" t="s">
        <v>118</v>
      </c>
      <c r="B83" s="50" t="s">
        <v>119</v>
      </c>
      <c r="C83" s="55">
        <v>6</v>
      </c>
      <c r="D83" s="85">
        <v>41331899</v>
      </c>
      <c r="E83" s="55">
        <v>2</v>
      </c>
      <c r="F83" s="85">
        <v>10332974.75</v>
      </c>
      <c r="G83" s="89">
        <v>1</v>
      </c>
      <c r="H83" s="53">
        <v>6993290.5899999999</v>
      </c>
      <c r="I83" s="86">
        <f>IF(G83&gt;0,G83/C83,0)</f>
        <v>0.16666666666666666</v>
      </c>
      <c r="J83" s="87">
        <f>IF(H83&gt;0,H83/D83,0)</f>
        <v>0.16919838573107904</v>
      </c>
      <c r="K83" s="4"/>
    </row>
    <row r="84" spans="1:11" ht="15.75" thickBot="1" x14ac:dyDescent="0.3">
      <c r="A84" s="270" t="s">
        <v>85</v>
      </c>
      <c r="B84" s="270"/>
      <c r="C84" s="270"/>
      <c r="D84" s="270"/>
      <c r="E84" s="270"/>
      <c r="F84" s="270"/>
      <c r="G84" s="270"/>
      <c r="H84" s="270"/>
      <c r="I84" s="270"/>
      <c r="J84" s="270"/>
    </row>
    <row r="85" spans="1:11" ht="15.75" thickBot="1" x14ac:dyDescent="0.3">
      <c r="A85" s="268" t="s">
        <v>86</v>
      </c>
      <c r="B85" s="268"/>
      <c r="C85" s="268"/>
      <c r="D85" s="268"/>
      <c r="E85" s="268"/>
      <c r="F85" s="268"/>
      <c r="G85" s="268"/>
      <c r="H85" s="268"/>
      <c r="I85" s="268"/>
      <c r="J85" s="268"/>
    </row>
    <row r="86" spans="1:11" ht="19.5" customHeight="1" thickBot="1" x14ac:dyDescent="0.3">
      <c r="A86" s="103" t="s">
        <v>87</v>
      </c>
      <c r="B86" s="217" t="s">
        <v>118</v>
      </c>
      <c r="C86" s="217"/>
      <c r="D86" s="217"/>
      <c r="E86" s="217"/>
      <c r="F86" s="217"/>
      <c r="G86" s="217"/>
      <c r="H86" s="217"/>
      <c r="I86" s="217"/>
      <c r="J86" s="217"/>
      <c r="K86" s="4"/>
    </row>
    <row r="87" spans="1:11" ht="53.25" customHeight="1" thickBot="1" x14ac:dyDescent="0.3">
      <c r="A87" s="103" t="s">
        <v>89</v>
      </c>
      <c r="B87" s="272" t="s">
        <v>120</v>
      </c>
      <c r="C87" s="272"/>
      <c r="D87" s="272"/>
      <c r="E87" s="272"/>
      <c r="F87" s="272"/>
      <c r="G87" s="272"/>
      <c r="H87" s="272"/>
      <c r="I87" s="272"/>
      <c r="J87" s="272"/>
      <c r="K87" s="4"/>
    </row>
    <row r="88" spans="1:11" ht="48.75" customHeight="1" thickBot="1" x14ac:dyDescent="0.3">
      <c r="A88" s="103" t="s">
        <v>91</v>
      </c>
      <c r="B88" s="215" t="s">
        <v>232</v>
      </c>
      <c r="C88" s="215"/>
      <c r="D88" s="215"/>
      <c r="E88" s="215"/>
      <c r="F88" s="215"/>
      <c r="G88" s="215"/>
      <c r="H88" s="215"/>
      <c r="I88" s="215"/>
      <c r="J88" s="215"/>
      <c r="K88" s="4"/>
    </row>
    <row r="89" spans="1:11" ht="41.25" customHeight="1" thickBot="1" x14ac:dyDescent="0.3">
      <c r="A89" s="103" t="s">
        <v>93</v>
      </c>
      <c r="B89" s="215" t="s">
        <v>233</v>
      </c>
      <c r="C89" s="215"/>
      <c r="D89" s="215"/>
      <c r="E89" s="215"/>
      <c r="F89" s="215"/>
      <c r="G89" s="215"/>
      <c r="H89" s="215"/>
      <c r="I89" s="215"/>
      <c r="J89" s="215"/>
      <c r="K89" s="4"/>
    </row>
    <row r="90" spans="1:11" ht="15.75" thickBot="1" x14ac:dyDescent="0.3">
      <c r="A90" s="270" t="s">
        <v>95</v>
      </c>
      <c r="B90" s="270"/>
      <c r="C90" s="270"/>
      <c r="D90" s="270"/>
      <c r="E90" s="270"/>
      <c r="F90" s="270"/>
      <c r="G90" s="270"/>
      <c r="H90" s="270"/>
      <c r="I90" s="270"/>
      <c r="J90" s="270"/>
    </row>
    <row r="91" spans="1:11" ht="15.75" thickBot="1" x14ac:dyDescent="0.3">
      <c r="A91" s="266" t="s">
        <v>96</v>
      </c>
      <c r="B91" s="266"/>
      <c r="C91" s="266"/>
      <c r="D91" s="266"/>
      <c r="E91" s="266"/>
      <c r="F91" s="266"/>
      <c r="G91" s="266"/>
      <c r="H91" s="266"/>
      <c r="I91" s="266"/>
      <c r="J91" s="266"/>
    </row>
    <row r="92" spans="1:11" ht="27.75" customHeight="1" thickBot="1" x14ac:dyDescent="0.3">
      <c r="A92" s="215" t="s">
        <v>234</v>
      </c>
      <c r="B92" s="215"/>
      <c r="C92" s="215"/>
      <c r="D92" s="215"/>
      <c r="E92" s="215"/>
      <c r="F92" s="215"/>
      <c r="G92" s="215"/>
      <c r="H92" s="215"/>
      <c r="I92" s="215"/>
      <c r="J92" s="215"/>
    </row>
    <row r="93" spans="1:11" ht="15.75" thickBot="1" x14ac:dyDescent="0.3">
      <c r="A93" s="271" t="s">
        <v>70</v>
      </c>
      <c r="B93" s="271"/>
      <c r="C93" s="271"/>
      <c r="D93" s="271"/>
      <c r="E93" s="271"/>
      <c r="F93" s="271"/>
      <c r="G93" s="271"/>
      <c r="H93" s="271"/>
      <c r="I93" s="271"/>
      <c r="J93" s="271"/>
      <c r="K93" s="1"/>
    </row>
    <row r="94" spans="1:11" ht="15.75" thickBot="1" x14ac:dyDescent="0.3">
      <c r="A94" s="82"/>
      <c r="B94" s="82"/>
      <c r="C94" s="134" t="s">
        <v>71</v>
      </c>
      <c r="D94" s="221"/>
      <c r="E94" s="134" t="s">
        <v>98</v>
      </c>
      <c r="F94" s="221"/>
      <c r="G94" s="134" t="s">
        <v>73</v>
      </c>
      <c r="H94" s="134"/>
      <c r="I94" s="134" t="s">
        <v>74</v>
      </c>
      <c r="J94" s="221"/>
      <c r="K94" s="4"/>
    </row>
    <row r="95" spans="1:11" ht="39" thickBot="1" x14ac:dyDescent="0.3">
      <c r="A95" s="48" t="s">
        <v>7</v>
      </c>
      <c r="B95" s="48" t="s">
        <v>75</v>
      </c>
      <c r="C95" s="48" t="s">
        <v>76</v>
      </c>
      <c r="D95" s="48" t="s">
        <v>77</v>
      </c>
      <c r="E95" s="48" t="s">
        <v>78</v>
      </c>
      <c r="F95" s="48" t="s">
        <v>79</v>
      </c>
      <c r="G95" s="48" t="s">
        <v>80</v>
      </c>
      <c r="H95" s="48" t="s">
        <v>81</v>
      </c>
      <c r="I95" s="48" t="s">
        <v>82</v>
      </c>
      <c r="J95" s="48" t="s">
        <v>83</v>
      </c>
      <c r="K95" s="4"/>
    </row>
    <row r="96" spans="1:11" ht="74.25" customHeight="1" thickBot="1" x14ac:dyDescent="0.3">
      <c r="A96" s="83" t="s">
        <v>124</v>
      </c>
      <c r="B96" s="50" t="s">
        <v>29</v>
      </c>
      <c r="C96" s="55">
        <v>2</v>
      </c>
      <c r="D96" s="85">
        <v>39923558</v>
      </c>
      <c r="E96" s="55">
        <v>0</v>
      </c>
      <c r="F96" s="85">
        <v>9980889.5</v>
      </c>
      <c r="G96" s="89">
        <v>3</v>
      </c>
      <c r="H96" s="53">
        <v>5520974.2300000004</v>
      </c>
      <c r="I96" s="86">
        <f>IF(G96&gt;0,G96/C96,0)</f>
        <v>1.5</v>
      </c>
      <c r="J96" s="87">
        <f>IF(H96&gt;0,H96/D96,0)</f>
        <v>0.1382886322406435</v>
      </c>
      <c r="K96" s="4"/>
    </row>
    <row r="97" spans="1:11" ht="16.5" thickBot="1" x14ac:dyDescent="0.3">
      <c r="A97" s="213" t="s">
        <v>85</v>
      </c>
      <c r="B97" s="213"/>
      <c r="C97" s="213"/>
      <c r="D97" s="213"/>
      <c r="E97" s="213"/>
      <c r="F97" s="213"/>
      <c r="G97" s="213"/>
      <c r="H97" s="213"/>
      <c r="I97" s="213"/>
      <c r="J97" s="213"/>
    </row>
    <row r="98" spans="1:11" ht="15.75" thickBot="1" x14ac:dyDescent="0.3">
      <c r="A98" s="268" t="s">
        <v>86</v>
      </c>
      <c r="B98" s="268"/>
      <c r="C98" s="268"/>
      <c r="D98" s="268"/>
      <c r="E98" s="268"/>
      <c r="F98" s="268"/>
      <c r="G98" s="268"/>
      <c r="H98" s="268"/>
      <c r="I98" s="268"/>
      <c r="J98" s="268"/>
    </row>
    <row r="99" spans="1:11" ht="19.5" customHeight="1" thickBot="1" x14ac:dyDescent="0.3">
      <c r="A99" s="103" t="s">
        <v>87</v>
      </c>
      <c r="B99" s="217" t="s">
        <v>124</v>
      </c>
      <c r="C99" s="217"/>
      <c r="D99" s="217"/>
      <c r="E99" s="217"/>
      <c r="F99" s="217"/>
      <c r="G99" s="217"/>
      <c r="H99" s="217"/>
      <c r="I99" s="217"/>
      <c r="J99" s="217"/>
      <c r="K99" s="4"/>
    </row>
    <row r="100" spans="1:11" ht="66.75" customHeight="1" thickBot="1" x14ac:dyDescent="0.3">
      <c r="A100" s="103" t="s">
        <v>89</v>
      </c>
      <c r="B100" s="269" t="s">
        <v>125</v>
      </c>
      <c r="C100" s="269"/>
      <c r="D100" s="269"/>
      <c r="E100" s="269"/>
      <c r="F100" s="269"/>
      <c r="G100" s="269"/>
      <c r="H100" s="269"/>
      <c r="I100" s="269"/>
      <c r="J100" s="269"/>
      <c r="K100" s="4"/>
    </row>
    <row r="101" spans="1:11" ht="27.75" customHeight="1" thickBot="1" x14ac:dyDescent="0.3">
      <c r="A101" s="103" t="s">
        <v>91</v>
      </c>
      <c r="B101" s="215" t="s">
        <v>235</v>
      </c>
      <c r="C101" s="215"/>
      <c r="D101" s="215"/>
      <c r="E101" s="215"/>
      <c r="F101" s="215"/>
      <c r="G101" s="215"/>
      <c r="H101" s="215"/>
      <c r="I101" s="215"/>
      <c r="J101" s="215"/>
      <c r="K101" s="4"/>
    </row>
    <row r="102" spans="1:11" ht="34.5" customHeight="1" thickBot="1" x14ac:dyDescent="0.3">
      <c r="A102" s="103" t="s">
        <v>93</v>
      </c>
      <c r="B102" s="215" t="s">
        <v>236</v>
      </c>
      <c r="C102" s="215"/>
      <c r="D102" s="215"/>
      <c r="E102" s="215"/>
      <c r="F102" s="215"/>
      <c r="G102" s="215"/>
      <c r="H102" s="215"/>
      <c r="I102" s="215"/>
      <c r="J102" s="215"/>
      <c r="K102" s="4"/>
    </row>
    <row r="103" spans="1:11" ht="16.5" thickBot="1" x14ac:dyDescent="0.3">
      <c r="A103" s="213" t="s">
        <v>95</v>
      </c>
      <c r="B103" s="213"/>
      <c r="C103" s="213"/>
      <c r="D103" s="213"/>
      <c r="E103" s="213"/>
      <c r="F103" s="213"/>
      <c r="G103" s="213"/>
      <c r="H103" s="213"/>
      <c r="I103" s="213"/>
      <c r="J103" s="213"/>
    </row>
    <row r="104" spans="1:11" ht="15.75" thickBot="1" x14ac:dyDescent="0.3">
      <c r="A104" s="266" t="s">
        <v>96</v>
      </c>
      <c r="B104" s="266"/>
      <c r="C104" s="266"/>
      <c r="D104" s="266"/>
      <c r="E104" s="266"/>
      <c r="F104" s="266"/>
      <c r="G104" s="266"/>
      <c r="H104" s="266"/>
      <c r="I104" s="266"/>
      <c r="J104" s="266"/>
    </row>
    <row r="105" spans="1:11" ht="57.75" customHeight="1" thickBot="1" x14ac:dyDescent="0.3">
      <c r="A105" s="267" t="s">
        <v>222</v>
      </c>
      <c r="B105" s="219"/>
      <c r="C105" s="219"/>
      <c r="D105" s="219"/>
      <c r="E105" s="219"/>
      <c r="F105" s="219"/>
      <c r="G105" s="219"/>
      <c r="H105" s="219"/>
      <c r="I105" s="219"/>
      <c r="J105" s="219"/>
    </row>
    <row r="107" spans="1:11" x14ac:dyDescent="0.25">
      <c r="A107" s="73"/>
      <c r="I107" s="73"/>
      <c r="J107" s="73"/>
    </row>
    <row r="108" spans="1:11" x14ac:dyDescent="0.25">
      <c r="A108" s="74" t="s">
        <v>129</v>
      </c>
      <c r="I108" s="229" t="s">
        <v>130</v>
      </c>
      <c r="J108" s="229"/>
    </row>
    <row r="109" spans="1:11" x14ac:dyDescent="0.25">
      <c r="A109" s="75" t="s">
        <v>131</v>
      </c>
      <c r="I109" s="230" t="s">
        <v>132</v>
      </c>
      <c r="J109" s="230"/>
    </row>
  </sheetData>
  <mergeCells count="119">
    <mergeCell ref="A5:J5"/>
    <mergeCell ref="A6:J6"/>
    <mergeCell ref="A7:J7"/>
    <mergeCell ref="B12:J12"/>
    <mergeCell ref="A13:J13"/>
    <mergeCell ref="C14:J14"/>
    <mergeCell ref="B1:J1"/>
    <mergeCell ref="B2:C2"/>
    <mergeCell ref="D2:H2"/>
    <mergeCell ref="B3:C3"/>
    <mergeCell ref="D3:H3"/>
    <mergeCell ref="A4:J4"/>
    <mergeCell ref="B10:J10"/>
    <mergeCell ref="B9:J9"/>
    <mergeCell ref="B8:J8"/>
    <mergeCell ref="B11:J11"/>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F25:H25"/>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8:J58"/>
    <mergeCell ref="A59:J59"/>
    <mergeCell ref="B60:J60"/>
    <mergeCell ref="B61:J61"/>
    <mergeCell ref="B62:J62"/>
    <mergeCell ref="B63:J63"/>
    <mergeCell ref="A49:J49"/>
    <mergeCell ref="A50:J50"/>
    <mergeCell ref="A51:J51"/>
    <mergeCell ref="A52:J52"/>
    <mergeCell ref="C53:D53"/>
    <mergeCell ref="E53:F53"/>
    <mergeCell ref="G53:H53"/>
    <mergeCell ref="I53:J53"/>
    <mergeCell ref="A71:J71"/>
    <mergeCell ref="A72:J72"/>
    <mergeCell ref="B73:J73"/>
    <mergeCell ref="B74:J74"/>
    <mergeCell ref="B75:J75"/>
    <mergeCell ref="A64:J64"/>
    <mergeCell ref="A65:J65"/>
    <mergeCell ref="A66:J66"/>
    <mergeCell ref="A67:J67"/>
    <mergeCell ref="C68:D68"/>
    <mergeCell ref="E68:F68"/>
    <mergeCell ref="G68:H68"/>
    <mergeCell ref="I68:J68"/>
    <mergeCell ref="B76:J76"/>
    <mergeCell ref="A77:J77"/>
    <mergeCell ref="A78:J78"/>
    <mergeCell ref="A79:J79"/>
    <mergeCell ref="A80:J80"/>
    <mergeCell ref="C81:D81"/>
    <mergeCell ref="E81:F81"/>
    <mergeCell ref="G81:H81"/>
    <mergeCell ref="I81:J81"/>
    <mergeCell ref="A90:J90"/>
    <mergeCell ref="A91:J91"/>
    <mergeCell ref="A92:J92"/>
    <mergeCell ref="A93:J93"/>
    <mergeCell ref="C94:D94"/>
    <mergeCell ref="E94:F94"/>
    <mergeCell ref="G94:H94"/>
    <mergeCell ref="I94:J94"/>
    <mergeCell ref="A84:J84"/>
    <mergeCell ref="A85:J85"/>
    <mergeCell ref="B86:J86"/>
    <mergeCell ref="B87:J87"/>
    <mergeCell ref="B88:J88"/>
    <mergeCell ref="B89:J89"/>
    <mergeCell ref="I108:J108"/>
    <mergeCell ref="I109:J109"/>
    <mergeCell ref="A103:J103"/>
    <mergeCell ref="A104:J104"/>
    <mergeCell ref="A105:J105"/>
    <mergeCell ref="A97:J97"/>
    <mergeCell ref="A98:J98"/>
    <mergeCell ref="B99:J99"/>
    <mergeCell ref="B100:J100"/>
    <mergeCell ref="B101:J101"/>
    <mergeCell ref="B102:J102"/>
  </mergeCells>
  <dataValidations count="6">
    <dataValidation allowBlank="1" showInputMessage="1" showErrorMessage="1" prompt="Monto ejecutado en el trimestre" sqref="H28 H41 H54 H69 H82 H95"/>
    <dataValidation allowBlank="1" showInputMessage="1" showErrorMessage="1" prompt="Meta alcanzada en el trimestre" sqref="G28 G41 G54 G69 G82 G95"/>
    <dataValidation allowBlank="1" showInputMessage="1" showErrorMessage="1" prompt="Monto presupuestado para el producto" sqref="F28 D28 F41 D41 F54 D54:D57 F69 D69:D70 F82 D82:D83 F95 D95:D96"/>
    <dataValidation allowBlank="1" showInputMessage="1" showErrorMessage="1" prompt="Meta anual del indicador" sqref="E28 C28 E41 C41:C42 E54 C54:C57 E69 C69:C70 E82 C82:C83 E95 C95:C96"/>
    <dataValidation allowBlank="1" showInputMessage="1" showErrorMessage="1" prompt="Nombre del indicador" sqref="B28 B41 B54 B69 B82 B95"/>
    <dataValidation allowBlank="1" showInputMessage="1" showErrorMessage="1" prompt="Nombre de cada producto" sqref="A28 A41 A54 A69 A82 A95"/>
  </dataValidations>
  <printOptions horizontalCentered="1"/>
  <pageMargins left="0.39370078740157483" right="0.39370078740157483" top="0.59055118110236227" bottom="0.59055118110236227" header="0.31496062992125984" footer="0.19685039370078741"/>
  <pageSetup scale="70" fitToHeight="0" orientation="portrait" r:id="rId1"/>
  <headerFooter>
    <oddFooter>&amp;C&amp;10&amp;P de &amp;N</oddFooter>
  </headerFooter>
  <rowBreaks count="1" manualBreakCount="1">
    <brk id="38" max="16383" man="1"/>
  </rowBreaks>
  <drawing r:id="rId2"/>
  <legacyDrawing r:id="rId3"/>
  <tableParts count="6">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2"/>
  <sheetViews>
    <sheetView tabSelected="1" zoomScaleNormal="100" workbookViewId="0">
      <selection activeCell="L2" sqref="L2"/>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thickBot="1" x14ac:dyDescent="0.4">
      <c r="A1" s="14" t="s">
        <v>31</v>
      </c>
      <c r="B1" s="201" t="s">
        <v>201</v>
      </c>
      <c r="C1" s="202"/>
      <c r="D1" s="202"/>
      <c r="E1" s="202"/>
      <c r="F1" s="202"/>
      <c r="G1" s="202"/>
      <c r="H1" s="202"/>
      <c r="I1" s="202"/>
      <c r="J1" s="203"/>
    </row>
    <row r="2" spans="1:10" ht="21.75" customHeight="1" thickBot="1" x14ac:dyDescent="0.4">
      <c r="A2" s="15" t="s">
        <v>31</v>
      </c>
      <c r="B2" s="204" t="s">
        <v>33</v>
      </c>
      <c r="C2" s="205"/>
      <c r="D2" s="204" t="s">
        <v>34</v>
      </c>
      <c r="E2" s="205"/>
      <c r="F2" s="205"/>
      <c r="G2" s="205"/>
      <c r="H2" s="206"/>
      <c r="I2" s="16" t="s">
        <v>35</v>
      </c>
      <c r="J2" s="16" t="s">
        <v>36</v>
      </c>
    </row>
    <row r="3" spans="1:10" ht="30" customHeight="1" thickBot="1" x14ac:dyDescent="0.4">
      <c r="A3" s="17" t="s">
        <v>31</v>
      </c>
      <c r="B3" s="207" t="s">
        <v>37</v>
      </c>
      <c r="C3" s="208"/>
      <c r="D3" s="207" t="s">
        <v>38</v>
      </c>
      <c r="E3" s="208"/>
      <c r="F3" s="208"/>
      <c r="G3" s="208"/>
      <c r="H3" s="209"/>
      <c r="I3" s="18" t="s">
        <v>39</v>
      </c>
      <c r="J3" s="18">
        <v>0</v>
      </c>
    </row>
    <row r="4" spans="1:10" ht="15.75" thickBot="1" x14ac:dyDescent="0.3">
      <c r="A4" s="210" t="s">
        <v>31</v>
      </c>
      <c r="B4" s="211"/>
      <c r="C4" s="211"/>
      <c r="D4" s="211"/>
      <c r="E4" s="211"/>
      <c r="F4" s="211"/>
      <c r="G4" s="211"/>
      <c r="H4" s="211"/>
      <c r="I4" s="211"/>
      <c r="J4" s="212"/>
    </row>
    <row r="5" spans="1:10" ht="15.75" thickBot="1" x14ac:dyDescent="0.3">
      <c r="A5" s="231" t="s">
        <v>31</v>
      </c>
      <c r="B5" s="231"/>
      <c r="C5" s="231"/>
      <c r="D5" s="231"/>
      <c r="E5" s="231"/>
      <c r="F5" s="231"/>
      <c r="G5" s="231"/>
      <c r="H5" s="231"/>
      <c r="I5" s="231"/>
      <c r="J5" s="231"/>
    </row>
    <row r="6" spans="1:10" ht="15.75" thickBot="1" x14ac:dyDescent="0.3">
      <c r="A6" s="270" t="s">
        <v>40</v>
      </c>
      <c r="B6" s="270"/>
      <c r="C6" s="270"/>
      <c r="D6" s="270"/>
      <c r="E6" s="270"/>
      <c r="F6" s="270"/>
      <c r="G6" s="270"/>
      <c r="H6" s="270"/>
      <c r="I6" s="270"/>
      <c r="J6" s="270"/>
    </row>
    <row r="7" spans="1:10" ht="15.75" thickBot="1" x14ac:dyDescent="0.3">
      <c r="A7" s="268" t="s">
        <v>41</v>
      </c>
      <c r="B7" s="268"/>
      <c r="C7" s="268"/>
      <c r="D7" s="268"/>
      <c r="E7" s="268"/>
      <c r="F7" s="268"/>
      <c r="G7" s="268"/>
      <c r="H7" s="268"/>
      <c r="I7" s="268"/>
      <c r="J7" s="268"/>
    </row>
    <row r="8" spans="1:10" s="39" customFormat="1" ht="15.75" thickBot="1" x14ac:dyDescent="0.3">
      <c r="A8" s="107" t="s">
        <v>1</v>
      </c>
      <c r="B8" s="283" t="s">
        <v>2</v>
      </c>
      <c r="C8" s="283"/>
      <c r="D8" s="283"/>
      <c r="E8" s="283"/>
      <c r="F8" s="283"/>
      <c r="G8" s="283"/>
      <c r="H8" s="283"/>
      <c r="I8" s="283"/>
      <c r="J8" s="283"/>
    </row>
    <row r="9" spans="1:10" s="39" customFormat="1" ht="15.75" thickBot="1" x14ac:dyDescent="0.3">
      <c r="A9" s="107" t="s">
        <v>42</v>
      </c>
      <c r="B9" s="283" t="s">
        <v>4</v>
      </c>
      <c r="C9" s="283"/>
      <c r="D9" s="283"/>
      <c r="E9" s="283"/>
      <c r="F9" s="283"/>
      <c r="G9" s="283"/>
      <c r="H9" s="283"/>
      <c r="I9" s="283"/>
      <c r="J9" s="283"/>
    </row>
    <row r="10" spans="1:10" s="39" customFormat="1" ht="15.75" thickBot="1" x14ac:dyDescent="0.3">
      <c r="A10" s="107" t="s">
        <v>5</v>
      </c>
      <c r="B10" s="283" t="s">
        <v>6</v>
      </c>
      <c r="C10" s="283"/>
      <c r="D10" s="283"/>
      <c r="E10" s="283"/>
      <c r="F10" s="283"/>
      <c r="G10" s="283"/>
      <c r="H10" s="283"/>
      <c r="I10" s="283"/>
      <c r="J10" s="283"/>
    </row>
    <row r="11" spans="1:10" s="39" customFormat="1" ht="15.75" thickBot="1" x14ac:dyDescent="0.3">
      <c r="A11" s="107" t="s">
        <v>43</v>
      </c>
      <c r="B11" s="283" t="s">
        <v>44</v>
      </c>
      <c r="C11" s="283"/>
      <c r="D11" s="283"/>
      <c r="E11" s="283"/>
      <c r="F11" s="283"/>
      <c r="G11" s="283"/>
      <c r="H11" s="283"/>
      <c r="I11" s="283"/>
      <c r="J11" s="283"/>
    </row>
    <row r="12" spans="1:10" s="39" customFormat="1" ht="30.75" customHeight="1" thickBot="1" x14ac:dyDescent="0.3">
      <c r="A12" s="108" t="s">
        <v>45</v>
      </c>
      <c r="B12" s="224" t="s">
        <v>46</v>
      </c>
      <c r="C12" s="224"/>
      <c r="D12" s="224"/>
      <c r="E12" s="224"/>
      <c r="F12" s="224"/>
      <c r="G12" s="224"/>
      <c r="H12" s="224"/>
      <c r="I12" s="224"/>
      <c r="J12" s="224"/>
    </row>
    <row r="13" spans="1:10" ht="15.75" thickBot="1" x14ac:dyDescent="0.3">
      <c r="A13" s="270" t="s">
        <v>47</v>
      </c>
      <c r="B13" s="270"/>
      <c r="C13" s="270"/>
      <c r="D13" s="270"/>
      <c r="E13" s="270"/>
      <c r="F13" s="270"/>
      <c r="G13" s="270"/>
      <c r="H13" s="270"/>
      <c r="I13" s="270"/>
      <c r="J13" s="270"/>
    </row>
    <row r="14" spans="1:10" s="39" customFormat="1" ht="15.75" thickBot="1" x14ac:dyDescent="0.3">
      <c r="A14" s="107" t="s">
        <v>48</v>
      </c>
      <c r="B14" s="109">
        <v>3</v>
      </c>
      <c r="C14" s="279" t="s">
        <v>49</v>
      </c>
      <c r="D14" s="279"/>
      <c r="E14" s="279"/>
      <c r="F14" s="279"/>
      <c r="G14" s="279"/>
      <c r="H14" s="279"/>
      <c r="I14" s="279"/>
      <c r="J14" s="279"/>
    </row>
    <row r="15" spans="1:10" s="39" customFormat="1" ht="15.75" thickBot="1" x14ac:dyDescent="0.3">
      <c r="A15" s="107" t="s">
        <v>50</v>
      </c>
      <c r="B15" s="110">
        <v>3.3</v>
      </c>
      <c r="C15" s="279" t="s">
        <v>51</v>
      </c>
      <c r="D15" s="279"/>
      <c r="E15" s="279"/>
      <c r="F15" s="279"/>
      <c r="G15" s="279"/>
      <c r="H15" s="279"/>
      <c r="I15" s="279"/>
      <c r="J15" s="279"/>
    </row>
    <row r="16" spans="1:10" s="39" customFormat="1" ht="21.75" customHeight="1" thickBot="1" x14ac:dyDescent="0.3">
      <c r="A16" s="107" t="s">
        <v>52</v>
      </c>
      <c r="B16" s="109" t="s">
        <v>53</v>
      </c>
      <c r="C16" s="279" t="s">
        <v>54</v>
      </c>
      <c r="D16" s="279"/>
      <c r="E16" s="279"/>
      <c r="F16" s="279"/>
      <c r="G16" s="279"/>
      <c r="H16" s="279"/>
      <c r="I16" s="279"/>
      <c r="J16" s="279"/>
    </row>
    <row r="17" spans="1:11" ht="15.75" thickBot="1" x14ac:dyDescent="0.3">
      <c r="A17" s="270" t="s">
        <v>55</v>
      </c>
      <c r="B17" s="270"/>
      <c r="C17" s="270"/>
      <c r="D17" s="270"/>
      <c r="E17" s="270"/>
      <c r="F17" s="270"/>
      <c r="G17" s="270"/>
      <c r="H17" s="270"/>
      <c r="I17" s="270"/>
      <c r="J17" s="270"/>
    </row>
    <row r="18" spans="1:11" s="39" customFormat="1" ht="20.25" customHeight="1" thickBot="1" x14ac:dyDescent="0.3">
      <c r="A18" s="107" t="s">
        <v>56</v>
      </c>
      <c r="B18" s="224" t="s">
        <v>57</v>
      </c>
      <c r="C18" s="224"/>
      <c r="D18" s="224"/>
      <c r="E18" s="224"/>
      <c r="F18" s="224"/>
      <c r="G18" s="224"/>
      <c r="H18" s="224"/>
      <c r="I18" s="224"/>
      <c r="J18" s="224"/>
    </row>
    <row r="19" spans="1:11" s="39" customFormat="1" ht="66" customHeight="1" thickBot="1" x14ac:dyDescent="0.3">
      <c r="A19" s="111" t="s">
        <v>58</v>
      </c>
      <c r="B19" s="224" t="s">
        <v>59</v>
      </c>
      <c r="C19" s="224"/>
      <c r="D19" s="224"/>
      <c r="E19" s="224"/>
      <c r="F19" s="224"/>
      <c r="G19" s="224"/>
      <c r="H19" s="224"/>
      <c r="I19" s="224"/>
      <c r="J19" s="224"/>
    </row>
    <row r="20" spans="1:11" s="39" customFormat="1" ht="21.75" customHeight="1" thickBot="1" x14ac:dyDescent="0.3">
      <c r="A20" s="112" t="s">
        <v>202</v>
      </c>
      <c r="B20" s="224" t="s">
        <v>61</v>
      </c>
      <c r="C20" s="224"/>
      <c r="D20" s="224"/>
      <c r="E20" s="224"/>
      <c r="F20" s="224"/>
      <c r="G20" s="224"/>
      <c r="H20" s="224"/>
      <c r="I20" s="224"/>
      <c r="J20" s="224"/>
    </row>
    <row r="21" spans="1:11" s="39" customFormat="1" ht="22.5" customHeight="1" thickBot="1" x14ac:dyDescent="0.3">
      <c r="A21" s="112" t="s">
        <v>62</v>
      </c>
      <c r="B21" s="238" t="s">
        <v>63</v>
      </c>
      <c r="C21" s="238"/>
      <c r="D21" s="238"/>
      <c r="E21" s="238"/>
      <c r="F21" s="238"/>
      <c r="G21" s="238"/>
      <c r="H21" s="238"/>
      <c r="I21" s="238"/>
      <c r="J21" s="238"/>
    </row>
    <row r="22" spans="1:11" ht="15.75" thickBot="1" x14ac:dyDescent="0.3">
      <c r="A22" s="278" t="s">
        <v>64</v>
      </c>
      <c r="B22" s="278"/>
      <c r="C22" s="278"/>
      <c r="D22" s="278"/>
      <c r="E22" s="278"/>
      <c r="F22" s="278"/>
      <c r="G22" s="278"/>
      <c r="H22" s="278"/>
      <c r="I22" s="278"/>
      <c r="J22" s="278"/>
      <c r="K22" s="4"/>
    </row>
    <row r="23" spans="1:11" ht="15.75" thickBot="1" x14ac:dyDescent="0.3">
      <c r="A23" s="271" t="s">
        <v>65</v>
      </c>
      <c r="B23" s="271"/>
      <c r="C23" s="271"/>
      <c r="D23" s="271"/>
      <c r="E23" s="271"/>
      <c r="F23" s="271"/>
      <c r="G23" s="271"/>
      <c r="H23" s="271"/>
      <c r="I23" s="271"/>
      <c r="J23" s="271"/>
      <c r="K23" s="1"/>
    </row>
    <row r="24" spans="1:11" ht="33.75" customHeight="1" thickBot="1" x14ac:dyDescent="0.3">
      <c r="A24" s="240" t="s">
        <v>66</v>
      </c>
      <c r="B24" s="240"/>
      <c r="C24" s="240" t="s">
        <v>67</v>
      </c>
      <c r="D24" s="240"/>
      <c r="E24" s="240"/>
      <c r="F24" s="240" t="s">
        <v>68</v>
      </c>
      <c r="G24" s="240"/>
      <c r="H24" s="240"/>
      <c r="I24" s="240" t="s">
        <v>69</v>
      </c>
      <c r="J24" s="240"/>
      <c r="K24" s="4"/>
    </row>
    <row r="25" spans="1:11" ht="15.75" customHeight="1" thickBot="1" x14ac:dyDescent="0.3">
      <c r="A25" s="274">
        <v>4219452478</v>
      </c>
      <c r="B25" s="274"/>
      <c r="C25" s="274">
        <v>4139285238</v>
      </c>
      <c r="D25" s="274"/>
      <c r="E25" s="274"/>
      <c r="F25" s="274">
        <v>80167240</v>
      </c>
      <c r="G25" s="274"/>
      <c r="H25" s="274"/>
      <c r="I25" s="227">
        <v>1.936741137432095E-2</v>
      </c>
      <c r="J25" s="227"/>
      <c r="K25" s="4"/>
    </row>
    <row r="26" spans="1:11" ht="20.25" customHeight="1" thickBot="1" x14ac:dyDescent="0.3">
      <c r="A26" s="271" t="s">
        <v>70</v>
      </c>
      <c r="B26" s="271"/>
      <c r="C26" s="271"/>
      <c r="D26" s="271"/>
      <c r="E26" s="271"/>
      <c r="F26" s="271"/>
      <c r="G26" s="271"/>
      <c r="H26" s="271"/>
      <c r="I26" s="271"/>
      <c r="J26" s="271"/>
      <c r="K26" s="1"/>
    </row>
    <row r="27" spans="1:11" ht="30" customHeight="1" thickBot="1" x14ac:dyDescent="0.3">
      <c r="A27" s="82"/>
      <c r="B27" s="82"/>
      <c r="C27" s="134" t="s">
        <v>71</v>
      </c>
      <c r="D27" s="221"/>
      <c r="E27" s="134" t="s">
        <v>203</v>
      </c>
      <c r="F27" s="134"/>
      <c r="G27" s="134" t="s">
        <v>73</v>
      </c>
      <c r="H27" s="134"/>
      <c r="I27" s="134" t="s">
        <v>74</v>
      </c>
      <c r="J27" s="221"/>
      <c r="K27" s="4"/>
    </row>
    <row r="28" spans="1:11" ht="44.25" customHeight="1" thickBot="1" x14ac:dyDescent="0.3">
      <c r="A28" s="127" t="s">
        <v>7</v>
      </c>
      <c r="B28" s="127" t="s">
        <v>75</v>
      </c>
      <c r="C28" s="127" t="s">
        <v>76</v>
      </c>
      <c r="D28" s="127" t="s">
        <v>77</v>
      </c>
      <c r="E28" s="127" t="s">
        <v>78</v>
      </c>
      <c r="F28" s="127" t="s">
        <v>79</v>
      </c>
      <c r="G28" s="127" t="s">
        <v>80</v>
      </c>
      <c r="H28" s="127" t="s">
        <v>81</v>
      </c>
      <c r="I28" s="127" t="s">
        <v>82</v>
      </c>
      <c r="J28" s="127" t="s">
        <v>83</v>
      </c>
      <c r="K28" s="4"/>
    </row>
    <row r="29" spans="1:11" ht="43.5" customHeight="1" thickBot="1" x14ac:dyDescent="0.3">
      <c r="A29" s="83" t="s">
        <v>84</v>
      </c>
      <c r="B29" s="50" t="s">
        <v>19</v>
      </c>
      <c r="C29" s="55">
        <v>9683</v>
      </c>
      <c r="D29" s="85">
        <v>280785175</v>
      </c>
      <c r="E29" s="55">
        <v>2412</v>
      </c>
      <c r="F29" s="85">
        <v>70196293.75</v>
      </c>
      <c r="G29" s="55">
        <v>2040</v>
      </c>
      <c r="H29" s="53">
        <v>30003852</v>
      </c>
      <c r="I29" s="86">
        <v>0.21067850872663429</v>
      </c>
      <c r="J29" s="87">
        <v>0.10685696636227322</v>
      </c>
      <c r="K29" s="4"/>
    </row>
    <row r="30" spans="1:11" ht="17.25" customHeight="1" thickBot="1" x14ac:dyDescent="0.3">
      <c r="A30" s="270" t="s">
        <v>85</v>
      </c>
      <c r="B30" s="270"/>
      <c r="C30" s="270"/>
      <c r="D30" s="270"/>
      <c r="E30" s="270"/>
      <c r="F30" s="270"/>
      <c r="G30" s="270"/>
      <c r="H30" s="270"/>
      <c r="I30" s="270"/>
      <c r="J30" s="270"/>
    </row>
    <row r="31" spans="1:11" ht="15.75" thickBot="1" x14ac:dyDescent="0.3">
      <c r="A31" s="268" t="s">
        <v>86</v>
      </c>
      <c r="B31" s="268"/>
      <c r="C31" s="268"/>
      <c r="D31" s="268"/>
      <c r="E31" s="268"/>
      <c r="F31" s="268"/>
      <c r="G31" s="268"/>
      <c r="H31" s="268"/>
      <c r="I31" s="268"/>
      <c r="J31" s="268"/>
    </row>
    <row r="32" spans="1:11" ht="19.5" customHeight="1" thickBot="1" x14ac:dyDescent="0.3">
      <c r="A32" s="103" t="s">
        <v>87</v>
      </c>
      <c r="B32" s="217" t="s">
        <v>88</v>
      </c>
      <c r="C32" s="217"/>
      <c r="D32" s="217"/>
      <c r="E32" s="217"/>
      <c r="F32" s="217"/>
      <c r="G32" s="217"/>
      <c r="H32" s="217"/>
      <c r="I32" s="217"/>
      <c r="J32" s="217"/>
      <c r="K32" s="4"/>
    </row>
    <row r="33" spans="1:11" ht="67.5" customHeight="1" thickBot="1" x14ac:dyDescent="0.3">
      <c r="A33" s="103" t="s">
        <v>89</v>
      </c>
      <c r="B33" s="272" t="s">
        <v>170</v>
      </c>
      <c r="C33" s="272"/>
      <c r="D33" s="272"/>
      <c r="E33" s="272"/>
      <c r="F33" s="272"/>
      <c r="G33" s="272"/>
      <c r="H33" s="272"/>
      <c r="I33" s="272"/>
      <c r="J33" s="272"/>
      <c r="K33" s="4"/>
    </row>
    <row r="34" spans="1:11" ht="62.25" customHeight="1" thickBot="1" x14ac:dyDescent="0.3">
      <c r="A34" s="103" t="s">
        <v>91</v>
      </c>
      <c r="B34" s="284" t="s">
        <v>204</v>
      </c>
      <c r="C34" s="284"/>
      <c r="D34" s="284"/>
      <c r="E34" s="284"/>
      <c r="F34" s="284"/>
      <c r="G34" s="284"/>
      <c r="H34" s="284"/>
      <c r="I34" s="284"/>
      <c r="J34" s="284"/>
      <c r="K34" s="4"/>
    </row>
    <row r="35" spans="1:11" ht="51" customHeight="1" thickBot="1" x14ac:dyDescent="0.3">
      <c r="A35" s="103" t="s">
        <v>93</v>
      </c>
      <c r="B35" s="285" t="s">
        <v>205</v>
      </c>
      <c r="C35" s="285"/>
      <c r="D35" s="285"/>
      <c r="E35" s="285"/>
      <c r="F35" s="285"/>
      <c r="G35" s="285"/>
      <c r="H35" s="285"/>
      <c r="I35" s="285"/>
      <c r="J35" s="285"/>
      <c r="K35" s="4"/>
    </row>
    <row r="36" spans="1:11" ht="15.75" thickBot="1" x14ac:dyDescent="0.3">
      <c r="A36" s="270" t="s">
        <v>95</v>
      </c>
      <c r="B36" s="270"/>
      <c r="C36" s="270"/>
      <c r="D36" s="270"/>
      <c r="E36" s="270"/>
      <c r="F36" s="270"/>
      <c r="G36" s="270"/>
      <c r="H36" s="270"/>
      <c r="I36" s="270"/>
      <c r="J36" s="270"/>
    </row>
    <row r="37" spans="1:11" ht="15.75" thickBot="1" x14ac:dyDescent="0.3">
      <c r="A37" s="266" t="s">
        <v>96</v>
      </c>
      <c r="B37" s="266"/>
      <c r="C37" s="266"/>
      <c r="D37" s="266"/>
      <c r="E37" s="266"/>
      <c r="F37" s="266"/>
      <c r="G37" s="266"/>
      <c r="H37" s="266"/>
      <c r="I37" s="266"/>
      <c r="J37" s="266"/>
    </row>
    <row r="38" spans="1:11" ht="63" customHeight="1" thickBot="1" x14ac:dyDescent="0.3">
      <c r="A38" s="286" t="s">
        <v>206</v>
      </c>
      <c r="B38" s="286"/>
      <c r="C38" s="286"/>
      <c r="D38" s="286"/>
      <c r="E38" s="286"/>
      <c r="F38" s="286"/>
      <c r="G38" s="286"/>
      <c r="H38" s="286"/>
      <c r="I38" s="286"/>
      <c r="J38" s="286"/>
    </row>
    <row r="39" spans="1:11" ht="15.75" thickBot="1" x14ac:dyDescent="0.3">
      <c r="A39" s="271" t="s">
        <v>70</v>
      </c>
      <c r="B39" s="271"/>
      <c r="C39" s="271"/>
      <c r="D39" s="271"/>
      <c r="E39" s="271"/>
      <c r="F39" s="271"/>
      <c r="G39" s="271"/>
      <c r="H39" s="271"/>
      <c r="I39" s="271"/>
      <c r="J39" s="271"/>
      <c r="K39" s="1"/>
    </row>
    <row r="40" spans="1:11" ht="15.75" thickBot="1" x14ac:dyDescent="0.3">
      <c r="A40" s="82"/>
      <c r="B40" s="82"/>
      <c r="C40" s="134" t="s">
        <v>71</v>
      </c>
      <c r="D40" s="221"/>
      <c r="E40" s="134" t="s">
        <v>98</v>
      </c>
      <c r="F40" s="221"/>
      <c r="G40" s="134" t="s">
        <v>73</v>
      </c>
      <c r="H40" s="134"/>
      <c r="I40" s="134" t="s">
        <v>74</v>
      </c>
      <c r="J40" s="221"/>
      <c r="K40" s="4"/>
    </row>
    <row r="41" spans="1:11" ht="39" thickBot="1" x14ac:dyDescent="0.3">
      <c r="A41" s="127" t="s">
        <v>7</v>
      </c>
      <c r="B41" s="127" t="s">
        <v>75</v>
      </c>
      <c r="C41" s="127" t="s">
        <v>76</v>
      </c>
      <c r="D41" s="127" t="s">
        <v>77</v>
      </c>
      <c r="E41" s="127" t="s">
        <v>78</v>
      </c>
      <c r="F41" s="127" t="s">
        <v>79</v>
      </c>
      <c r="G41" s="127" t="s">
        <v>80</v>
      </c>
      <c r="H41" s="127" t="s">
        <v>81</v>
      </c>
      <c r="I41" s="127" t="s">
        <v>82</v>
      </c>
      <c r="J41" s="127" t="s">
        <v>83</v>
      </c>
      <c r="K41" s="4"/>
    </row>
    <row r="42" spans="1:11" ht="57" customHeight="1" thickBot="1" x14ac:dyDescent="0.3">
      <c r="A42" s="83" t="s">
        <v>99</v>
      </c>
      <c r="B42" s="50" t="s">
        <v>21</v>
      </c>
      <c r="C42" s="55">
        <v>11583</v>
      </c>
      <c r="D42" s="85">
        <v>50431359</v>
      </c>
      <c r="E42" s="55">
        <v>2976</v>
      </c>
      <c r="F42" s="85">
        <v>12607839.75</v>
      </c>
      <c r="G42" s="126">
        <v>2072</v>
      </c>
      <c r="H42" s="53">
        <v>9879789</v>
      </c>
      <c r="I42" s="86">
        <v>0.17888284554951223</v>
      </c>
      <c r="J42" s="87">
        <v>0.19590566655163902</v>
      </c>
      <c r="K42" s="4"/>
    </row>
    <row r="43" spans="1:11" ht="15.75" thickBot="1" x14ac:dyDescent="0.3">
      <c r="A43" s="270" t="s">
        <v>85</v>
      </c>
      <c r="B43" s="270"/>
      <c r="C43" s="270"/>
      <c r="D43" s="270"/>
      <c r="E43" s="270"/>
      <c r="F43" s="270"/>
      <c r="G43" s="270"/>
      <c r="H43" s="270"/>
      <c r="I43" s="270"/>
      <c r="J43" s="270"/>
    </row>
    <row r="44" spans="1:11" ht="15.75" thickBot="1" x14ac:dyDescent="0.3">
      <c r="A44" s="268" t="s">
        <v>86</v>
      </c>
      <c r="B44" s="268"/>
      <c r="C44" s="268"/>
      <c r="D44" s="268"/>
      <c r="E44" s="268"/>
      <c r="F44" s="268"/>
      <c r="G44" s="268"/>
      <c r="H44" s="268"/>
      <c r="I44" s="268"/>
      <c r="J44" s="268"/>
    </row>
    <row r="45" spans="1:11" ht="19.5" customHeight="1" thickBot="1" x14ac:dyDescent="0.3">
      <c r="A45" s="103" t="s">
        <v>87</v>
      </c>
      <c r="B45" s="217" t="s">
        <v>100</v>
      </c>
      <c r="C45" s="217"/>
      <c r="D45" s="217"/>
      <c r="E45" s="217"/>
      <c r="F45" s="217"/>
      <c r="G45" s="217"/>
      <c r="H45" s="217"/>
      <c r="I45" s="217"/>
      <c r="J45" s="217"/>
      <c r="K45" s="4"/>
    </row>
    <row r="46" spans="1:11" ht="43.5" customHeight="1" thickBot="1" x14ac:dyDescent="0.3">
      <c r="A46" s="103" t="s">
        <v>89</v>
      </c>
      <c r="B46" s="272" t="s">
        <v>101</v>
      </c>
      <c r="C46" s="272"/>
      <c r="D46" s="272"/>
      <c r="E46" s="272"/>
      <c r="F46" s="272"/>
      <c r="G46" s="272"/>
      <c r="H46" s="272"/>
      <c r="I46" s="272"/>
      <c r="J46" s="272"/>
      <c r="K46" s="4"/>
    </row>
    <row r="47" spans="1:11" ht="30.75" customHeight="1" thickBot="1" x14ac:dyDescent="0.3">
      <c r="A47" s="103" t="s">
        <v>91</v>
      </c>
      <c r="B47" s="215" t="s">
        <v>17</v>
      </c>
      <c r="C47" s="215"/>
      <c r="D47" s="215"/>
      <c r="E47" s="215"/>
      <c r="F47" s="215"/>
      <c r="G47" s="215"/>
      <c r="H47" s="215"/>
      <c r="I47" s="215"/>
      <c r="J47" s="215"/>
      <c r="K47" s="4"/>
    </row>
    <row r="48" spans="1:11" ht="39" customHeight="1" thickBot="1" x14ac:dyDescent="0.3">
      <c r="A48" s="103" t="s">
        <v>93</v>
      </c>
      <c r="B48" s="272" t="s">
        <v>177</v>
      </c>
      <c r="C48" s="272"/>
      <c r="D48" s="272"/>
      <c r="E48" s="272"/>
      <c r="F48" s="272"/>
      <c r="G48" s="272"/>
      <c r="H48" s="272"/>
      <c r="I48" s="272"/>
      <c r="J48" s="272"/>
      <c r="K48" s="4"/>
    </row>
    <row r="49" spans="1:11" ht="15.75" thickBot="1" x14ac:dyDescent="0.3">
      <c r="A49" s="270" t="s">
        <v>95</v>
      </c>
      <c r="B49" s="270"/>
      <c r="C49" s="270"/>
      <c r="D49" s="270"/>
      <c r="E49" s="270"/>
      <c r="F49" s="270"/>
      <c r="G49" s="270"/>
      <c r="H49" s="270"/>
      <c r="I49" s="270"/>
      <c r="J49" s="270"/>
    </row>
    <row r="50" spans="1:11" ht="15.75" thickBot="1" x14ac:dyDescent="0.3">
      <c r="A50" s="266" t="s">
        <v>96</v>
      </c>
      <c r="B50" s="266"/>
      <c r="C50" s="266"/>
      <c r="D50" s="266"/>
      <c r="E50" s="266"/>
      <c r="F50" s="266"/>
      <c r="G50" s="266"/>
      <c r="H50" s="266"/>
      <c r="I50" s="266"/>
      <c r="J50" s="266"/>
    </row>
    <row r="51" spans="1:11" ht="20.25" customHeight="1" thickBot="1" x14ac:dyDescent="0.3">
      <c r="A51" s="215" t="s">
        <v>17</v>
      </c>
      <c r="B51" s="215"/>
      <c r="C51" s="215"/>
      <c r="D51" s="215"/>
      <c r="E51" s="215"/>
      <c r="F51" s="215"/>
      <c r="G51" s="215"/>
      <c r="H51" s="215"/>
      <c r="I51" s="215"/>
      <c r="J51" s="215"/>
    </row>
    <row r="52" spans="1:11" ht="15.75" thickBot="1" x14ac:dyDescent="0.3">
      <c r="A52" s="271" t="s">
        <v>70</v>
      </c>
      <c r="B52" s="271"/>
      <c r="C52" s="271"/>
      <c r="D52" s="271"/>
      <c r="E52" s="271"/>
      <c r="F52" s="271"/>
      <c r="G52" s="271"/>
      <c r="H52" s="271"/>
      <c r="I52" s="271"/>
      <c r="J52" s="271"/>
      <c r="K52" s="1"/>
    </row>
    <row r="53" spans="1:11" ht="15.75" thickBot="1" x14ac:dyDescent="0.3">
      <c r="A53" s="82"/>
      <c r="B53" s="82"/>
      <c r="C53" s="134" t="s">
        <v>71</v>
      </c>
      <c r="D53" s="221"/>
      <c r="E53" s="134" t="s">
        <v>98</v>
      </c>
      <c r="F53" s="221"/>
      <c r="G53" s="134" t="s">
        <v>73</v>
      </c>
      <c r="H53" s="134"/>
      <c r="I53" s="134" t="s">
        <v>74</v>
      </c>
      <c r="J53" s="221"/>
      <c r="K53" s="4"/>
    </row>
    <row r="54" spans="1:11" ht="39" thickBot="1" x14ac:dyDescent="0.3">
      <c r="A54" s="127" t="s">
        <v>7</v>
      </c>
      <c r="B54" s="127" t="s">
        <v>75</v>
      </c>
      <c r="C54" s="127" t="s">
        <v>76</v>
      </c>
      <c r="D54" s="127" t="s">
        <v>77</v>
      </c>
      <c r="E54" s="127" t="s">
        <v>78</v>
      </c>
      <c r="F54" s="127" t="s">
        <v>79</v>
      </c>
      <c r="G54" s="127" t="s">
        <v>80</v>
      </c>
      <c r="H54" s="127" t="s">
        <v>81</v>
      </c>
      <c r="I54" s="127" t="s">
        <v>82</v>
      </c>
      <c r="J54" s="127" t="s">
        <v>83</v>
      </c>
      <c r="K54" s="4"/>
    </row>
    <row r="55" spans="1:11" ht="45.75" customHeight="1" thickBot="1" x14ac:dyDescent="0.3">
      <c r="A55" s="83" t="s">
        <v>105</v>
      </c>
      <c r="B55" s="50" t="s">
        <v>23</v>
      </c>
      <c r="C55" s="55">
        <v>2620</v>
      </c>
      <c r="D55" s="85">
        <v>103657207</v>
      </c>
      <c r="E55" s="55">
        <v>652</v>
      </c>
      <c r="F55" s="85">
        <v>25914301.75</v>
      </c>
      <c r="G55" s="116">
        <v>517</v>
      </c>
      <c r="H55" s="53">
        <v>17938033</v>
      </c>
      <c r="I55" s="86">
        <v>0.19732824427480916</v>
      </c>
      <c r="J55" s="87">
        <v>0.17305147918947883</v>
      </c>
      <c r="K55" s="4"/>
    </row>
    <row r="56" spans="1:11" ht="45.75" hidden="1" customHeight="1" x14ac:dyDescent="0.25">
      <c r="A56" s="83" t="s">
        <v>105</v>
      </c>
      <c r="B56" s="128" t="s">
        <v>207</v>
      </c>
      <c r="C56" s="129"/>
      <c r="D56" s="130"/>
      <c r="E56" s="129"/>
      <c r="F56" s="130"/>
      <c r="G56" s="131">
        <v>147</v>
      </c>
      <c r="H56" s="125"/>
      <c r="I56" s="86" t="e">
        <v>#DIV/0!</v>
      </c>
      <c r="J56" s="87">
        <v>0</v>
      </c>
      <c r="K56" s="4"/>
    </row>
    <row r="57" spans="1:11" ht="45.75" hidden="1" customHeight="1" x14ac:dyDescent="0.25">
      <c r="A57" s="83" t="s">
        <v>105</v>
      </c>
      <c r="B57" s="132" t="s">
        <v>208</v>
      </c>
      <c r="C57" s="129"/>
      <c r="D57" s="130"/>
      <c r="E57" s="129"/>
      <c r="F57" s="130"/>
      <c r="G57" s="133">
        <v>370</v>
      </c>
      <c r="H57" s="125"/>
      <c r="I57" s="86" t="e">
        <v>#DIV/0!</v>
      </c>
      <c r="J57" s="87">
        <v>0</v>
      </c>
      <c r="K57" s="4"/>
    </row>
    <row r="58" spans="1:11" ht="15.75" thickBot="1" x14ac:dyDescent="0.3">
      <c r="A58" s="270" t="s">
        <v>85</v>
      </c>
      <c r="B58" s="270"/>
      <c r="C58" s="270"/>
      <c r="D58" s="270"/>
      <c r="E58" s="270"/>
      <c r="F58" s="270"/>
      <c r="G58" s="270"/>
      <c r="H58" s="270"/>
      <c r="I58" s="270"/>
      <c r="J58" s="270"/>
    </row>
    <row r="59" spans="1:11" ht="15.75" thickBot="1" x14ac:dyDescent="0.3">
      <c r="A59" s="268" t="s">
        <v>86</v>
      </c>
      <c r="B59" s="268"/>
      <c r="C59" s="268"/>
      <c r="D59" s="268"/>
      <c r="E59" s="268"/>
      <c r="F59" s="268"/>
      <c r="G59" s="268"/>
      <c r="H59" s="268"/>
      <c r="I59" s="268"/>
      <c r="J59" s="268"/>
    </row>
    <row r="60" spans="1:11" ht="19.5" customHeight="1" thickBot="1" x14ac:dyDescent="0.3">
      <c r="A60" s="103" t="s">
        <v>87</v>
      </c>
      <c r="B60" s="217" t="s">
        <v>107</v>
      </c>
      <c r="C60" s="217"/>
      <c r="D60" s="217"/>
      <c r="E60" s="217"/>
      <c r="F60" s="217"/>
      <c r="G60" s="217"/>
      <c r="H60" s="217"/>
      <c r="I60" s="217"/>
      <c r="J60" s="217"/>
      <c r="K60" s="4"/>
    </row>
    <row r="61" spans="1:11" ht="33" customHeight="1" thickBot="1" x14ac:dyDescent="0.3">
      <c r="A61" s="103" t="s">
        <v>89</v>
      </c>
      <c r="B61" s="272" t="s">
        <v>108</v>
      </c>
      <c r="C61" s="272"/>
      <c r="D61" s="272"/>
      <c r="E61" s="272"/>
      <c r="F61" s="272"/>
      <c r="G61" s="272"/>
      <c r="H61" s="272"/>
      <c r="I61" s="272"/>
      <c r="J61" s="272"/>
      <c r="K61" s="4"/>
    </row>
    <row r="62" spans="1:11" ht="78" customHeight="1" thickBot="1" x14ac:dyDescent="0.3">
      <c r="A62" s="288" t="s">
        <v>91</v>
      </c>
      <c r="B62" s="287" t="s">
        <v>209</v>
      </c>
      <c r="C62" s="215"/>
      <c r="D62" s="215"/>
      <c r="E62" s="215"/>
      <c r="F62" s="215"/>
      <c r="G62" s="215"/>
      <c r="H62" s="215"/>
      <c r="I62" s="215"/>
      <c r="J62" s="215"/>
      <c r="K62" s="4"/>
    </row>
    <row r="63" spans="1:11" ht="59.25" customHeight="1" thickBot="1" x14ac:dyDescent="0.3">
      <c r="A63" s="288"/>
      <c r="B63" s="215" t="s">
        <v>210</v>
      </c>
      <c r="C63" s="215"/>
      <c r="D63" s="215"/>
      <c r="E63" s="215"/>
      <c r="F63" s="215"/>
      <c r="G63" s="215"/>
      <c r="H63" s="215"/>
      <c r="I63" s="215"/>
      <c r="J63" s="215"/>
      <c r="K63" s="4"/>
    </row>
    <row r="64" spans="1:11" ht="66" customHeight="1" thickBot="1" x14ac:dyDescent="0.3">
      <c r="A64" s="288" t="s">
        <v>93</v>
      </c>
      <c r="B64" s="273" t="s">
        <v>211</v>
      </c>
      <c r="C64" s="215"/>
      <c r="D64" s="215"/>
      <c r="E64" s="215"/>
      <c r="F64" s="215"/>
      <c r="G64" s="215"/>
      <c r="H64" s="215"/>
      <c r="I64" s="215"/>
      <c r="J64" s="215"/>
      <c r="K64" s="4"/>
    </row>
    <row r="65" spans="1:12" ht="25.5" customHeight="1" thickBot="1" x14ac:dyDescent="0.3">
      <c r="A65" s="288"/>
      <c r="B65" s="215" t="s">
        <v>212</v>
      </c>
      <c r="C65" s="215"/>
      <c r="D65" s="215"/>
      <c r="E65" s="215"/>
      <c r="F65" s="215"/>
      <c r="G65" s="215"/>
      <c r="H65" s="215"/>
      <c r="I65" s="215"/>
      <c r="J65" s="215"/>
      <c r="K65" s="4"/>
    </row>
    <row r="66" spans="1:12" ht="15.75" thickBot="1" x14ac:dyDescent="0.3">
      <c r="A66" s="270" t="s">
        <v>95</v>
      </c>
      <c r="B66" s="270"/>
      <c r="C66" s="270"/>
      <c r="D66" s="270"/>
      <c r="E66" s="270"/>
      <c r="F66" s="270"/>
      <c r="G66" s="270"/>
      <c r="H66" s="270"/>
      <c r="I66" s="270"/>
      <c r="J66" s="270"/>
    </row>
    <row r="67" spans="1:12" ht="15.75" thickBot="1" x14ac:dyDescent="0.3">
      <c r="A67" s="266" t="s">
        <v>96</v>
      </c>
      <c r="B67" s="266"/>
      <c r="C67" s="266"/>
      <c r="D67" s="266"/>
      <c r="E67" s="266"/>
      <c r="F67" s="266"/>
      <c r="G67" s="266"/>
      <c r="H67" s="266"/>
      <c r="I67" s="266"/>
      <c r="J67" s="266"/>
    </row>
    <row r="68" spans="1:12" ht="24.75" customHeight="1" thickBot="1" x14ac:dyDescent="0.3">
      <c r="A68" s="215" t="s">
        <v>213</v>
      </c>
      <c r="B68" s="215"/>
      <c r="C68" s="215"/>
      <c r="D68" s="215"/>
      <c r="E68" s="215"/>
      <c r="F68" s="215"/>
      <c r="G68" s="215"/>
      <c r="H68" s="215"/>
      <c r="I68" s="215"/>
      <c r="J68" s="215"/>
    </row>
    <row r="69" spans="1:12" ht="37.5" customHeight="1" thickBot="1" x14ac:dyDescent="0.3">
      <c r="A69" s="215" t="s">
        <v>214</v>
      </c>
      <c r="B69" s="215"/>
      <c r="C69" s="215"/>
      <c r="D69" s="215"/>
      <c r="E69" s="215"/>
      <c r="F69" s="215"/>
      <c r="G69" s="215"/>
      <c r="H69" s="215"/>
      <c r="I69" s="215"/>
      <c r="J69" s="215"/>
    </row>
    <row r="70" spans="1:12" ht="18.75" customHeight="1" thickBot="1" x14ac:dyDescent="0.3">
      <c r="A70" s="271" t="s">
        <v>70</v>
      </c>
      <c r="B70" s="271"/>
      <c r="C70" s="271"/>
      <c r="D70" s="271"/>
      <c r="E70" s="271"/>
      <c r="F70" s="271"/>
      <c r="G70" s="271"/>
      <c r="H70" s="271"/>
      <c r="I70" s="271"/>
      <c r="J70" s="271"/>
      <c r="K70" s="1"/>
    </row>
    <row r="71" spans="1:12" ht="15.75" thickBot="1" x14ac:dyDescent="0.3">
      <c r="A71" s="82"/>
      <c r="B71" s="82"/>
      <c r="C71" s="134" t="s">
        <v>71</v>
      </c>
      <c r="D71" s="221"/>
      <c r="E71" s="134" t="s">
        <v>98</v>
      </c>
      <c r="F71" s="221"/>
      <c r="G71" s="134" t="s">
        <v>73</v>
      </c>
      <c r="H71" s="134"/>
      <c r="I71" s="134" t="s">
        <v>74</v>
      </c>
      <c r="J71" s="221"/>
      <c r="K71" s="4"/>
    </row>
    <row r="72" spans="1:12" ht="39" thickBot="1" x14ac:dyDescent="0.3">
      <c r="A72" s="127" t="s">
        <v>7</v>
      </c>
      <c r="B72" s="127" t="s">
        <v>75</v>
      </c>
      <c r="C72" s="127" t="s">
        <v>76</v>
      </c>
      <c r="D72" s="127" t="s">
        <v>77</v>
      </c>
      <c r="E72" s="127" t="s">
        <v>78</v>
      </c>
      <c r="F72" s="127" t="s">
        <v>79</v>
      </c>
      <c r="G72" s="127" t="s">
        <v>80</v>
      </c>
      <c r="H72" s="127" t="s">
        <v>81</v>
      </c>
      <c r="I72" s="127" t="s">
        <v>82</v>
      </c>
      <c r="J72" s="127" t="s">
        <v>83</v>
      </c>
      <c r="K72" s="4"/>
    </row>
    <row r="73" spans="1:12" ht="47.25" customHeight="1" thickBot="1" x14ac:dyDescent="0.3">
      <c r="A73" s="83" t="s">
        <v>112</v>
      </c>
      <c r="B73" s="50" t="s">
        <v>25</v>
      </c>
      <c r="C73" s="55">
        <v>18000</v>
      </c>
      <c r="D73" s="85">
        <v>59525386</v>
      </c>
      <c r="E73" s="55">
        <v>4500</v>
      </c>
      <c r="F73" s="85">
        <v>14881346.5</v>
      </c>
      <c r="G73" s="89">
        <v>1386</v>
      </c>
      <c r="H73" s="53">
        <v>12484816</v>
      </c>
      <c r="I73" s="86">
        <v>7.6999999999999999E-2</v>
      </c>
      <c r="J73" s="87">
        <v>0.20973935389515996</v>
      </c>
      <c r="K73" s="4"/>
    </row>
    <row r="74" spans="1:12" ht="15.75" thickBot="1" x14ac:dyDescent="0.3">
      <c r="A74" s="270" t="s">
        <v>85</v>
      </c>
      <c r="B74" s="270"/>
      <c r="C74" s="270"/>
      <c r="D74" s="270"/>
      <c r="E74" s="270"/>
      <c r="F74" s="270"/>
      <c r="G74" s="270"/>
      <c r="H74" s="270"/>
      <c r="I74" s="270"/>
      <c r="J74" s="270"/>
    </row>
    <row r="75" spans="1:12" ht="15.75" thickBot="1" x14ac:dyDescent="0.3">
      <c r="A75" s="268" t="s">
        <v>86</v>
      </c>
      <c r="B75" s="268"/>
      <c r="C75" s="268"/>
      <c r="D75" s="268"/>
      <c r="E75" s="268"/>
      <c r="F75" s="268"/>
      <c r="G75" s="268"/>
      <c r="H75" s="268"/>
      <c r="I75" s="268"/>
      <c r="J75" s="268"/>
    </row>
    <row r="76" spans="1:12" ht="19.5" customHeight="1" thickBot="1" x14ac:dyDescent="0.3">
      <c r="A76" s="103" t="s">
        <v>87</v>
      </c>
      <c r="B76" s="217" t="s">
        <v>113</v>
      </c>
      <c r="C76" s="217"/>
      <c r="D76" s="217"/>
      <c r="E76" s="217"/>
      <c r="F76" s="217"/>
      <c r="G76" s="217"/>
      <c r="H76" s="217"/>
      <c r="I76" s="217"/>
      <c r="J76" s="217"/>
      <c r="K76" s="4"/>
    </row>
    <row r="77" spans="1:12" ht="26.25" customHeight="1" thickBot="1" x14ac:dyDescent="0.3">
      <c r="A77" s="103" t="s">
        <v>89</v>
      </c>
      <c r="B77" s="272" t="s">
        <v>114</v>
      </c>
      <c r="C77" s="272"/>
      <c r="D77" s="272"/>
      <c r="E77" s="272"/>
      <c r="F77" s="272"/>
      <c r="G77" s="272"/>
      <c r="H77" s="272"/>
      <c r="I77" s="272"/>
      <c r="J77" s="272"/>
      <c r="K77" s="4"/>
    </row>
    <row r="78" spans="1:12" ht="25.5" customHeight="1" thickBot="1" x14ac:dyDescent="0.3">
      <c r="A78" s="103" t="s">
        <v>91</v>
      </c>
      <c r="B78" s="215" t="s">
        <v>215</v>
      </c>
      <c r="C78" s="215"/>
      <c r="D78" s="215"/>
      <c r="E78" s="215"/>
      <c r="F78" s="215"/>
      <c r="G78" s="215"/>
      <c r="H78" s="215"/>
      <c r="I78" s="215"/>
      <c r="J78" s="215"/>
      <c r="K78" s="4"/>
    </row>
    <row r="79" spans="1:12" ht="44.25" customHeight="1" thickBot="1" x14ac:dyDescent="0.3">
      <c r="A79" s="103" t="s">
        <v>93</v>
      </c>
      <c r="B79" s="215" t="s">
        <v>216</v>
      </c>
      <c r="C79" s="215"/>
      <c r="D79" s="215"/>
      <c r="E79" s="215"/>
      <c r="F79" s="215"/>
      <c r="G79" s="215"/>
      <c r="H79" s="215"/>
      <c r="I79" s="215"/>
      <c r="J79" s="215"/>
      <c r="K79" s="4"/>
    </row>
    <row r="80" spans="1:12" ht="15.75" thickBot="1" x14ac:dyDescent="0.3">
      <c r="A80" s="270" t="s">
        <v>95</v>
      </c>
      <c r="B80" s="270"/>
      <c r="C80" s="270"/>
      <c r="D80" s="270"/>
      <c r="E80" s="270"/>
      <c r="F80" s="270"/>
      <c r="G80" s="270"/>
      <c r="H80" s="270"/>
      <c r="I80" s="270"/>
      <c r="J80" s="270"/>
      <c r="L80" s="39"/>
    </row>
    <row r="81" spans="1:11" ht="17.25" customHeight="1" thickBot="1" x14ac:dyDescent="0.3">
      <c r="A81" s="266" t="s">
        <v>96</v>
      </c>
      <c r="B81" s="266"/>
      <c r="C81" s="266"/>
      <c r="D81" s="266"/>
      <c r="E81" s="266"/>
      <c r="F81" s="266"/>
      <c r="G81" s="266"/>
      <c r="H81" s="266"/>
      <c r="I81" s="266"/>
      <c r="J81" s="266"/>
    </row>
    <row r="82" spans="1:11" ht="33" customHeight="1" thickBot="1" x14ac:dyDescent="0.3">
      <c r="A82" s="215" t="s">
        <v>217</v>
      </c>
      <c r="B82" s="215"/>
      <c r="C82" s="215"/>
      <c r="D82" s="215"/>
      <c r="E82" s="215"/>
      <c r="F82" s="215"/>
      <c r="G82" s="215"/>
      <c r="H82" s="215"/>
      <c r="I82" s="215"/>
      <c r="J82" s="215"/>
    </row>
    <row r="83" spans="1:11" ht="17.25" customHeight="1" thickBot="1" x14ac:dyDescent="0.3">
      <c r="A83" s="266" t="s">
        <v>70</v>
      </c>
      <c r="B83" s="266"/>
      <c r="C83" s="266"/>
      <c r="D83" s="266"/>
      <c r="E83" s="266"/>
      <c r="F83" s="266"/>
      <c r="G83" s="266"/>
      <c r="H83" s="266"/>
      <c r="I83" s="266"/>
      <c r="J83" s="266"/>
    </row>
    <row r="84" spans="1:11" ht="15.75" thickBot="1" x14ac:dyDescent="0.3">
      <c r="A84" s="82"/>
      <c r="B84" s="82"/>
      <c r="C84" s="134" t="s">
        <v>71</v>
      </c>
      <c r="D84" s="221"/>
      <c r="E84" s="134" t="s">
        <v>98</v>
      </c>
      <c r="F84" s="221"/>
      <c r="G84" s="134" t="s">
        <v>73</v>
      </c>
      <c r="H84" s="134"/>
      <c r="I84" s="134" t="s">
        <v>74</v>
      </c>
      <c r="J84" s="221"/>
      <c r="K84" s="4"/>
    </row>
    <row r="85" spans="1:11" ht="39" thickBot="1" x14ac:dyDescent="0.3">
      <c r="A85" s="127" t="s">
        <v>7</v>
      </c>
      <c r="B85" s="127" t="s">
        <v>75</v>
      </c>
      <c r="C85" s="127" t="s">
        <v>76</v>
      </c>
      <c r="D85" s="127" t="s">
        <v>77</v>
      </c>
      <c r="E85" s="127" t="s">
        <v>78</v>
      </c>
      <c r="F85" s="127" t="s">
        <v>79</v>
      </c>
      <c r="G85" s="127" t="s">
        <v>80</v>
      </c>
      <c r="H85" s="127" t="s">
        <v>81</v>
      </c>
      <c r="I85" s="127" t="s">
        <v>82</v>
      </c>
      <c r="J85" s="127" t="s">
        <v>83</v>
      </c>
      <c r="K85" s="4"/>
    </row>
    <row r="86" spans="1:11" ht="46.5" customHeight="1" thickBot="1" x14ac:dyDescent="0.3">
      <c r="A86" s="83" t="s">
        <v>118</v>
      </c>
      <c r="B86" s="50" t="s">
        <v>119</v>
      </c>
      <c r="C86" s="55">
        <v>6</v>
      </c>
      <c r="D86" s="85">
        <v>41331899</v>
      </c>
      <c r="E86" s="55">
        <v>1</v>
      </c>
      <c r="F86" s="85">
        <v>10332974.75</v>
      </c>
      <c r="G86" s="89">
        <v>3</v>
      </c>
      <c r="H86" s="53">
        <v>6250951</v>
      </c>
      <c r="I86" s="86">
        <v>0.5</v>
      </c>
      <c r="J86" s="87">
        <v>0.15123793368410196</v>
      </c>
      <c r="K86" s="4"/>
    </row>
    <row r="87" spans="1:11" ht="15.75" thickBot="1" x14ac:dyDescent="0.3">
      <c r="A87" s="270" t="s">
        <v>85</v>
      </c>
      <c r="B87" s="270"/>
      <c r="C87" s="270"/>
      <c r="D87" s="270"/>
      <c r="E87" s="270"/>
      <c r="F87" s="270"/>
      <c r="G87" s="270"/>
      <c r="H87" s="270"/>
      <c r="I87" s="270"/>
      <c r="J87" s="270"/>
    </row>
    <row r="88" spans="1:11" ht="15.75" thickBot="1" x14ac:dyDescent="0.3">
      <c r="A88" s="268" t="s">
        <v>86</v>
      </c>
      <c r="B88" s="268"/>
      <c r="C88" s="268"/>
      <c r="D88" s="268"/>
      <c r="E88" s="268"/>
      <c r="F88" s="268"/>
      <c r="G88" s="268"/>
      <c r="H88" s="268"/>
      <c r="I88" s="268"/>
      <c r="J88" s="268"/>
    </row>
    <row r="89" spans="1:11" ht="19.5" customHeight="1" thickBot="1" x14ac:dyDescent="0.3">
      <c r="A89" s="103" t="s">
        <v>87</v>
      </c>
      <c r="B89" s="217" t="s">
        <v>118</v>
      </c>
      <c r="C89" s="217"/>
      <c r="D89" s="217"/>
      <c r="E89" s="217"/>
      <c r="F89" s="217"/>
      <c r="G89" s="217"/>
      <c r="H89" s="217"/>
      <c r="I89" s="217"/>
      <c r="J89" s="217"/>
      <c r="K89" s="4"/>
    </row>
    <row r="90" spans="1:11" ht="53.25" customHeight="1" thickBot="1" x14ac:dyDescent="0.3">
      <c r="A90" s="103" t="s">
        <v>89</v>
      </c>
      <c r="B90" s="272" t="s">
        <v>120</v>
      </c>
      <c r="C90" s="272"/>
      <c r="D90" s="272"/>
      <c r="E90" s="272"/>
      <c r="F90" s="272"/>
      <c r="G90" s="272"/>
      <c r="H90" s="272"/>
      <c r="I90" s="272"/>
      <c r="J90" s="272"/>
      <c r="K90" s="4"/>
    </row>
    <row r="91" spans="1:11" ht="48.75" customHeight="1" thickBot="1" x14ac:dyDescent="0.3">
      <c r="A91" s="103" t="s">
        <v>91</v>
      </c>
      <c r="B91" s="215" t="s">
        <v>218</v>
      </c>
      <c r="C91" s="215"/>
      <c r="D91" s="215"/>
      <c r="E91" s="215"/>
      <c r="F91" s="215"/>
      <c r="G91" s="215"/>
      <c r="H91" s="215"/>
      <c r="I91" s="215"/>
      <c r="J91" s="215"/>
      <c r="K91" s="4"/>
    </row>
    <row r="92" spans="1:11" ht="37.5" customHeight="1" thickBot="1" x14ac:dyDescent="0.3">
      <c r="A92" s="103" t="s">
        <v>93</v>
      </c>
      <c r="B92" s="215" t="s">
        <v>219</v>
      </c>
      <c r="C92" s="215"/>
      <c r="D92" s="215"/>
      <c r="E92" s="215"/>
      <c r="F92" s="215"/>
      <c r="G92" s="215"/>
      <c r="H92" s="215"/>
      <c r="I92" s="215"/>
      <c r="J92" s="215"/>
      <c r="K92" s="4"/>
    </row>
    <row r="93" spans="1:11" ht="15.75" thickBot="1" x14ac:dyDescent="0.3">
      <c r="A93" s="270" t="s">
        <v>95</v>
      </c>
      <c r="B93" s="270"/>
      <c r="C93" s="270"/>
      <c r="D93" s="270"/>
      <c r="E93" s="270"/>
      <c r="F93" s="270"/>
      <c r="G93" s="270"/>
      <c r="H93" s="270"/>
      <c r="I93" s="270"/>
      <c r="J93" s="270"/>
    </row>
    <row r="94" spans="1:11" ht="15.75" thickBot="1" x14ac:dyDescent="0.3">
      <c r="A94" s="266" t="s">
        <v>96</v>
      </c>
      <c r="B94" s="266"/>
      <c r="C94" s="266"/>
      <c r="D94" s="266"/>
      <c r="E94" s="266"/>
      <c r="F94" s="266"/>
      <c r="G94" s="266"/>
      <c r="H94" s="266"/>
      <c r="I94" s="266"/>
      <c r="J94" s="266"/>
    </row>
    <row r="95" spans="1:11" ht="27.75" customHeight="1" thickBot="1" x14ac:dyDescent="0.3">
      <c r="A95" s="215" t="s">
        <v>17</v>
      </c>
      <c r="B95" s="215"/>
      <c r="C95" s="215"/>
      <c r="D95" s="215"/>
      <c r="E95" s="215"/>
      <c r="F95" s="215"/>
      <c r="G95" s="215"/>
      <c r="H95" s="215"/>
      <c r="I95" s="215"/>
      <c r="J95" s="215"/>
    </row>
    <row r="96" spans="1:11" ht="15.75" thickBot="1" x14ac:dyDescent="0.3">
      <c r="A96" s="271" t="s">
        <v>70</v>
      </c>
      <c r="B96" s="271"/>
      <c r="C96" s="271"/>
      <c r="D96" s="271"/>
      <c r="E96" s="271"/>
      <c r="F96" s="271"/>
      <c r="G96" s="271"/>
      <c r="H96" s="271"/>
      <c r="I96" s="271"/>
      <c r="J96" s="271"/>
      <c r="K96" s="1"/>
    </row>
    <row r="97" spans="1:11" ht="15.75" thickBot="1" x14ac:dyDescent="0.3">
      <c r="A97" s="82"/>
      <c r="B97" s="82"/>
      <c r="C97" s="134" t="s">
        <v>71</v>
      </c>
      <c r="D97" s="221"/>
      <c r="E97" s="134" t="s">
        <v>98</v>
      </c>
      <c r="F97" s="221"/>
      <c r="G97" s="134" t="s">
        <v>73</v>
      </c>
      <c r="H97" s="134"/>
      <c r="I97" s="134" t="s">
        <v>74</v>
      </c>
      <c r="J97" s="289"/>
      <c r="K97" s="4"/>
    </row>
    <row r="98" spans="1:11" ht="39" thickBot="1" x14ac:dyDescent="0.3">
      <c r="A98" s="127" t="s">
        <v>7</v>
      </c>
      <c r="B98" s="127" t="s">
        <v>75</v>
      </c>
      <c r="C98" s="127" t="s">
        <v>76</v>
      </c>
      <c r="D98" s="127" t="s">
        <v>77</v>
      </c>
      <c r="E98" s="127" t="s">
        <v>78</v>
      </c>
      <c r="F98" s="127" t="s">
        <v>79</v>
      </c>
      <c r="G98" s="127" t="s">
        <v>80</v>
      </c>
      <c r="H98" s="127" t="s">
        <v>81</v>
      </c>
      <c r="I98" s="127" t="s">
        <v>82</v>
      </c>
      <c r="J98" s="127" t="s">
        <v>83</v>
      </c>
      <c r="K98" s="4"/>
    </row>
    <row r="99" spans="1:11" ht="74.25" customHeight="1" thickBot="1" x14ac:dyDescent="0.3">
      <c r="A99" s="83" t="s">
        <v>124</v>
      </c>
      <c r="B99" s="50" t="s">
        <v>29</v>
      </c>
      <c r="C99" s="55">
        <v>2</v>
      </c>
      <c r="D99" s="85">
        <v>39923558</v>
      </c>
      <c r="E99" s="55">
        <v>0</v>
      </c>
      <c r="F99" s="85">
        <v>9980889.5</v>
      </c>
      <c r="G99" s="89">
        <v>2</v>
      </c>
      <c r="H99" s="53">
        <v>3609799</v>
      </c>
      <c r="I99" s="86">
        <v>1</v>
      </c>
      <c r="J99" s="87">
        <v>9.0417767875298094E-2</v>
      </c>
      <c r="K99" s="4"/>
    </row>
    <row r="100" spans="1:11" ht="16.5" thickBot="1" x14ac:dyDescent="0.3">
      <c r="A100" s="213" t="s">
        <v>85</v>
      </c>
      <c r="B100" s="213"/>
      <c r="C100" s="213"/>
      <c r="D100" s="213"/>
      <c r="E100" s="213"/>
      <c r="F100" s="213"/>
      <c r="G100" s="213"/>
      <c r="H100" s="213"/>
      <c r="I100" s="213"/>
      <c r="J100" s="213"/>
    </row>
    <row r="101" spans="1:11" ht="15.75" thickBot="1" x14ac:dyDescent="0.3">
      <c r="A101" s="268" t="s">
        <v>86</v>
      </c>
      <c r="B101" s="268"/>
      <c r="C101" s="268"/>
      <c r="D101" s="268"/>
      <c r="E101" s="268"/>
      <c r="F101" s="268"/>
      <c r="G101" s="268"/>
      <c r="H101" s="268"/>
      <c r="I101" s="268"/>
      <c r="J101" s="268"/>
    </row>
    <row r="102" spans="1:11" ht="19.5" customHeight="1" thickBot="1" x14ac:dyDescent="0.3">
      <c r="A102" s="103" t="s">
        <v>87</v>
      </c>
      <c r="B102" s="217" t="s">
        <v>124</v>
      </c>
      <c r="C102" s="217"/>
      <c r="D102" s="217"/>
      <c r="E102" s="217"/>
      <c r="F102" s="217"/>
      <c r="G102" s="217"/>
      <c r="H102" s="217"/>
      <c r="I102" s="217"/>
      <c r="J102" s="217"/>
      <c r="K102" s="4"/>
    </row>
    <row r="103" spans="1:11" ht="66.75" customHeight="1" thickBot="1" x14ac:dyDescent="0.3">
      <c r="A103" s="103" t="s">
        <v>89</v>
      </c>
      <c r="B103" s="269" t="s">
        <v>125</v>
      </c>
      <c r="C103" s="269"/>
      <c r="D103" s="269"/>
      <c r="E103" s="269"/>
      <c r="F103" s="269"/>
      <c r="G103" s="269"/>
      <c r="H103" s="269"/>
      <c r="I103" s="269"/>
      <c r="J103" s="269"/>
      <c r="K103" s="4"/>
    </row>
    <row r="104" spans="1:11" ht="27.75" customHeight="1" thickBot="1" x14ac:dyDescent="0.3">
      <c r="A104" s="103" t="s">
        <v>91</v>
      </c>
      <c r="B104" s="215" t="s">
        <v>220</v>
      </c>
      <c r="C104" s="215"/>
      <c r="D104" s="215"/>
      <c r="E104" s="215"/>
      <c r="F104" s="215"/>
      <c r="G104" s="215"/>
      <c r="H104" s="215"/>
      <c r="I104" s="215"/>
      <c r="J104" s="215"/>
      <c r="K104" s="4"/>
    </row>
    <row r="105" spans="1:11" ht="34.5" customHeight="1" thickBot="1" x14ac:dyDescent="0.3">
      <c r="A105" s="103" t="s">
        <v>93</v>
      </c>
      <c r="B105" s="215" t="s">
        <v>221</v>
      </c>
      <c r="C105" s="215"/>
      <c r="D105" s="215"/>
      <c r="E105" s="215"/>
      <c r="F105" s="215"/>
      <c r="G105" s="215"/>
      <c r="H105" s="215"/>
      <c r="I105" s="215"/>
      <c r="J105" s="215"/>
      <c r="K105" s="4"/>
    </row>
    <row r="106" spans="1:11" ht="27" customHeight="1" thickBot="1" x14ac:dyDescent="0.3">
      <c r="A106" s="213" t="s">
        <v>95</v>
      </c>
      <c r="B106" s="213"/>
      <c r="C106" s="213"/>
      <c r="D106" s="213"/>
      <c r="E106" s="213"/>
      <c r="F106" s="213"/>
      <c r="G106" s="213"/>
      <c r="H106" s="213"/>
      <c r="I106" s="213"/>
      <c r="J106" s="213"/>
    </row>
    <row r="107" spans="1:11" ht="23.25" customHeight="1" thickBot="1" x14ac:dyDescent="0.3">
      <c r="A107" s="266" t="s">
        <v>96</v>
      </c>
      <c r="B107" s="266"/>
      <c r="C107" s="266"/>
      <c r="D107" s="266"/>
      <c r="E107" s="266"/>
      <c r="F107" s="266"/>
      <c r="G107" s="266"/>
      <c r="H107" s="266"/>
      <c r="I107" s="266"/>
      <c r="J107" s="266"/>
    </row>
    <row r="108" spans="1:11" ht="57.75" customHeight="1" thickBot="1" x14ac:dyDescent="0.3">
      <c r="A108" s="267" t="s">
        <v>222</v>
      </c>
      <c r="B108" s="219"/>
      <c r="C108" s="219"/>
      <c r="D108" s="219"/>
      <c r="E108" s="219"/>
      <c r="F108" s="219"/>
      <c r="G108" s="219"/>
      <c r="H108" s="219"/>
      <c r="I108" s="219"/>
      <c r="J108" s="219"/>
    </row>
    <row r="110" spans="1:11" x14ac:dyDescent="0.25">
      <c r="A110" s="73"/>
      <c r="I110" s="73"/>
      <c r="J110" s="73"/>
    </row>
    <row r="111" spans="1:11" x14ac:dyDescent="0.25">
      <c r="A111" s="74" t="s">
        <v>129</v>
      </c>
      <c r="I111" s="229" t="s">
        <v>130</v>
      </c>
      <c r="J111" s="229"/>
    </row>
    <row r="112" spans="1:11" x14ac:dyDescent="0.25">
      <c r="A112" s="75" t="s">
        <v>131</v>
      </c>
      <c r="I112" s="230" t="s">
        <v>132</v>
      </c>
      <c r="J112" s="230"/>
    </row>
  </sheetData>
  <mergeCells count="124">
    <mergeCell ref="A106:J106"/>
    <mergeCell ref="A107:J107"/>
    <mergeCell ref="A108:J108"/>
    <mergeCell ref="I111:J111"/>
    <mergeCell ref="I112:J112"/>
    <mergeCell ref="B63:J63"/>
    <mergeCell ref="B65:J65"/>
    <mergeCell ref="A64:A65"/>
    <mergeCell ref="A62:A63"/>
    <mergeCell ref="A100:J100"/>
    <mergeCell ref="A101:J101"/>
    <mergeCell ref="B102:J102"/>
    <mergeCell ref="B103:J103"/>
    <mergeCell ref="B104:J104"/>
    <mergeCell ref="B105:J105"/>
    <mergeCell ref="A93:J93"/>
    <mergeCell ref="A94:J94"/>
    <mergeCell ref="A95:J95"/>
    <mergeCell ref="A96:J96"/>
    <mergeCell ref="C97:D97"/>
    <mergeCell ref="E97:F97"/>
    <mergeCell ref="G97:H97"/>
    <mergeCell ref="I97:J97"/>
    <mergeCell ref="A87:J87"/>
    <mergeCell ref="A88:J88"/>
    <mergeCell ref="B89:J89"/>
    <mergeCell ref="B90:J90"/>
    <mergeCell ref="B91:J91"/>
    <mergeCell ref="B92:J92"/>
    <mergeCell ref="A80:J80"/>
    <mergeCell ref="A81:J81"/>
    <mergeCell ref="A82:J82"/>
    <mergeCell ref="A83:J83"/>
    <mergeCell ref="C84:D84"/>
    <mergeCell ref="E84:F84"/>
    <mergeCell ref="G84:H84"/>
    <mergeCell ref="I84:J84"/>
    <mergeCell ref="A74:J74"/>
    <mergeCell ref="A75:J75"/>
    <mergeCell ref="B76:J76"/>
    <mergeCell ref="B77:J77"/>
    <mergeCell ref="B78:J78"/>
    <mergeCell ref="B79:J79"/>
    <mergeCell ref="A66:J66"/>
    <mergeCell ref="A67:J67"/>
    <mergeCell ref="A68:J68"/>
    <mergeCell ref="A70:J70"/>
    <mergeCell ref="C71:D71"/>
    <mergeCell ref="E71:F71"/>
    <mergeCell ref="G71:H71"/>
    <mergeCell ref="I71:J71"/>
    <mergeCell ref="A69:J69"/>
    <mergeCell ref="A58:J58"/>
    <mergeCell ref="A59:J59"/>
    <mergeCell ref="B60:J60"/>
    <mergeCell ref="B61:J61"/>
    <mergeCell ref="B62:J62"/>
    <mergeCell ref="B64:J64"/>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A37:J37"/>
    <mergeCell ref="A39:J39"/>
    <mergeCell ref="C40:D40"/>
    <mergeCell ref="E40:F40"/>
    <mergeCell ref="G40:H40"/>
    <mergeCell ref="I40:J40"/>
    <mergeCell ref="A38:J38"/>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6">
    <dataValidation allowBlank="1" showInputMessage="1" showErrorMessage="1" prompt="Nombre de cada producto" sqref="A28 A41 A54 A72 A85 A98"/>
    <dataValidation allowBlank="1" showInputMessage="1" showErrorMessage="1" prompt="Nombre del indicador" sqref="B28 B41 B54 B72 B85 B98"/>
    <dataValidation allowBlank="1" showInputMessage="1" showErrorMessage="1" prompt="Meta anual del indicador" sqref="E28 C28 E41 C41:C42 E54 C54:C57 E72 C72:C73 E85 C85:C86 E98 C98:C99"/>
    <dataValidation allowBlank="1" showInputMessage="1" showErrorMessage="1" prompt="Monto presupuestado para el producto" sqref="F28 D28 F41 D41 F54 D54:D57 F72 D72:D73 F85 D85:D86 F98 D98:D99"/>
    <dataValidation allowBlank="1" showInputMessage="1" showErrorMessage="1" prompt="Meta alcanzada en el trimestre" sqref="G28 G41 G54 G72 G85 G98"/>
    <dataValidation allowBlank="1" showInputMessage="1" showErrorMessage="1" prompt="Monto ejecutado en el trimestre" sqref="H28 H41 H54 H72 H85 H98"/>
  </dataValidations>
  <printOptions horizontalCentered="1"/>
  <pageMargins left="0.39370078740157483" right="0.39370078740157483" top="0.39370078740157483" bottom="0.59055118110236227" header="0.31496062992125984" footer="0.19685039370078741"/>
  <pageSetup scale="70" fitToHeight="0" orientation="portrait" r:id="rId1"/>
  <headerFooter>
    <oddFooter>&amp;C&amp;10&amp;P de &amp;N</oddFooter>
  </headerFooter>
  <drawing r:id="rId2"/>
  <legacyDrawing r:id="rId3"/>
  <tableParts count="6">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Programacion Indicativa Anual</vt:lpstr>
      <vt:lpstr>T1 Ene-Mar</vt:lpstr>
      <vt:lpstr>T2 Abr-Jun</vt:lpstr>
      <vt:lpstr>Informe 1er. Semestre Ene-Jun</vt:lpstr>
      <vt:lpstr>T3 Jul-Sep</vt:lpstr>
      <vt:lpstr>T4 Oct-Dic</vt:lpstr>
      <vt:lpstr>'Informe 1er. Semestre Ene-Jun'!Área_de_impresión</vt:lpstr>
      <vt:lpstr>'T1 Ene-Mar'!Área_de_impresión</vt:lpstr>
      <vt:lpstr>'T2 Abr-Jun'!Área_de_impresión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Sara Moreta</cp:lastModifiedBy>
  <cp:revision/>
  <cp:lastPrinted>2024-01-27T17:17:27Z</cp:lastPrinted>
  <dcterms:created xsi:type="dcterms:W3CDTF">2021-03-22T15:50:10Z</dcterms:created>
  <dcterms:modified xsi:type="dcterms:W3CDTF">2024-01-27T17:56:38Z</dcterms:modified>
  <cp:category/>
  <cp:contentStatus/>
</cp:coreProperties>
</file>